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Default Extension="docx" ContentType="application/vnd.openxmlformats-officedocument.wordprocessingml.document"/>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88" yWindow="312" windowWidth="9156" windowHeight="4392" firstSheet="37" activeTab="71"/>
  </bookViews>
  <sheets>
    <sheet name="README" sheetId="1" r:id="rId1"/>
    <sheet name="Data Sheet" sheetId="2"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123" sheetId="17" r:id="rId17"/>
    <sheet name="200201" sheetId="18" r:id="rId18"/>
    <sheet name="202203" sheetId="19" r:id="rId19"/>
    <sheet name="204207" sheetId="20" r:id="rId20"/>
    <sheet name="213" sheetId="21" r:id="rId21"/>
    <sheet name="214" sheetId="22" r:id="rId22"/>
    <sheet name="216" sheetId="23" r:id="rId23"/>
    <sheet name="217" sheetId="24" r:id="rId24"/>
    <sheet name="218" sheetId="25" r:id="rId25"/>
    <sheet name="219" sheetId="26" r:id="rId26"/>
    <sheet name="221" sheetId="27" r:id="rId27"/>
    <sheet name="224225" sheetId="28" r:id="rId28"/>
    <sheet name="227" sheetId="29" r:id="rId29"/>
    <sheet name="228229" sheetId="30" r:id="rId30"/>
    <sheet name="230" sheetId="31" r:id="rId31"/>
    <sheet name="232" sheetId="32" r:id="rId32"/>
    <sheet name="233" sheetId="33" r:id="rId33"/>
    <sheet name="234" sheetId="34" r:id="rId34"/>
    <sheet name="250251" sheetId="35" r:id="rId35"/>
    <sheet name="252" sheetId="36" r:id="rId36"/>
    <sheet name="253" sheetId="37" r:id="rId37"/>
    <sheet name="254" sheetId="38" r:id="rId38"/>
    <sheet name="256257" sheetId="39" r:id="rId39"/>
    <sheet name="261" sheetId="40" r:id="rId40"/>
    <sheet name="262263" sheetId="41" r:id="rId41"/>
    <sheet name="266267" sheetId="42" r:id="rId42"/>
    <sheet name="269" sheetId="43" r:id="rId43"/>
    <sheet name="272273" sheetId="44" r:id="rId44"/>
    <sheet name="274275" sheetId="45" r:id="rId45"/>
    <sheet name="276277" sheetId="46" r:id="rId46"/>
    <sheet name="278" sheetId="47" r:id="rId47"/>
    <sheet name="300301" sheetId="48" r:id="rId48"/>
    <sheet name="304" sheetId="49" r:id="rId49"/>
    <sheet name="310311" sheetId="50" r:id="rId50"/>
    <sheet name="320323" sheetId="51" r:id="rId51"/>
    <sheet name="326327" sheetId="52" r:id="rId52"/>
    <sheet name="328330" sheetId="53" r:id="rId53"/>
    <sheet name="332" sheetId="54" r:id="rId54"/>
    <sheet name="335" sheetId="55" r:id="rId55"/>
    <sheet name="336" sheetId="56" r:id="rId56"/>
    <sheet name="337" sheetId="57" r:id="rId57"/>
    <sheet name="340" sheetId="58" r:id="rId58"/>
    <sheet name="350351" sheetId="59" r:id="rId59"/>
    <sheet name="352353" sheetId="60" r:id="rId60"/>
    <sheet name="354355" sheetId="61" r:id="rId61"/>
    <sheet name="356" sheetId="62" r:id="rId62"/>
    <sheet name="401" sheetId="63" r:id="rId63"/>
    <sheet name="402403" sheetId="64" r:id="rId64"/>
    <sheet name="406407" sheetId="65" r:id="rId65"/>
    <sheet name="408409" sheetId="66" r:id="rId66"/>
    <sheet name="410411" sheetId="67" r:id="rId67"/>
    <sheet name="422423" sheetId="68" r:id="rId68"/>
    <sheet name="424425" sheetId="69" r:id="rId69"/>
    <sheet name="426427" sheetId="70" r:id="rId70"/>
    <sheet name="429" sheetId="71" r:id="rId71"/>
    <sheet name="430" sheetId="72" r:id="rId72"/>
    <sheet name="431" sheetId="73" r:id="rId73"/>
    <sheet name="450" sheetId="74" r:id="rId74"/>
    <sheet name="BOOK" sheetId="75" r:id="rId75"/>
    <sheet name="Sheet1" sheetId="76" r:id="rId76"/>
  </sheets>
  <definedNames>
    <definedName name="_101">'101'!$A$1</definedName>
    <definedName name="_101PM">'101'!$B$66:$B$74</definedName>
    <definedName name="_102">'102'!$A$1</definedName>
    <definedName name="_102PM">'102'!$B$59:$B$67</definedName>
    <definedName name="_103">'103'!$A$1</definedName>
    <definedName name="_103PM">'103'!$B$65:$B$75</definedName>
    <definedName name="_104105">'104105'!$A$1</definedName>
    <definedName name="_104105PM">'104105'!$B$64:$B$74</definedName>
    <definedName name="_106107">'106107'!$A$1</definedName>
    <definedName name="_106107PM">'106107'!$B$116:$B$118</definedName>
    <definedName name="_108109">'108109'!$E$9</definedName>
    <definedName name="_108109PM">'108109'!$B$118:$B$126</definedName>
    <definedName name="_110113">'110113'!$A$1</definedName>
    <definedName name="_110113PM">'110113'!$B$258:$B$266</definedName>
    <definedName name="_114117">'114117'!$A$1</definedName>
    <definedName name="_114117PM">'114117'!$B$127:$B$141</definedName>
    <definedName name="_118119">'118119'!$A$1</definedName>
    <definedName name="_118119PM">'118119'!$B$133:$B$141</definedName>
    <definedName name="_120121">'120121'!$A$1</definedName>
    <definedName name="_120121PM">'120121'!$B$137:$B$145</definedName>
    <definedName name="_122123">'122123'!$A$1</definedName>
    <definedName name="_122123PM">'122123'!$B$140:$B$148</definedName>
    <definedName name="_200201">'200201'!$A$1</definedName>
    <definedName name="_200201PM">'200201'!$B$66:$B$74</definedName>
    <definedName name="_202203">'202203'!$A$1</definedName>
    <definedName name="_202203PM">'202203'!$B$65:$B$73</definedName>
    <definedName name="_204207">'204207'!$A$1</definedName>
    <definedName name="_204207PM">'204207'!$B$137:$B$151</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'227'!$B$71:$B$79</definedName>
    <definedName name="_228229">'228229'!$A$1</definedName>
    <definedName name="_228229PM">'228229'!$B$73:$B$83</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'252'!$A$1</definedName>
    <definedName name="_252PM">'252'!#REF!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'262263'!$B$135:$B$145</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'300301'!$B$88:$B$98</definedName>
    <definedName name="_304">'304'!$A$1</definedName>
    <definedName name="_304PM">'304'!$B$72:$B$80</definedName>
    <definedName name="_310311">'310311'!$A$1</definedName>
    <definedName name="_310311PM">'310311'!$B$62:$B$72</definedName>
    <definedName name="_320323">'320323'!$A$1</definedName>
    <definedName name="_320323PM">'320323'!$C$68:$C$82</definedName>
    <definedName name="_326327">'326327'!$A$1</definedName>
    <definedName name="_326327PM">'326327'!$B$59:$B$69</definedName>
    <definedName name="_328330">'328330'!$A$1</definedName>
    <definedName name="_328330PM">'328330'!$B$61:$B$71</definedName>
    <definedName name="_332">'332'!$A$1</definedName>
    <definedName name="_332PM">'332'!$B$59:$B$69</definedName>
    <definedName name="_335">'335'!$A$1</definedName>
    <definedName name="_335PM">'335'!$C$70:$C$80</definedName>
    <definedName name="_336">'336'!$A$1</definedName>
    <definedName name="_336PM">'336'!$C$66:$C$74</definedName>
    <definedName name="_337">'337'!$A$1</definedName>
    <definedName name="_337PM">'337'!$B$57:$B$65</definedName>
    <definedName name="_340">'340'!$A$1</definedName>
    <definedName name="_340PM">'340'!$B$71:$B$81</definedName>
    <definedName name="_350351">'350351'!$A$1</definedName>
    <definedName name="_350351PM">'350351'!$B$74:$B$82</definedName>
    <definedName name="_352353">'352353'!$A$1</definedName>
    <definedName name="_352353PM">'352353'!$B$75:$B$87</definedName>
    <definedName name="_354355">'354355'!$A$1</definedName>
    <definedName name="_354355PM">'354355'!$B$131:$B$139</definedName>
    <definedName name="_356">'356'!$A$1</definedName>
    <definedName name="_356PM">'356'!$B$69:$B$79</definedName>
    <definedName name="_401">'401'!$A$1</definedName>
    <definedName name="_401PM">'401'!$B$75:$B$83</definedName>
    <definedName name="_402403">'402403'!$A$1</definedName>
    <definedName name="_402403PM">'402403'!$B$78:$B$88</definedName>
    <definedName name="_406407">'406407'!$A$1</definedName>
    <definedName name="_406407PM">'406407'!$B$75:$B$85</definedName>
    <definedName name="_408409">'408409'!$B$2</definedName>
    <definedName name="_408409PM">'408409'!$B$67:$B$77</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'430'!$A$1</definedName>
    <definedName name="_430PM">'430'!$B$73:$B$81</definedName>
    <definedName name="_431">'431'!$A$1</definedName>
    <definedName name="_431PM">'431'!$B$68:$B$76</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7">'102'!$A$1:$H$51</definedName>
    <definedName name="_xlnm.Print_Area" localSheetId="10">'106107'!$A$1:$F$58</definedName>
    <definedName name="_xlnm.Print_Area" localSheetId="11">'108109'!$A$1:$H$156</definedName>
    <definedName name="_xlnm.Print_Area" localSheetId="15">'120121'!$A$1:$E$131</definedName>
    <definedName name="_xlnm.Print_Area" localSheetId="21">'214'!$A$1:$E$64</definedName>
    <definedName name="_xlnm.Print_Area" localSheetId="22">'216'!$A$1:$I$122</definedName>
    <definedName name="_xlnm.Print_Area" localSheetId="23">'217'!$A$1:$F$70</definedName>
    <definedName name="_xlnm.Print_Area" localSheetId="24">'218'!$A$1:$G$71</definedName>
    <definedName name="_xlnm.Print_Area" localSheetId="25">'219'!$A$1:$H$55</definedName>
    <definedName name="_xlnm.Print_Area" localSheetId="26">'221'!$A$1:$G$130</definedName>
    <definedName name="_xlnm.Print_Area" localSheetId="27">'224225'!$A$1:$M$64</definedName>
    <definedName name="_xlnm.Print_Area" localSheetId="28">'227'!$A$1:$F$62</definedName>
    <definedName name="_xlnm.Print_Area" localSheetId="29">'228229'!$A$1:$O$66</definedName>
    <definedName name="_xlnm.Print_Area" localSheetId="30">'230'!$A$1:$G$66</definedName>
    <definedName name="_xlnm.Print_Area" localSheetId="31">'232'!$A$1:$F$235</definedName>
    <definedName name="_xlnm.Print_Area" localSheetId="32">'233'!$A$1:$G$66</definedName>
    <definedName name="_xlnm.Print_Area" localSheetId="33">'234'!$A$1:$F$127</definedName>
    <definedName name="_xlnm.Print_Area" localSheetId="34">'250251'!$A$1:$M$65</definedName>
    <definedName name="_xlnm.Print_Area" localSheetId="37">'254'!$A$1:$E$199</definedName>
    <definedName name="_xlnm.Print_Area" localSheetId="45">'276277'!$A$1:$N$127</definedName>
    <definedName name="_xlnm.Print_Area" localSheetId="46">'278'!$A$1:$F$246</definedName>
    <definedName name="_xlnm.Print_Area" localSheetId="49">'310311'!$A$1:$O$61</definedName>
    <definedName name="_xlnm.Print_Area" localSheetId="51">'326327'!$A$1:$P$123</definedName>
    <definedName name="_xlnm.Print_Area" localSheetId="52">'328330'!$A$1:$S$57</definedName>
    <definedName name="_xlnm.Print_Area" localSheetId="53">'332'!$A$1:$H$58</definedName>
    <definedName name="_xlnm.Print_Area" localSheetId="54">'335'!$A$1:$F$64</definedName>
    <definedName name="_xlnm.Print_Area" localSheetId="57">'340'!$A$1:$E$190</definedName>
    <definedName name="_xlnm.Print_Area" localSheetId="59">'352353'!$A$1:$L$67</definedName>
    <definedName name="_xlnm.Print_Area" localSheetId="63">'402403'!$A$1:$R$72</definedName>
    <definedName name="_xlnm.Print_Area" localSheetId="66">'410411'!$A$1:$P$66</definedName>
    <definedName name="_xlnm.Print_Area" localSheetId="69">'426427'!$A$1:$R$283</definedName>
    <definedName name="_xlnm.Print_Area" localSheetId="74">BOOK!$A$1:$G$607</definedName>
    <definedName name="_xlnm.Print_Area" localSheetId="1">'Data Sheet'!$A$1:$D$70</definedName>
    <definedName name="_xlnm.Print_Area" localSheetId="0">README!$A$1:$F$55</definedName>
    <definedName name="_xlnm.Print_Area" localSheetId="5">Table!$A$1:$E$177</definedName>
    <definedName name="PRINTALLPM">'Data Sheet'!$A$73:$A$145</definedName>
    <definedName name="README">README!$A$2</definedName>
    <definedName name="TABLE">Table!$A$1</definedName>
    <definedName name="TABLEPM">Table!$B$184:$B$192</definedName>
    <definedName name="Z_00D7FFF0_A637_4B2D_8964_7D108FE27DC9_.wvu.Cols" localSheetId="28" hidden="1">'227'!$D:$D</definedName>
    <definedName name="Z_00D7FFF0_A637_4B2D_8964_7D108FE27DC9_.wvu.PrintArea" localSheetId="7" hidden="1">'102'!$A$1:$H$51</definedName>
    <definedName name="Z_00D7FFF0_A637_4B2D_8964_7D108FE27DC9_.wvu.PrintArea" localSheetId="10" hidden="1">'106107'!$A$1:$F$115</definedName>
    <definedName name="Z_00D7FFF0_A637_4B2D_8964_7D108FE27DC9_.wvu.PrintArea" localSheetId="11" hidden="1">'108109'!$A$1:$H$103</definedName>
    <definedName name="Z_00D7FFF0_A637_4B2D_8964_7D108FE27DC9_.wvu.PrintArea" localSheetId="15" hidden="1">'120121'!$A$1:$E$131</definedName>
    <definedName name="Z_00D7FFF0_A637_4B2D_8964_7D108FE27DC9_.wvu.PrintArea" localSheetId="21" hidden="1">'214'!$A$1:$E$64</definedName>
    <definedName name="Z_00D7FFF0_A637_4B2D_8964_7D108FE27DC9_.wvu.PrintArea" localSheetId="22" hidden="1">'216'!$A$1:$I$122</definedName>
    <definedName name="Z_00D7FFF0_A637_4B2D_8964_7D108FE27DC9_.wvu.PrintArea" localSheetId="23" hidden="1">'217'!$A$1:$F$70</definedName>
    <definedName name="Z_00D7FFF0_A637_4B2D_8964_7D108FE27DC9_.wvu.PrintArea" localSheetId="24" hidden="1">'218'!$A$1:$G$71</definedName>
    <definedName name="Z_00D7FFF0_A637_4B2D_8964_7D108FE27DC9_.wvu.PrintArea" localSheetId="25" hidden="1">'219'!$A$1:$H$55</definedName>
    <definedName name="Z_00D7FFF0_A637_4B2D_8964_7D108FE27DC9_.wvu.PrintArea" localSheetId="26" hidden="1">'221'!$A$1:$G$130</definedName>
    <definedName name="Z_00D7FFF0_A637_4B2D_8964_7D108FE27DC9_.wvu.PrintArea" localSheetId="27" hidden="1">'224225'!$A$1:$M$64</definedName>
    <definedName name="Z_00D7FFF0_A637_4B2D_8964_7D108FE27DC9_.wvu.PrintArea" localSheetId="28" hidden="1">'227'!$A$1:$F$62</definedName>
    <definedName name="Z_00D7FFF0_A637_4B2D_8964_7D108FE27DC9_.wvu.PrintArea" localSheetId="29" hidden="1">'228229'!$A$1:$O$66</definedName>
    <definedName name="Z_00D7FFF0_A637_4B2D_8964_7D108FE27DC9_.wvu.PrintArea" localSheetId="30" hidden="1">'230'!$A$1:$G$66</definedName>
    <definedName name="Z_00D7FFF0_A637_4B2D_8964_7D108FE27DC9_.wvu.PrintArea" localSheetId="31" hidden="1">'232'!$A$1:$F$235</definedName>
    <definedName name="Z_00D7FFF0_A637_4B2D_8964_7D108FE27DC9_.wvu.PrintArea" localSheetId="32" hidden="1">'233'!$A$1:$G$66</definedName>
    <definedName name="Z_00D7FFF0_A637_4B2D_8964_7D108FE27DC9_.wvu.PrintArea" localSheetId="33" hidden="1">'234'!$A$1:$F$127</definedName>
    <definedName name="Z_00D7FFF0_A637_4B2D_8964_7D108FE27DC9_.wvu.PrintArea" localSheetId="34" hidden="1">'250251'!$A$1:$M$65</definedName>
    <definedName name="Z_00D7FFF0_A637_4B2D_8964_7D108FE27DC9_.wvu.PrintArea" localSheetId="37" hidden="1">'254'!$A$1:$E$199</definedName>
    <definedName name="Z_00D7FFF0_A637_4B2D_8964_7D108FE27DC9_.wvu.PrintArea" localSheetId="46" hidden="1">'278'!$A$1:$F$246</definedName>
    <definedName name="Z_00D7FFF0_A637_4B2D_8964_7D108FE27DC9_.wvu.PrintArea" localSheetId="51" hidden="1">'326327'!$A$1:$P$123</definedName>
    <definedName name="Z_00D7FFF0_A637_4B2D_8964_7D108FE27DC9_.wvu.PrintArea" localSheetId="52" hidden="1">'328330'!$A$1:$S$57</definedName>
    <definedName name="Z_00D7FFF0_A637_4B2D_8964_7D108FE27DC9_.wvu.PrintArea" localSheetId="53" hidden="1">'332'!$A$1:$H$58</definedName>
    <definedName name="Z_00D7FFF0_A637_4B2D_8964_7D108FE27DC9_.wvu.PrintArea" localSheetId="54" hidden="1">'335'!$A$1:$F$64</definedName>
    <definedName name="Z_00D7FFF0_A637_4B2D_8964_7D108FE27DC9_.wvu.PrintArea" localSheetId="57" hidden="1">'340'!$A$1:$E$190</definedName>
    <definedName name="Z_00D7FFF0_A637_4B2D_8964_7D108FE27DC9_.wvu.PrintArea" localSheetId="59" hidden="1">'352353'!$A$1:$L$67</definedName>
    <definedName name="Z_00D7FFF0_A637_4B2D_8964_7D108FE27DC9_.wvu.PrintArea" localSheetId="69" hidden="1">'426427'!$A$1:$R$283</definedName>
    <definedName name="Z_00D7FFF0_A637_4B2D_8964_7D108FE27DC9_.wvu.PrintArea" localSheetId="74" hidden="1">BOOK!$A$1:$G$607</definedName>
    <definedName name="Z_00D7FFF0_A637_4B2D_8964_7D108FE27DC9_.wvu.PrintArea" localSheetId="1" hidden="1">'Data Sheet'!$A$1:$D$70</definedName>
    <definedName name="Z_00D7FFF0_A637_4B2D_8964_7D108FE27DC9_.wvu.PrintArea" localSheetId="0" hidden="1">README!$A$1:$F$55</definedName>
    <definedName name="Z_00D7FFF0_A637_4B2D_8964_7D108FE27DC9_.wvu.PrintArea" localSheetId="5" hidden="1">Table!$A$1:$E$177</definedName>
    <definedName name="Z_725D19D6_B2FF_4AA6_9BA8_2C93787C1292_.wvu.Cols" localSheetId="28" hidden="1">'227'!$D:$D</definedName>
    <definedName name="Z_725D19D6_B2FF_4AA6_9BA8_2C93787C1292_.wvu.PrintArea" localSheetId="7" hidden="1">'102'!$A$1:$H$51</definedName>
    <definedName name="Z_725D19D6_B2FF_4AA6_9BA8_2C93787C1292_.wvu.PrintArea" localSheetId="10" hidden="1">'106107'!$A$1:$F$115</definedName>
    <definedName name="Z_725D19D6_B2FF_4AA6_9BA8_2C93787C1292_.wvu.PrintArea" localSheetId="11" hidden="1">'108109'!$A$1:$H$103</definedName>
    <definedName name="Z_725D19D6_B2FF_4AA6_9BA8_2C93787C1292_.wvu.PrintArea" localSheetId="15" hidden="1">'120121'!$A$1:$E$131</definedName>
    <definedName name="Z_725D19D6_B2FF_4AA6_9BA8_2C93787C1292_.wvu.PrintArea" localSheetId="21" hidden="1">'214'!$A$1:$E$64</definedName>
    <definedName name="Z_725D19D6_B2FF_4AA6_9BA8_2C93787C1292_.wvu.PrintArea" localSheetId="22" hidden="1">'216'!$A$1:$I$122</definedName>
    <definedName name="Z_725D19D6_B2FF_4AA6_9BA8_2C93787C1292_.wvu.PrintArea" localSheetId="23" hidden="1">'217'!$A$1:$F$70</definedName>
    <definedName name="Z_725D19D6_B2FF_4AA6_9BA8_2C93787C1292_.wvu.PrintArea" localSheetId="24" hidden="1">'218'!$A$1:$G$71</definedName>
    <definedName name="Z_725D19D6_B2FF_4AA6_9BA8_2C93787C1292_.wvu.PrintArea" localSheetId="25" hidden="1">'219'!$A$1:$H$55</definedName>
    <definedName name="Z_725D19D6_B2FF_4AA6_9BA8_2C93787C1292_.wvu.PrintArea" localSheetId="26" hidden="1">'221'!$A$1:$G$130</definedName>
    <definedName name="Z_725D19D6_B2FF_4AA6_9BA8_2C93787C1292_.wvu.PrintArea" localSheetId="27" hidden="1">'224225'!$A$1:$M$64</definedName>
    <definedName name="Z_725D19D6_B2FF_4AA6_9BA8_2C93787C1292_.wvu.PrintArea" localSheetId="28" hidden="1">'227'!$A$1:$F$62</definedName>
    <definedName name="Z_725D19D6_B2FF_4AA6_9BA8_2C93787C1292_.wvu.PrintArea" localSheetId="29" hidden="1">'228229'!$A$1:$O$66</definedName>
    <definedName name="Z_725D19D6_B2FF_4AA6_9BA8_2C93787C1292_.wvu.PrintArea" localSheetId="30" hidden="1">'230'!$A$1:$G$66</definedName>
    <definedName name="Z_725D19D6_B2FF_4AA6_9BA8_2C93787C1292_.wvu.PrintArea" localSheetId="31" hidden="1">'232'!$A$1:$F$235</definedName>
    <definedName name="Z_725D19D6_B2FF_4AA6_9BA8_2C93787C1292_.wvu.PrintArea" localSheetId="32" hidden="1">'233'!$A$1:$G$66</definedName>
    <definedName name="Z_725D19D6_B2FF_4AA6_9BA8_2C93787C1292_.wvu.PrintArea" localSheetId="33" hidden="1">'234'!$A$1:$F$127</definedName>
    <definedName name="Z_725D19D6_B2FF_4AA6_9BA8_2C93787C1292_.wvu.PrintArea" localSheetId="34" hidden="1">'250251'!$A$1:$M$65</definedName>
    <definedName name="Z_725D19D6_B2FF_4AA6_9BA8_2C93787C1292_.wvu.PrintArea" localSheetId="37" hidden="1">'254'!$A$1:$E$199</definedName>
    <definedName name="Z_725D19D6_B2FF_4AA6_9BA8_2C93787C1292_.wvu.PrintArea" localSheetId="46" hidden="1">'278'!$A$1:$F$246</definedName>
    <definedName name="Z_725D19D6_B2FF_4AA6_9BA8_2C93787C1292_.wvu.PrintArea" localSheetId="51" hidden="1">'326327'!$A$1:$P$58</definedName>
    <definedName name="Z_725D19D6_B2FF_4AA6_9BA8_2C93787C1292_.wvu.PrintArea" localSheetId="52" hidden="1">'328330'!$A$1:$S$57</definedName>
    <definedName name="Z_725D19D6_B2FF_4AA6_9BA8_2C93787C1292_.wvu.PrintArea" localSheetId="53" hidden="1">'332'!$A$1:$H$58</definedName>
    <definedName name="Z_725D19D6_B2FF_4AA6_9BA8_2C93787C1292_.wvu.PrintArea" localSheetId="54" hidden="1">'335'!$A$1:$F$64</definedName>
    <definedName name="Z_725D19D6_B2FF_4AA6_9BA8_2C93787C1292_.wvu.PrintArea" localSheetId="57" hidden="1">'340'!$A$1:$E$190</definedName>
    <definedName name="Z_725D19D6_B2FF_4AA6_9BA8_2C93787C1292_.wvu.PrintArea" localSheetId="59" hidden="1">'352353'!$A$1:$L$67</definedName>
    <definedName name="Z_725D19D6_B2FF_4AA6_9BA8_2C93787C1292_.wvu.PrintArea" localSheetId="69" hidden="1">'426427'!$A$1:$R$283</definedName>
    <definedName name="Z_725D19D6_B2FF_4AA6_9BA8_2C93787C1292_.wvu.PrintArea" localSheetId="74" hidden="1">BOOK!$A$1:$G$607</definedName>
    <definedName name="Z_725D19D6_B2FF_4AA6_9BA8_2C93787C1292_.wvu.PrintArea" localSheetId="1" hidden="1">'Data Sheet'!$A$1:$D$70</definedName>
    <definedName name="Z_725D19D6_B2FF_4AA6_9BA8_2C93787C1292_.wvu.PrintArea" localSheetId="0" hidden="1">README!$A$1:$F$55</definedName>
    <definedName name="Z_725D19D6_B2FF_4AA6_9BA8_2C93787C1292_.wvu.PrintArea" localSheetId="5" hidden="1">Table!$A$1:$E$177</definedName>
    <definedName name="Z_8930B103_E5CB_49CF_B279_92DC95584FC0_.wvu.Cols" localSheetId="28" hidden="1">'227'!$D:$D</definedName>
    <definedName name="Z_8930B103_E5CB_49CF_B279_92DC95584FC0_.wvu.PrintArea" localSheetId="7" hidden="1">'102'!$A$1:$H$51</definedName>
    <definedName name="Z_8930B103_E5CB_49CF_B279_92DC95584FC0_.wvu.PrintArea" localSheetId="10" hidden="1">'106107'!$A$1:$F$58</definedName>
    <definedName name="Z_8930B103_E5CB_49CF_B279_92DC95584FC0_.wvu.PrintArea" localSheetId="11" hidden="1">'108109'!$A$1:$H$103</definedName>
    <definedName name="Z_8930B103_E5CB_49CF_B279_92DC95584FC0_.wvu.PrintArea" localSheetId="15" hidden="1">'120121'!$A$1:$E$131</definedName>
    <definedName name="Z_8930B103_E5CB_49CF_B279_92DC95584FC0_.wvu.PrintArea" localSheetId="21" hidden="1">'214'!$A$1:$E$64</definedName>
    <definedName name="Z_8930B103_E5CB_49CF_B279_92DC95584FC0_.wvu.PrintArea" localSheetId="22" hidden="1">'216'!$A$1:$I$122</definedName>
    <definedName name="Z_8930B103_E5CB_49CF_B279_92DC95584FC0_.wvu.PrintArea" localSheetId="23" hidden="1">'217'!$A$1:$F$70</definedName>
    <definedName name="Z_8930B103_E5CB_49CF_B279_92DC95584FC0_.wvu.PrintArea" localSheetId="24" hidden="1">'218'!$A$1:$G$71</definedName>
    <definedName name="Z_8930B103_E5CB_49CF_B279_92DC95584FC0_.wvu.PrintArea" localSheetId="25" hidden="1">'219'!$A$1:$H$55</definedName>
    <definedName name="Z_8930B103_E5CB_49CF_B279_92DC95584FC0_.wvu.PrintArea" localSheetId="26" hidden="1">'221'!$A$1:$G$130</definedName>
    <definedName name="Z_8930B103_E5CB_49CF_B279_92DC95584FC0_.wvu.PrintArea" localSheetId="27" hidden="1">'224225'!$A$1:$M$64</definedName>
    <definedName name="Z_8930B103_E5CB_49CF_B279_92DC95584FC0_.wvu.PrintArea" localSheetId="28" hidden="1">'227'!$A$1:$F$62</definedName>
    <definedName name="Z_8930B103_E5CB_49CF_B279_92DC95584FC0_.wvu.PrintArea" localSheetId="29" hidden="1">'228229'!$A$1:$O$66</definedName>
    <definedName name="Z_8930B103_E5CB_49CF_B279_92DC95584FC0_.wvu.PrintArea" localSheetId="30" hidden="1">'230'!$A$1:$G$66</definedName>
    <definedName name="Z_8930B103_E5CB_49CF_B279_92DC95584FC0_.wvu.PrintArea" localSheetId="31" hidden="1">'232'!$A$1:$F$235</definedName>
    <definedName name="Z_8930B103_E5CB_49CF_B279_92DC95584FC0_.wvu.PrintArea" localSheetId="32" hidden="1">'233'!$A$1:$G$66</definedName>
    <definedName name="Z_8930B103_E5CB_49CF_B279_92DC95584FC0_.wvu.PrintArea" localSheetId="33" hidden="1">'234'!$A$1:$F$127</definedName>
    <definedName name="Z_8930B103_E5CB_49CF_B279_92DC95584FC0_.wvu.PrintArea" localSheetId="34" hidden="1">'250251'!$A$1:$M$65</definedName>
    <definedName name="Z_8930B103_E5CB_49CF_B279_92DC95584FC0_.wvu.PrintArea" localSheetId="37" hidden="1">'254'!$A$1:$E$199</definedName>
    <definedName name="Z_8930B103_E5CB_49CF_B279_92DC95584FC0_.wvu.PrintArea" localSheetId="46" hidden="1">'278'!$A$1:$F$246</definedName>
    <definedName name="Z_8930B103_E5CB_49CF_B279_92DC95584FC0_.wvu.PrintArea" localSheetId="51" hidden="1">'326327'!$A$1:$P$123</definedName>
    <definedName name="Z_8930B103_E5CB_49CF_B279_92DC95584FC0_.wvu.PrintArea" localSheetId="52" hidden="1">'328330'!$A$1:$S$57</definedName>
    <definedName name="Z_8930B103_E5CB_49CF_B279_92DC95584FC0_.wvu.PrintArea" localSheetId="53" hidden="1">'332'!$A$1:$H$58</definedName>
    <definedName name="Z_8930B103_E5CB_49CF_B279_92DC95584FC0_.wvu.PrintArea" localSheetId="54" hidden="1">'335'!$A$1:$F$64</definedName>
    <definedName name="Z_8930B103_E5CB_49CF_B279_92DC95584FC0_.wvu.PrintArea" localSheetId="57" hidden="1">'340'!$A$1:$E$190</definedName>
    <definedName name="Z_8930B103_E5CB_49CF_B279_92DC95584FC0_.wvu.PrintArea" localSheetId="59" hidden="1">'352353'!$A$1:$L$67</definedName>
    <definedName name="Z_8930B103_E5CB_49CF_B279_92DC95584FC0_.wvu.PrintArea" localSheetId="69" hidden="1">'426427'!$A$1:$R$283</definedName>
    <definedName name="Z_8930B103_E5CB_49CF_B279_92DC95584FC0_.wvu.PrintArea" localSheetId="74" hidden="1">BOOK!$A$1:$G$607</definedName>
    <definedName name="Z_8930B103_E5CB_49CF_B279_92DC95584FC0_.wvu.PrintArea" localSheetId="1" hidden="1">'Data Sheet'!$A$1:$D$70</definedName>
    <definedName name="Z_8930B103_E5CB_49CF_B279_92DC95584FC0_.wvu.PrintArea" localSheetId="0" hidden="1">README!$A$1:$F$55</definedName>
    <definedName name="Z_8930B103_E5CB_49CF_B279_92DC95584FC0_.wvu.PrintArea" localSheetId="5" hidden="1">Table!$A$1:$E$177</definedName>
    <definedName name="Z_B03EE9F7_5DE6_4312_9CF8_68BFF35B892B_.wvu.Cols" localSheetId="28" hidden="1">'227'!$D:$D</definedName>
    <definedName name="Z_B03EE9F7_5DE6_4312_9CF8_68BFF35B892B_.wvu.PrintArea" localSheetId="7" hidden="1">'102'!$A$1:$H$51</definedName>
    <definedName name="Z_B03EE9F7_5DE6_4312_9CF8_68BFF35B892B_.wvu.PrintArea" localSheetId="10" hidden="1">'106107'!$A$1:$F$115</definedName>
    <definedName name="Z_B03EE9F7_5DE6_4312_9CF8_68BFF35B892B_.wvu.PrintArea" localSheetId="11" hidden="1">'108109'!$A$1:$H$103</definedName>
    <definedName name="Z_B03EE9F7_5DE6_4312_9CF8_68BFF35B892B_.wvu.PrintArea" localSheetId="15" hidden="1">'120121'!$A$1:$E$131</definedName>
    <definedName name="Z_B03EE9F7_5DE6_4312_9CF8_68BFF35B892B_.wvu.PrintArea" localSheetId="21" hidden="1">'214'!$A$1:$E$64</definedName>
    <definedName name="Z_B03EE9F7_5DE6_4312_9CF8_68BFF35B892B_.wvu.PrintArea" localSheetId="22" hidden="1">'216'!$A$1:$I$122</definedName>
    <definedName name="Z_B03EE9F7_5DE6_4312_9CF8_68BFF35B892B_.wvu.PrintArea" localSheetId="23" hidden="1">'217'!$A$1:$F$70</definedName>
    <definedName name="Z_B03EE9F7_5DE6_4312_9CF8_68BFF35B892B_.wvu.PrintArea" localSheetId="24" hidden="1">'218'!$A$1:$G$71</definedName>
    <definedName name="Z_B03EE9F7_5DE6_4312_9CF8_68BFF35B892B_.wvu.PrintArea" localSheetId="25" hidden="1">'219'!$A$1:$H$55</definedName>
    <definedName name="Z_B03EE9F7_5DE6_4312_9CF8_68BFF35B892B_.wvu.PrintArea" localSheetId="26" hidden="1">'221'!$A$1:$G$130</definedName>
    <definedName name="Z_B03EE9F7_5DE6_4312_9CF8_68BFF35B892B_.wvu.PrintArea" localSheetId="27" hidden="1">'224225'!$A$1:$M$64</definedName>
    <definedName name="Z_B03EE9F7_5DE6_4312_9CF8_68BFF35B892B_.wvu.PrintArea" localSheetId="28" hidden="1">'227'!$A$1:$F$62</definedName>
    <definedName name="Z_B03EE9F7_5DE6_4312_9CF8_68BFF35B892B_.wvu.PrintArea" localSheetId="29" hidden="1">'228229'!$A$1:$O$66</definedName>
    <definedName name="Z_B03EE9F7_5DE6_4312_9CF8_68BFF35B892B_.wvu.PrintArea" localSheetId="30" hidden="1">'230'!$A$1:$G$66</definedName>
    <definedName name="Z_B03EE9F7_5DE6_4312_9CF8_68BFF35B892B_.wvu.PrintArea" localSheetId="31" hidden="1">'232'!$A$1:$F$235</definedName>
    <definedName name="Z_B03EE9F7_5DE6_4312_9CF8_68BFF35B892B_.wvu.PrintArea" localSheetId="32" hidden="1">'233'!$A$1:$G$66</definedName>
    <definedName name="Z_B03EE9F7_5DE6_4312_9CF8_68BFF35B892B_.wvu.PrintArea" localSheetId="33" hidden="1">'234'!$A$1:$F$127</definedName>
    <definedName name="Z_B03EE9F7_5DE6_4312_9CF8_68BFF35B892B_.wvu.PrintArea" localSheetId="34" hidden="1">'250251'!$A$1:$M$65</definedName>
    <definedName name="Z_B03EE9F7_5DE6_4312_9CF8_68BFF35B892B_.wvu.PrintArea" localSheetId="37" hidden="1">'254'!$A$1:$E$199</definedName>
    <definedName name="Z_B03EE9F7_5DE6_4312_9CF8_68BFF35B892B_.wvu.PrintArea" localSheetId="46" hidden="1">'278'!$A$1:$F$246</definedName>
    <definedName name="Z_B03EE9F7_5DE6_4312_9CF8_68BFF35B892B_.wvu.PrintArea" localSheetId="51" hidden="1">'326327'!$A$1:$P$123</definedName>
    <definedName name="Z_B03EE9F7_5DE6_4312_9CF8_68BFF35B892B_.wvu.PrintArea" localSheetId="52" hidden="1">'328330'!$A$1:$S$57</definedName>
    <definedName name="Z_B03EE9F7_5DE6_4312_9CF8_68BFF35B892B_.wvu.PrintArea" localSheetId="53" hidden="1">'332'!$A$1:$H$58</definedName>
    <definedName name="Z_B03EE9F7_5DE6_4312_9CF8_68BFF35B892B_.wvu.PrintArea" localSheetId="54" hidden="1">'335'!$A$1:$F$64</definedName>
    <definedName name="Z_B03EE9F7_5DE6_4312_9CF8_68BFF35B892B_.wvu.PrintArea" localSheetId="57" hidden="1">'340'!$A$1:$E$190</definedName>
    <definedName name="Z_B03EE9F7_5DE6_4312_9CF8_68BFF35B892B_.wvu.PrintArea" localSheetId="59" hidden="1">'352353'!$A$1:$L$67</definedName>
    <definedName name="Z_B03EE9F7_5DE6_4312_9CF8_68BFF35B892B_.wvu.PrintArea" localSheetId="69" hidden="1">'426427'!$A$1:$R$283</definedName>
    <definedName name="Z_B03EE9F7_5DE6_4312_9CF8_68BFF35B892B_.wvu.PrintArea" localSheetId="74" hidden="1">BOOK!$A$1:$G$607</definedName>
    <definedName name="Z_B03EE9F7_5DE6_4312_9CF8_68BFF35B892B_.wvu.PrintArea" localSheetId="1" hidden="1">'Data Sheet'!$A$1:$D$70</definedName>
    <definedName name="Z_B03EE9F7_5DE6_4312_9CF8_68BFF35B892B_.wvu.PrintArea" localSheetId="0" hidden="1">README!$A$1:$F$55</definedName>
    <definedName name="Z_B03EE9F7_5DE6_4312_9CF8_68BFF35B892B_.wvu.PrintArea" localSheetId="5" hidden="1">Table!$A$1:$E$177</definedName>
  </definedNames>
  <calcPr calcId="125725" fullCalcOnLoad="1"/>
  <customWorkbookViews>
    <customWorkbookView name="GammonP - Personal View" guid="{B03EE9F7-5DE6-4312-9CF8-68BFF35B892B}" mergeInterval="0" personalView="1" maximized="1" xWindow="1" yWindow="1" windowWidth="1680" windowHeight="825" activeSheetId="25" showComments="commIndAndComment"/>
    <customWorkbookView name="snowa - Personal View" guid="{6604920B-9A9A-4B1B-8001-ABFAE204A5A1}" mergeInterval="0" personalView="1" maximized="1" xWindow="1" yWindow="1" windowWidth="1680" windowHeight="858" activeSheetId="71"/>
    <customWorkbookView name="LABRECQM - Personal View" guid="{725D19D6-B2FF-4AA6-9BA8-2C93787C1292}" mergeInterval="0" personalView="1" maximized="1" windowWidth="1676" windowHeight="900" activeSheetId="25"/>
    <customWorkbookView name="goudreaj - Personal View" guid="{00D7FFF0-A637-4B2D-8964-7D108FE27DC9}" mergeInterval="0" personalView="1" maximized="1" xWindow="1" yWindow="1" windowWidth="1676" windowHeight="802" activeSheetId="74"/>
    <customWorkbookView name="Connore - Personal View" guid="{8930B103-E5CB-49CF-B279-92DC95584FC0}" mergeInterval="0" personalView="1" maximized="1" xWindow="1" yWindow="1" windowWidth="1676" windowHeight="795" activeSheetId="12"/>
  </customWorkbookViews>
</workbook>
</file>

<file path=xl/calcChain.xml><?xml version="1.0" encoding="utf-8"?>
<calcChain xmlns="http://schemas.openxmlformats.org/spreadsheetml/2006/main">
  <c r="F34" i="55"/>
  <c r="E133" i="49"/>
  <c r="D133"/>
  <c r="C133"/>
  <c r="E165" i="58"/>
  <c r="E166"/>
  <c r="E123" i="6"/>
  <c r="B122"/>
  <c r="G99" i="41"/>
  <c r="F99"/>
  <c r="E99"/>
  <c r="D99"/>
  <c r="C99"/>
  <c r="M41"/>
  <c r="L41"/>
  <c r="K41"/>
  <c r="J41"/>
  <c r="I41"/>
  <c r="H41"/>
  <c r="G41"/>
  <c r="F41"/>
  <c r="E41"/>
  <c r="D41"/>
  <c r="C41"/>
  <c r="G84" i="74"/>
  <c r="G59"/>
  <c r="G54"/>
  <c r="G38"/>
  <c r="G33"/>
  <c r="G26"/>
  <c r="G18"/>
  <c r="G36" i="62"/>
  <c r="G34"/>
  <c r="G32"/>
  <c r="G30"/>
  <c r="V44" i="51"/>
  <c r="L36"/>
  <c r="F195" i="40"/>
  <c r="F154"/>
  <c r="F140"/>
  <c r="F81"/>
  <c r="P38" i="64"/>
  <c r="G38"/>
  <c r="H1471" i="17"/>
  <c r="G1471"/>
  <c r="B1470"/>
  <c r="H1404"/>
  <c r="G1404"/>
  <c r="B1403"/>
  <c r="H1337"/>
  <c r="G1337"/>
  <c r="B1336"/>
  <c r="H1270"/>
  <c r="G1270"/>
  <c r="B1269"/>
  <c r="H1203"/>
  <c r="G1203"/>
  <c r="B1202"/>
  <c r="H1136"/>
  <c r="G1136"/>
  <c r="B1135"/>
  <c r="H1069"/>
  <c r="G1069"/>
  <c r="B1068"/>
  <c r="H1002"/>
  <c r="G1002"/>
  <c r="B1001"/>
  <c r="H935"/>
  <c r="G935"/>
  <c r="B934"/>
  <c r="H868"/>
  <c r="G868"/>
  <c r="B867"/>
  <c r="H801"/>
  <c r="G801"/>
  <c r="B800"/>
  <c r="H734"/>
  <c r="G734"/>
  <c r="B733"/>
  <c r="H667"/>
  <c r="G667"/>
  <c r="B666"/>
  <c r="H600"/>
  <c r="G600"/>
  <c r="B599"/>
  <c r="H533"/>
  <c r="G533"/>
  <c r="B532"/>
  <c r="H466"/>
  <c r="G466"/>
  <c r="B465"/>
  <c r="H399"/>
  <c r="G399"/>
  <c r="B398"/>
  <c r="H332"/>
  <c r="G332"/>
  <c r="B331"/>
  <c r="H265"/>
  <c r="G265"/>
  <c r="B264"/>
  <c r="H198"/>
  <c r="G198"/>
  <c r="B197"/>
  <c r="H131"/>
  <c r="G131"/>
  <c r="B130"/>
  <c r="B63"/>
  <c r="A7" i="75"/>
  <c r="A8"/>
  <c r="C16"/>
  <c r="C18"/>
  <c r="C22"/>
  <c r="C30"/>
  <c r="C26" s="1"/>
  <c r="C34"/>
  <c r="C35"/>
  <c r="C36"/>
  <c r="C37"/>
  <c r="C38"/>
  <c r="C43"/>
  <c r="C44"/>
  <c r="C45"/>
  <c r="C46"/>
  <c r="C47"/>
  <c r="C48"/>
  <c r="C49"/>
  <c r="C50"/>
  <c r="C51"/>
  <c r="C52"/>
  <c r="C53"/>
  <c r="C54"/>
  <c r="C55"/>
  <c r="C56"/>
  <c r="C57"/>
  <c r="C60" s="1"/>
  <c r="C568" s="1"/>
  <c r="C58"/>
  <c r="C59"/>
  <c r="C64"/>
  <c r="C65"/>
  <c r="C66"/>
  <c r="C67"/>
  <c r="C68"/>
  <c r="C69"/>
  <c r="C70"/>
  <c r="C71"/>
  <c r="C72"/>
  <c r="C73"/>
  <c r="C84"/>
  <c r="C86"/>
  <c r="C87"/>
  <c r="C88"/>
  <c r="C89"/>
  <c r="C90"/>
  <c r="C91"/>
  <c r="C92"/>
  <c r="C93"/>
  <c r="C94"/>
  <c r="C95"/>
  <c r="C96"/>
  <c r="C97"/>
  <c r="C100"/>
  <c r="C101"/>
  <c r="C102"/>
  <c r="C103"/>
  <c r="C104"/>
  <c r="C105"/>
  <c r="C109"/>
  <c r="C110"/>
  <c r="C111"/>
  <c r="C112"/>
  <c r="C113"/>
  <c r="C114"/>
  <c r="C115"/>
  <c r="C116"/>
  <c r="C117"/>
  <c r="C118"/>
  <c r="C121" s="1"/>
  <c r="C570" s="1"/>
  <c r="C119"/>
  <c r="C120"/>
  <c r="C124"/>
  <c r="C125"/>
  <c r="C126"/>
  <c r="C127"/>
  <c r="C128"/>
  <c r="C129"/>
  <c r="C132"/>
  <c r="C133"/>
  <c r="C134"/>
  <c r="C135"/>
  <c r="C146"/>
  <c r="C148"/>
  <c r="C150"/>
  <c r="C151"/>
  <c r="C152"/>
  <c r="C153"/>
  <c r="C154"/>
  <c r="C155"/>
  <c r="C156"/>
  <c r="C157"/>
  <c r="C158"/>
  <c r="C159"/>
  <c r="C160"/>
  <c r="C161" s="1"/>
  <c r="C162" s="1"/>
  <c r="C166" s="1"/>
  <c r="C169"/>
  <c r="C171"/>
  <c r="C172"/>
  <c r="C173"/>
  <c r="C174"/>
  <c r="C175"/>
  <c r="C176"/>
  <c r="C177"/>
  <c r="C178"/>
  <c r="C179"/>
  <c r="C180"/>
  <c r="C181"/>
  <c r="C182" s="1"/>
  <c r="C183" s="1"/>
  <c r="C187" s="1"/>
  <c r="C200"/>
  <c r="C202"/>
  <c r="C203"/>
  <c r="C204"/>
  <c r="C205"/>
  <c r="C206"/>
  <c r="C207"/>
  <c r="C208"/>
  <c r="C209"/>
  <c r="C213"/>
  <c r="C214"/>
  <c r="C215"/>
  <c r="C219"/>
  <c r="C220"/>
  <c r="C221" s="1"/>
  <c r="C225"/>
  <c r="C226"/>
  <c r="C227"/>
  <c r="C228"/>
  <c r="C229"/>
  <c r="C234"/>
  <c r="C235"/>
  <c r="C236"/>
  <c r="C237"/>
  <c r="C246"/>
  <c r="C247"/>
  <c r="C267"/>
  <c r="C269"/>
  <c r="C272"/>
  <c r="C273"/>
  <c r="C274"/>
  <c r="C275"/>
  <c r="C276"/>
  <c r="C277"/>
  <c r="C282" s="1"/>
  <c r="C590" s="1"/>
  <c r="C278"/>
  <c r="C279"/>
  <c r="C280"/>
  <c r="C281"/>
  <c r="C286"/>
  <c r="C287"/>
  <c r="C288"/>
  <c r="C291"/>
  <c r="C292"/>
  <c r="C293"/>
  <c r="C294"/>
  <c r="C295"/>
  <c r="C301"/>
  <c r="C302"/>
  <c r="C303"/>
  <c r="C304"/>
  <c r="C305"/>
  <c r="C306"/>
  <c r="C309"/>
  <c r="C313"/>
  <c r="C323"/>
  <c r="C325"/>
  <c r="C326"/>
  <c r="C327"/>
  <c r="C328"/>
  <c r="C329" s="1"/>
  <c r="C330"/>
  <c r="D45" i="48"/>
  <c r="C331" i="75" s="1"/>
  <c r="C335"/>
  <c r="C336"/>
  <c r="C337"/>
  <c r="C338"/>
  <c r="C339" s="1"/>
  <c r="C341" s="1"/>
  <c r="C340"/>
  <c r="C344"/>
  <c r="C354" s="1"/>
  <c r="C345"/>
  <c r="C346"/>
  <c r="C347"/>
  <c r="C348"/>
  <c r="C349"/>
  <c r="C350"/>
  <c r="C355"/>
  <c r="C356"/>
  <c r="C359"/>
  <c r="C360"/>
  <c r="C361"/>
  <c r="C364"/>
  <c r="C365"/>
  <c r="C366"/>
  <c r="C388"/>
  <c r="C404"/>
  <c r="C406"/>
  <c r="C460"/>
  <c r="C462"/>
  <c r="C463"/>
  <c r="C464"/>
  <c r="C465"/>
  <c r="C466"/>
  <c r="C467"/>
  <c r="C473"/>
  <c r="C480"/>
  <c r="C481"/>
  <c r="C485"/>
  <c r="C486"/>
  <c r="C487"/>
  <c r="C488"/>
  <c r="C489"/>
  <c r="C490" s="1"/>
  <c r="C402" s="1"/>
  <c r="C496"/>
  <c r="C506"/>
  <c r="C519"/>
  <c r="C520"/>
  <c r="C525"/>
  <c r="C526"/>
  <c r="C527"/>
  <c r="C528"/>
  <c r="C567"/>
  <c r="C576"/>
  <c r="C578"/>
  <c r="C580"/>
  <c r="C596"/>
  <c r="C602"/>
  <c r="C603"/>
  <c r="C606"/>
  <c r="A2" i="74"/>
  <c r="F3"/>
  <c r="G3"/>
  <c r="A71"/>
  <c r="G71"/>
  <c r="A2" i="73"/>
  <c r="E3"/>
  <c r="F3"/>
  <c r="E37"/>
  <c r="F37"/>
  <c r="A2" i="72"/>
  <c r="F3"/>
  <c r="G3"/>
  <c r="C63"/>
  <c r="D63"/>
  <c r="E63"/>
  <c r="F63"/>
  <c r="G63"/>
  <c r="A2" i="71"/>
  <c r="E3"/>
  <c r="F3"/>
  <c r="D25"/>
  <c r="E25"/>
  <c r="D30"/>
  <c r="E30"/>
  <c r="F30"/>
  <c r="D31"/>
  <c r="E31"/>
  <c r="F31"/>
  <c r="D38"/>
  <c r="E38"/>
  <c r="F38"/>
  <c r="A2" i="70"/>
  <c r="J2"/>
  <c r="F3"/>
  <c r="G3"/>
  <c r="P3"/>
  <c r="Q3"/>
  <c r="A68"/>
  <c r="F68"/>
  <c r="G68"/>
  <c r="J68"/>
  <c r="P68"/>
  <c r="Q68"/>
  <c r="A140"/>
  <c r="F140"/>
  <c r="G140"/>
  <c r="J140"/>
  <c r="P140"/>
  <c r="Q140"/>
  <c r="A212"/>
  <c r="F212"/>
  <c r="G212"/>
  <c r="J212"/>
  <c r="P212"/>
  <c r="Q212"/>
  <c r="A286"/>
  <c r="F286"/>
  <c r="G286"/>
  <c r="J286"/>
  <c r="P286"/>
  <c r="Q286"/>
  <c r="A358"/>
  <c r="F358"/>
  <c r="G358"/>
  <c r="J358"/>
  <c r="P358"/>
  <c r="Q358"/>
  <c r="A430"/>
  <c r="F430"/>
  <c r="G430"/>
  <c r="J430"/>
  <c r="P430"/>
  <c r="Q430"/>
  <c r="A2" i="69"/>
  <c r="J2"/>
  <c r="G3"/>
  <c r="H3"/>
  <c r="P3"/>
  <c r="Q3"/>
  <c r="Q18"/>
  <c r="Q19"/>
  <c r="Q20"/>
  <c r="Q21"/>
  <c r="Q22"/>
  <c r="Q23"/>
  <c r="Q24"/>
  <c r="Q25"/>
  <c r="Q26"/>
  <c r="Q27"/>
  <c r="Q28"/>
  <c r="Q29"/>
  <c r="Q30"/>
  <c r="Q31"/>
  <c r="Q32"/>
  <c r="Q33"/>
  <c r="Q34"/>
  <c r="Q35"/>
  <c r="Q36"/>
  <c r="Q37"/>
  <c r="Q38"/>
  <c r="Q39"/>
  <c r="Q40"/>
  <c r="Q41"/>
  <c r="Q42"/>
  <c r="Q43"/>
  <c r="Q44"/>
  <c r="Q45"/>
  <c r="Q46"/>
  <c r="Q47"/>
  <c r="Q48"/>
  <c r="Q49"/>
  <c r="Q50"/>
  <c r="Q51"/>
  <c r="Q52"/>
  <c r="Q53"/>
  <c r="Q54"/>
  <c r="Q55"/>
  <c r="Q56"/>
  <c r="Q57"/>
  <c r="Q58"/>
  <c r="Q59"/>
  <c r="Q60"/>
  <c r="D61"/>
  <c r="F61"/>
  <c r="G61"/>
  <c r="H61"/>
  <c r="N61"/>
  <c r="O61"/>
  <c r="P61"/>
  <c r="Q61"/>
  <c r="A2" i="68"/>
  <c r="K2"/>
  <c r="H3"/>
  <c r="I3"/>
  <c r="Q3"/>
  <c r="R3"/>
  <c r="N27"/>
  <c r="R27"/>
  <c r="N28"/>
  <c r="R28"/>
  <c r="N29"/>
  <c r="R29"/>
  <c r="N30"/>
  <c r="R30"/>
  <c r="N31"/>
  <c r="R31"/>
  <c r="N32"/>
  <c r="R32"/>
  <c r="N33"/>
  <c r="R33"/>
  <c r="N34"/>
  <c r="R34"/>
  <c r="N35"/>
  <c r="R35"/>
  <c r="N36"/>
  <c r="R36"/>
  <c r="N37"/>
  <c r="R37"/>
  <c r="N38"/>
  <c r="R38"/>
  <c r="N39"/>
  <c r="R39"/>
  <c r="N40"/>
  <c r="R40"/>
  <c r="N41"/>
  <c r="R41"/>
  <c r="N42"/>
  <c r="R42"/>
  <c r="N43"/>
  <c r="R43"/>
  <c r="N44"/>
  <c r="R44"/>
  <c r="N45"/>
  <c r="R45"/>
  <c r="N46"/>
  <c r="R46"/>
  <c r="N47"/>
  <c r="R47"/>
  <c r="N48"/>
  <c r="R48"/>
  <c r="N49"/>
  <c r="R49"/>
  <c r="N50"/>
  <c r="R50"/>
  <c r="N51"/>
  <c r="R51"/>
  <c r="N52"/>
  <c r="R52"/>
  <c r="N53"/>
  <c r="R53"/>
  <c r="N54"/>
  <c r="R54"/>
  <c r="N55"/>
  <c r="R55"/>
  <c r="N56"/>
  <c r="R56"/>
  <c r="N57"/>
  <c r="R57"/>
  <c r="R58"/>
  <c r="N59"/>
  <c r="N62" s="1"/>
  <c r="R59"/>
  <c r="N60"/>
  <c r="R60"/>
  <c r="N61"/>
  <c r="R61"/>
  <c r="G62"/>
  <c r="H62"/>
  <c r="I62"/>
  <c r="L62"/>
  <c r="M62"/>
  <c r="O62"/>
  <c r="P62"/>
  <c r="Q62"/>
  <c r="R62"/>
  <c r="A69"/>
  <c r="G69"/>
  <c r="H69"/>
  <c r="K69"/>
  <c r="Q69"/>
  <c r="R69"/>
  <c r="N77"/>
  <c r="R77"/>
  <c r="N78"/>
  <c r="R78"/>
  <c r="N79"/>
  <c r="R79"/>
  <c r="N80"/>
  <c r="R80"/>
  <c r="N81"/>
  <c r="R81"/>
  <c r="N82"/>
  <c r="R82"/>
  <c r="N83"/>
  <c r="R83"/>
  <c r="N84"/>
  <c r="R84"/>
  <c r="N85"/>
  <c r="R85"/>
  <c r="N86"/>
  <c r="R86"/>
  <c r="N87"/>
  <c r="R87"/>
  <c r="N88"/>
  <c r="R88"/>
  <c r="N89"/>
  <c r="R89"/>
  <c r="N90"/>
  <c r="R90"/>
  <c r="N91"/>
  <c r="R91"/>
  <c r="N92"/>
  <c r="R92"/>
  <c r="N93"/>
  <c r="R93"/>
  <c r="N94"/>
  <c r="R94"/>
  <c r="N95"/>
  <c r="R95"/>
  <c r="N96"/>
  <c r="R96"/>
  <c r="N97"/>
  <c r="R97"/>
  <c r="N98"/>
  <c r="R98"/>
  <c r="N99"/>
  <c r="R99"/>
  <c r="N100"/>
  <c r="R100"/>
  <c r="N101"/>
  <c r="R101"/>
  <c r="N102"/>
  <c r="R102"/>
  <c r="N103"/>
  <c r="R103"/>
  <c r="N104"/>
  <c r="R104"/>
  <c r="N105"/>
  <c r="R105"/>
  <c r="N106"/>
  <c r="R106"/>
  <c r="N107"/>
  <c r="R107"/>
  <c r="N108"/>
  <c r="R108"/>
  <c r="N109"/>
  <c r="R109"/>
  <c r="N110"/>
  <c r="R110"/>
  <c r="N111"/>
  <c r="R111"/>
  <c r="N112"/>
  <c r="R112"/>
  <c r="N113"/>
  <c r="R113"/>
  <c r="N114"/>
  <c r="R114"/>
  <c r="N115"/>
  <c r="R115"/>
  <c r="N116"/>
  <c r="R116"/>
  <c r="N117"/>
  <c r="R117"/>
  <c r="N118"/>
  <c r="R118"/>
  <c r="N119"/>
  <c r="R119"/>
  <c r="N120"/>
  <c r="R120"/>
  <c r="N121"/>
  <c r="R121"/>
  <c r="N122"/>
  <c r="R122"/>
  <c r="N123"/>
  <c r="R123"/>
  <c r="N124"/>
  <c r="R124"/>
  <c r="N125"/>
  <c r="R125"/>
  <c r="N126"/>
  <c r="R126"/>
  <c r="N127"/>
  <c r="R127"/>
  <c r="N128"/>
  <c r="R128"/>
  <c r="G129"/>
  <c r="H129"/>
  <c r="I129"/>
  <c r="L129"/>
  <c r="M129"/>
  <c r="N129"/>
  <c r="O129"/>
  <c r="P129"/>
  <c r="Q129"/>
  <c r="R129"/>
  <c r="A2" i="67"/>
  <c r="J2"/>
  <c r="G3"/>
  <c r="H3"/>
  <c r="N3"/>
  <c r="O3"/>
  <c r="A70"/>
  <c r="G70"/>
  <c r="H70"/>
  <c r="J70"/>
  <c r="N70"/>
  <c r="O70"/>
  <c r="A2" i="66"/>
  <c r="H2"/>
  <c r="E3"/>
  <c r="F3"/>
  <c r="L3"/>
  <c r="M3"/>
  <c r="A2" i="65"/>
  <c r="H2"/>
  <c r="E3"/>
  <c r="F3"/>
  <c r="L3"/>
  <c r="M3"/>
  <c r="C37"/>
  <c r="E37"/>
  <c r="H37"/>
  <c r="J37"/>
  <c r="L37"/>
  <c r="C51"/>
  <c r="E51"/>
  <c r="H51"/>
  <c r="J51"/>
  <c r="L51"/>
  <c r="A72"/>
  <c r="E72"/>
  <c r="F72"/>
  <c r="H72"/>
  <c r="L72"/>
  <c r="M72"/>
  <c r="C107"/>
  <c r="E107"/>
  <c r="H107"/>
  <c r="J107"/>
  <c r="L107"/>
  <c r="C121"/>
  <c r="E121"/>
  <c r="H121"/>
  <c r="J121"/>
  <c r="L121"/>
  <c r="A2" i="64"/>
  <c r="I2"/>
  <c r="E3"/>
  <c r="G3"/>
  <c r="N3"/>
  <c r="P3"/>
  <c r="D38"/>
  <c r="J38"/>
  <c r="M38"/>
  <c r="D55"/>
  <c r="G55"/>
  <c r="J55"/>
  <c r="M55"/>
  <c r="P55"/>
  <c r="A75"/>
  <c r="E75"/>
  <c r="G75"/>
  <c r="I75"/>
  <c r="N75"/>
  <c r="P75"/>
  <c r="A2" i="63"/>
  <c r="G3"/>
  <c r="H3"/>
  <c r="D20"/>
  <c r="H23"/>
  <c r="D25"/>
  <c r="D30"/>
  <c r="D33"/>
  <c r="C62"/>
  <c r="D62"/>
  <c r="A2" i="62"/>
  <c r="F3"/>
  <c r="G3"/>
  <c r="G21"/>
  <c r="G22"/>
  <c r="G23"/>
  <c r="C24"/>
  <c r="D24"/>
  <c r="E24"/>
  <c r="F24"/>
  <c r="G24" s="1"/>
  <c r="G42" s="1"/>
  <c r="G29"/>
  <c r="G31"/>
  <c r="G33"/>
  <c r="G35"/>
  <c r="G37"/>
  <c r="G38"/>
  <c r="C40"/>
  <c r="D40"/>
  <c r="E40"/>
  <c r="F40"/>
  <c r="G40"/>
  <c r="C42"/>
  <c r="D42"/>
  <c r="E42"/>
  <c r="F42"/>
  <c r="C53"/>
  <c r="C58"/>
  <c r="A68"/>
  <c r="F69"/>
  <c r="G69"/>
  <c r="E82"/>
  <c r="E89"/>
  <c r="E96"/>
  <c r="A2" i="61"/>
  <c r="E3"/>
  <c r="F3"/>
  <c r="D24"/>
  <c r="D30"/>
  <c r="D32"/>
  <c r="D33"/>
  <c r="D34"/>
  <c r="D35"/>
  <c r="D36"/>
  <c r="D37"/>
  <c r="D38"/>
  <c r="D52"/>
  <c r="D61"/>
  <c r="A65"/>
  <c r="E66"/>
  <c r="F66"/>
  <c r="D74"/>
  <c r="D76"/>
  <c r="D77"/>
  <c r="D79"/>
  <c r="D80"/>
  <c r="D81"/>
  <c r="D82"/>
  <c r="D83"/>
  <c r="D84"/>
  <c r="D85"/>
  <c r="F87"/>
  <c r="F88"/>
  <c r="E89"/>
  <c r="F92"/>
  <c r="F93"/>
  <c r="F94"/>
  <c r="D95"/>
  <c r="E95"/>
  <c r="F97"/>
  <c r="F100" s="1"/>
  <c r="F98"/>
  <c r="F99"/>
  <c r="D100"/>
  <c r="E100"/>
  <c r="F102"/>
  <c r="F103"/>
  <c r="F104"/>
  <c r="F105"/>
  <c r="F122" s="1"/>
  <c r="F106"/>
  <c r="F107"/>
  <c r="F108"/>
  <c r="F109"/>
  <c r="F110"/>
  <c r="F111"/>
  <c r="F112"/>
  <c r="F113"/>
  <c r="F114"/>
  <c r="F115"/>
  <c r="F116"/>
  <c r="F117"/>
  <c r="F118"/>
  <c r="F119"/>
  <c r="F120"/>
  <c r="F121"/>
  <c r="D122"/>
  <c r="E122"/>
  <c r="A2" i="60"/>
  <c r="F2"/>
  <c r="D3"/>
  <c r="E3"/>
  <c r="J3"/>
  <c r="K3"/>
  <c r="J28"/>
  <c r="J33"/>
  <c r="J34"/>
  <c r="J35"/>
  <c r="J36"/>
  <c r="J37"/>
  <c r="J38"/>
  <c r="J39"/>
  <c r="J41"/>
  <c r="J42"/>
  <c r="J43"/>
  <c r="J46"/>
  <c r="J47"/>
  <c r="J48"/>
  <c r="J49"/>
  <c r="J50"/>
  <c r="J51"/>
  <c r="J52"/>
  <c r="J53"/>
  <c r="J54"/>
  <c r="J55"/>
  <c r="J56"/>
  <c r="J57"/>
  <c r="J58"/>
  <c r="J59"/>
  <c r="J60"/>
  <c r="J61"/>
  <c r="J62"/>
  <c r="J63"/>
  <c r="G64"/>
  <c r="H64"/>
  <c r="J64"/>
  <c r="K64"/>
  <c r="A69"/>
  <c r="D69"/>
  <c r="E69"/>
  <c r="F69"/>
  <c r="J69"/>
  <c r="K69"/>
  <c r="J75"/>
  <c r="J76"/>
  <c r="J77"/>
  <c r="J78"/>
  <c r="J79"/>
  <c r="J80"/>
  <c r="J8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J126"/>
  <c r="J127"/>
  <c r="J128"/>
  <c r="G129"/>
  <c r="H129"/>
  <c r="J129"/>
  <c r="K129"/>
  <c r="A132"/>
  <c r="D132"/>
  <c r="E132"/>
  <c r="F132"/>
  <c r="J132"/>
  <c r="K132"/>
  <c r="J138"/>
  <c r="J139"/>
  <c r="J140"/>
  <c r="J141"/>
  <c r="J142"/>
  <c r="J143"/>
  <c r="J144"/>
  <c r="J145"/>
  <c r="J146"/>
  <c r="J147"/>
  <c r="J148"/>
  <c r="J149"/>
  <c r="J150"/>
  <c r="J151"/>
  <c r="J152"/>
  <c r="J153"/>
  <c r="J154"/>
  <c r="J155"/>
  <c r="J156"/>
  <c r="J157"/>
  <c r="J158"/>
  <c r="J159"/>
  <c r="J160"/>
  <c r="J161"/>
  <c r="J162"/>
  <c r="J163"/>
  <c r="J164"/>
  <c r="J165"/>
  <c r="J166"/>
  <c r="J167"/>
  <c r="J168"/>
  <c r="J169"/>
  <c r="J170"/>
  <c r="J171"/>
  <c r="J172"/>
  <c r="J173"/>
  <c r="J174"/>
  <c r="J175"/>
  <c r="J176"/>
  <c r="J177"/>
  <c r="J178"/>
  <c r="J179"/>
  <c r="J180"/>
  <c r="J181"/>
  <c r="J182"/>
  <c r="J183"/>
  <c r="J184"/>
  <c r="J185"/>
  <c r="J186"/>
  <c r="J187"/>
  <c r="J188"/>
  <c r="J189"/>
  <c r="J190"/>
  <c r="J191"/>
  <c r="G192"/>
  <c r="H192"/>
  <c r="J192"/>
  <c r="K192"/>
  <c r="A2" i="59"/>
  <c r="G2"/>
  <c r="E3"/>
  <c r="F3"/>
  <c r="L3"/>
  <c r="M3"/>
  <c r="C66"/>
  <c r="D66"/>
  <c r="E66"/>
  <c r="F66"/>
  <c r="I66"/>
  <c r="J66"/>
  <c r="L66"/>
  <c r="M66"/>
  <c r="G67"/>
  <c r="A2" i="58"/>
  <c r="D3"/>
  <c r="E3"/>
  <c r="E33"/>
  <c r="E64"/>
  <c r="A70"/>
  <c r="D70"/>
  <c r="E70"/>
  <c r="E82"/>
  <c r="E90"/>
  <c r="E127"/>
  <c r="A128"/>
  <c r="A130"/>
  <c r="D130"/>
  <c r="E130"/>
  <c r="E150"/>
  <c r="E161"/>
  <c r="E170"/>
  <c r="E171" s="1"/>
  <c r="A188"/>
  <c r="A2" i="57"/>
  <c r="F3"/>
  <c r="G3"/>
  <c r="A54"/>
  <c r="F55"/>
  <c r="G55"/>
  <c r="A2" i="56"/>
  <c r="F3"/>
  <c r="G3"/>
  <c r="G31"/>
  <c r="G32"/>
  <c r="G33"/>
  <c r="G34"/>
  <c r="G35"/>
  <c r="G36"/>
  <c r="G37"/>
  <c r="G38"/>
  <c r="G39"/>
  <c r="G40"/>
  <c r="D41"/>
  <c r="E41"/>
  <c r="F41"/>
  <c r="G41"/>
  <c r="A2" i="55"/>
  <c r="E3"/>
  <c r="F3"/>
  <c r="A17"/>
  <c r="A18"/>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F51"/>
  <c r="F60"/>
  <c r="F61" s="1"/>
  <c r="A69"/>
  <c r="E69"/>
  <c r="F69"/>
  <c r="A124"/>
  <c r="A2" i="54"/>
  <c r="F3"/>
  <c r="G3"/>
  <c r="H33"/>
  <c r="H34"/>
  <c r="H35"/>
  <c r="H36"/>
  <c r="H37"/>
  <c r="H38"/>
  <c r="H39"/>
  <c r="H40"/>
  <c r="H41"/>
  <c r="H42"/>
  <c r="H43"/>
  <c r="H44"/>
  <c r="H45"/>
  <c r="H46"/>
  <c r="H47"/>
  <c r="C48"/>
  <c r="D48"/>
  <c r="E48"/>
  <c r="F48"/>
  <c r="G48"/>
  <c r="H48"/>
  <c r="A61"/>
  <c r="F61"/>
  <c r="G61"/>
  <c r="H72"/>
  <c r="H73"/>
  <c r="H74"/>
  <c r="H75"/>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C120"/>
  <c r="D120"/>
  <c r="E120"/>
  <c r="F120"/>
  <c r="G120"/>
  <c r="H120"/>
  <c r="A121"/>
  <c r="A2" i="53"/>
  <c r="F2"/>
  <c r="N2"/>
  <c r="D3"/>
  <c r="E3"/>
  <c r="J3"/>
  <c r="L3"/>
  <c r="Q3"/>
  <c r="R3"/>
  <c r="R27"/>
  <c r="R28"/>
  <c r="R29"/>
  <c r="R30"/>
  <c r="R31"/>
  <c r="R32"/>
  <c r="R33"/>
  <c r="R34"/>
  <c r="R35"/>
  <c r="R36"/>
  <c r="R37"/>
  <c r="R38"/>
  <c r="R39"/>
  <c r="R40"/>
  <c r="R41"/>
  <c r="R42"/>
  <c r="J43"/>
  <c r="K43"/>
  <c r="L43"/>
  <c r="O43"/>
  <c r="P43"/>
  <c r="Q43"/>
  <c r="R43"/>
  <c r="F56"/>
  <c r="N56"/>
  <c r="A60"/>
  <c r="D60"/>
  <c r="E60"/>
  <c r="F60"/>
  <c r="J60"/>
  <c r="L60"/>
  <c r="N60"/>
  <c r="Q60"/>
  <c r="R60"/>
  <c r="R69"/>
  <c r="R70"/>
  <c r="R71"/>
  <c r="R72"/>
  <c r="R73"/>
  <c r="R74"/>
  <c r="R75"/>
  <c r="R76"/>
  <c r="R77"/>
  <c r="R78"/>
  <c r="R79"/>
  <c r="R80"/>
  <c r="R81"/>
  <c r="R82"/>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J133"/>
  <c r="K133"/>
  <c r="L133"/>
  <c r="O133"/>
  <c r="P133"/>
  <c r="Q133"/>
  <c r="R133"/>
  <c r="A137"/>
  <c r="D137"/>
  <c r="E137"/>
  <c r="F137"/>
  <c r="J137"/>
  <c r="L137"/>
  <c r="N137"/>
  <c r="Q137"/>
  <c r="R137"/>
  <c r="R146"/>
  <c r="R147"/>
  <c r="R148"/>
  <c r="R149"/>
  <c r="R150"/>
  <c r="R151"/>
  <c r="R152"/>
  <c r="R153"/>
  <c r="R154"/>
  <c r="R155"/>
  <c r="R156"/>
  <c r="R157"/>
  <c r="R158"/>
  <c r="R159"/>
  <c r="R160"/>
  <c r="R161"/>
  <c r="R162"/>
  <c r="R163"/>
  <c r="R164"/>
  <c r="R165"/>
  <c r="R166"/>
  <c r="R167"/>
  <c r="R168"/>
  <c r="R169"/>
  <c r="R170"/>
  <c r="R171"/>
  <c r="R172"/>
  <c r="R173"/>
  <c r="R174"/>
  <c r="R175"/>
  <c r="R176"/>
  <c r="R177"/>
  <c r="R178"/>
  <c r="R179"/>
  <c r="R180"/>
  <c r="R181"/>
  <c r="R182"/>
  <c r="R183"/>
  <c r="R184"/>
  <c r="R185"/>
  <c r="R186"/>
  <c r="R187"/>
  <c r="R188"/>
  <c r="R189"/>
  <c r="R190"/>
  <c r="R191"/>
  <c r="R192"/>
  <c r="R193"/>
  <c r="R194"/>
  <c r="R195"/>
  <c r="R196"/>
  <c r="R197"/>
  <c r="R198"/>
  <c r="R199"/>
  <c r="R200"/>
  <c r="R201"/>
  <c r="R202"/>
  <c r="R203"/>
  <c r="R204"/>
  <c r="R205"/>
  <c r="R206"/>
  <c r="R207"/>
  <c r="R208"/>
  <c r="R209"/>
  <c r="J210"/>
  <c r="K210"/>
  <c r="L210"/>
  <c r="O210"/>
  <c r="P210"/>
  <c r="Q210"/>
  <c r="R210"/>
  <c r="A2" i="52"/>
  <c r="H2"/>
  <c r="E3"/>
  <c r="G3"/>
  <c r="N3"/>
  <c r="O3"/>
  <c r="O42"/>
  <c r="O43"/>
  <c r="O44"/>
  <c r="O45"/>
  <c r="O46"/>
  <c r="O47"/>
  <c r="O48"/>
  <c r="O49"/>
  <c r="O50"/>
  <c r="O51"/>
  <c r="O52"/>
  <c r="O53"/>
  <c r="K55"/>
  <c r="H57"/>
  <c r="A61"/>
  <c r="E61"/>
  <c r="G61"/>
  <c r="H61"/>
  <c r="N61"/>
  <c r="O61"/>
  <c r="O71"/>
  <c r="O72"/>
  <c r="O120" s="1"/>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I120"/>
  <c r="I54" s="1"/>
  <c r="I55" s="1"/>
  <c r="J120"/>
  <c r="J54" s="1"/>
  <c r="J55" s="1"/>
  <c r="K120"/>
  <c r="L120"/>
  <c r="L54" s="1"/>
  <c r="L55" s="1"/>
  <c r="M120"/>
  <c r="M54"/>
  <c r="N120"/>
  <c r="N54" s="1"/>
  <c r="N55" s="1"/>
  <c r="A124"/>
  <c r="E124"/>
  <c r="G124"/>
  <c r="H124"/>
  <c r="N124"/>
  <c r="O124"/>
  <c r="O134"/>
  <c r="O135"/>
  <c r="O136"/>
  <c r="O137"/>
  <c r="O138"/>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I183"/>
  <c r="J183"/>
  <c r="K183"/>
  <c r="L183"/>
  <c r="M183"/>
  <c r="N183"/>
  <c r="O183"/>
  <c r="A187"/>
  <c r="E187"/>
  <c r="G187"/>
  <c r="H187"/>
  <c r="N187"/>
  <c r="O187"/>
  <c r="O197"/>
  <c r="O198"/>
  <c r="O199"/>
  <c r="O200"/>
  <c r="O201"/>
  <c r="O202"/>
  <c r="O203"/>
  <c r="O204"/>
  <c r="O205"/>
  <c r="O206"/>
  <c r="O207"/>
  <c r="O208"/>
  <c r="O209"/>
  <c r="O210"/>
  <c r="O211"/>
  <c r="O212"/>
  <c r="O213"/>
  <c r="O214"/>
  <c r="O215"/>
  <c r="O216"/>
  <c r="O217"/>
  <c r="O218"/>
  <c r="O219"/>
  <c r="O220"/>
  <c r="O221"/>
  <c r="O222"/>
  <c r="O223"/>
  <c r="O224"/>
  <c r="O225"/>
  <c r="O226"/>
  <c r="O227"/>
  <c r="O228"/>
  <c r="O229"/>
  <c r="O230"/>
  <c r="O231"/>
  <c r="O232"/>
  <c r="O233"/>
  <c r="O234"/>
  <c r="O235"/>
  <c r="O236"/>
  <c r="O237"/>
  <c r="O238"/>
  <c r="O239"/>
  <c r="O240"/>
  <c r="O241"/>
  <c r="O242"/>
  <c r="O243"/>
  <c r="O244"/>
  <c r="O245"/>
  <c r="I246"/>
  <c r="J246"/>
  <c r="K246"/>
  <c r="L246"/>
  <c r="M246"/>
  <c r="N246"/>
  <c r="O246"/>
  <c r="A2" i="51"/>
  <c r="G2"/>
  <c r="M2"/>
  <c r="R2"/>
  <c r="E3"/>
  <c r="F3"/>
  <c r="K3"/>
  <c r="L3"/>
  <c r="P3"/>
  <c r="Q3"/>
  <c r="V3"/>
  <c r="W3"/>
  <c r="G9"/>
  <c r="G10"/>
  <c r="G11" s="1"/>
  <c r="G12" s="1"/>
  <c r="G13" s="1"/>
  <c r="G14" s="1"/>
  <c r="G15" s="1"/>
  <c r="G16" s="1"/>
  <c r="G17" s="1"/>
  <c r="G18" s="1"/>
  <c r="G19" s="1"/>
  <c r="G20" s="1"/>
  <c r="G21" s="1"/>
  <c r="G22" s="1"/>
  <c r="G23" s="1"/>
  <c r="G24" s="1"/>
  <c r="G25" s="1"/>
  <c r="G26" s="1"/>
  <c r="G27" s="1"/>
  <c r="G28" s="1"/>
  <c r="G29" s="1"/>
  <c r="G30" s="1"/>
  <c r="G31" s="1"/>
  <c r="G32" s="1"/>
  <c r="G33" s="1"/>
  <c r="G34" s="1"/>
  <c r="G35" s="1"/>
  <c r="G36" s="1"/>
  <c r="G37" s="1"/>
  <c r="G38" s="1"/>
  <c r="G39" s="1"/>
  <c r="G40" s="1"/>
  <c r="G41" s="1"/>
  <c r="G42" s="1"/>
  <c r="G43" s="1"/>
  <c r="G44" s="1"/>
  <c r="G45" s="1"/>
  <c r="G46" s="1"/>
  <c r="G47" s="1"/>
  <c r="G48" s="1"/>
  <c r="G49" s="1"/>
  <c r="G50" s="1"/>
  <c r="G51" s="1"/>
  <c r="G52" s="1"/>
  <c r="G53" s="1"/>
  <c r="G54" s="1"/>
  <c r="G55" s="1"/>
  <c r="G56" s="1"/>
  <c r="G57" s="1"/>
  <c r="G58" s="1"/>
  <c r="G59" s="1"/>
  <c r="G60" s="1"/>
  <c r="K15"/>
  <c r="L15"/>
  <c r="P18"/>
  <c r="Q18"/>
  <c r="V19"/>
  <c r="V22" s="1"/>
  <c r="C379" i="75" s="1"/>
  <c r="W19" i="51"/>
  <c r="W22"/>
  <c r="E21"/>
  <c r="E29" s="1"/>
  <c r="F21"/>
  <c r="K24"/>
  <c r="L24"/>
  <c r="E28"/>
  <c r="F28"/>
  <c r="P29"/>
  <c r="P30" s="1"/>
  <c r="C376" i="75" s="1"/>
  <c r="Q29" i="51"/>
  <c r="K30"/>
  <c r="L30"/>
  <c r="L31" s="1"/>
  <c r="Q30"/>
  <c r="K36"/>
  <c r="C373" i="75"/>
  <c r="M36" i="51"/>
  <c r="P38"/>
  <c r="Q38"/>
  <c r="E41"/>
  <c r="F41"/>
  <c r="C598" i="75"/>
  <c r="P45" i="51"/>
  <c r="Q45"/>
  <c r="E48"/>
  <c r="F48"/>
  <c r="K48"/>
  <c r="L48"/>
  <c r="E49"/>
  <c r="C370" i="75" s="1"/>
  <c r="F49" i="51"/>
  <c r="P52"/>
  <c r="C378" i="75"/>
  <c r="Q52" i="51"/>
  <c r="K56"/>
  <c r="L56"/>
  <c r="L57"/>
  <c r="E58"/>
  <c r="F58"/>
  <c r="A2" i="50"/>
  <c r="I2"/>
  <c r="G3"/>
  <c r="L3"/>
  <c r="N3"/>
  <c r="N41"/>
  <c r="N42"/>
  <c r="N43"/>
  <c r="N44"/>
  <c r="N45"/>
  <c r="N46"/>
  <c r="N47"/>
  <c r="N48"/>
  <c r="N49"/>
  <c r="N50"/>
  <c r="N51"/>
  <c r="N52"/>
  <c r="N53"/>
  <c r="I54"/>
  <c r="J54"/>
  <c r="K54"/>
  <c r="M54"/>
  <c r="N54"/>
  <c r="I56"/>
  <c r="A63"/>
  <c r="F63"/>
  <c r="G63"/>
  <c r="I63"/>
  <c r="L63"/>
  <c r="N63"/>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I121"/>
  <c r="J121"/>
  <c r="K121"/>
  <c r="M121"/>
  <c r="N121"/>
  <c r="A2" i="49"/>
  <c r="F3"/>
  <c r="G3"/>
  <c r="F21"/>
  <c r="G21"/>
  <c r="A22"/>
  <c r="F22"/>
  <c r="G22"/>
  <c r="A23"/>
  <c r="F23"/>
  <c r="G23"/>
  <c r="A24"/>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F24"/>
  <c r="G24"/>
  <c r="F25"/>
  <c r="G25"/>
  <c r="F26"/>
  <c r="G26"/>
  <c r="F27"/>
  <c r="G27"/>
  <c r="F28"/>
  <c r="G28"/>
  <c r="F29"/>
  <c r="G29"/>
  <c r="F30"/>
  <c r="G30"/>
  <c r="F31"/>
  <c r="G31"/>
  <c r="F32"/>
  <c r="G32"/>
  <c r="F33"/>
  <c r="G33"/>
  <c r="F34"/>
  <c r="G34"/>
  <c r="F35"/>
  <c r="G35"/>
  <c r="F36"/>
  <c r="G36"/>
  <c r="F37"/>
  <c r="G37"/>
  <c r="F38"/>
  <c r="G38"/>
  <c r="F39"/>
  <c r="G39"/>
  <c r="F40"/>
  <c r="G40"/>
  <c r="F41"/>
  <c r="G41"/>
  <c r="F42"/>
  <c r="G42"/>
  <c r="F43"/>
  <c r="G43"/>
  <c r="F44"/>
  <c r="G44"/>
  <c r="F45"/>
  <c r="G45"/>
  <c r="F46"/>
  <c r="G46"/>
  <c r="F47"/>
  <c r="G47"/>
  <c r="F48"/>
  <c r="G48"/>
  <c r="F49"/>
  <c r="G49"/>
  <c r="F50"/>
  <c r="G50"/>
  <c r="F51"/>
  <c r="G51"/>
  <c r="F52"/>
  <c r="G52"/>
  <c r="F53"/>
  <c r="G53"/>
  <c r="F54"/>
  <c r="G54"/>
  <c r="F55"/>
  <c r="G55"/>
  <c r="F56"/>
  <c r="G56"/>
  <c r="F57"/>
  <c r="G57"/>
  <c r="F58"/>
  <c r="G58"/>
  <c r="F59"/>
  <c r="G59"/>
  <c r="F60"/>
  <c r="G60"/>
  <c r="F61"/>
  <c r="G61"/>
  <c r="F62"/>
  <c r="G62"/>
  <c r="C63"/>
  <c r="F63" s="1"/>
  <c r="D63"/>
  <c r="E63"/>
  <c r="G63"/>
  <c r="A72"/>
  <c r="F72"/>
  <c r="G72"/>
  <c r="F79"/>
  <c r="G79"/>
  <c r="A80"/>
  <c r="A81" s="1"/>
  <c r="A82" s="1"/>
  <c r="A83" s="1"/>
  <c r="A84" s="1"/>
  <c r="A85" s="1"/>
  <c r="A86" s="1"/>
  <c r="A87" s="1"/>
  <c r="A88" s="1"/>
  <c r="A89" s="1"/>
  <c r="A90" s="1"/>
  <c r="A91" s="1"/>
  <c r="A92" s="1"/>
  <c r="A93" s="1"/>
  <c r="A94" s="1"/>
  <c r="A95" s="1"/>
  <c r="A96" s="1"/>
  <c r="A97" s="1"/>
  <c r="A98" s="1"/>
  <c r="A99" s="1"/>
  <c r="A100" s="1"/>
  <c r="A101" s="1"/>
  <c r="A102" s="1"/>
  <c r="F80"/>
  <c r="G80"/>
  <c r="F81"/>
  <c r="G81"/>
  <c r="F82"/>
  <c r="G82"/>
  <c r="F83"/>
  <c r="G83"/>
  <c r="F84"/>
  <c r="G84"/>
  <c r="F85"/>
  <c r="G85"/>
  <c r="F86"/>
  <c r="G86"/>
  <c r="F87"/>
  <c r="G87"/>
  <c r="F88"/>
  <c r="G88"/>
  <c r="F89"/>
  <c r="G89"/>
  <c r="F90"/>
  <c r="G90"/>
  <c r="F91"/>
  <c r="F133" s="1"/>
  <c r="G91"/>
  <c r="F92"/>
  <c r="G92"/>
  <c r="F93"/>
  <c r="G93"/>
  <c r="F94"/>
  <c r="G94"/>
  <c r="F95"/>
  <c r="G95"/>
  <c r="F96"/>
  <c r="G96"/>
  <c r="F97"/>
  <c r="G97"/>
  <c r="F98"/>
  <c r="G98"/>
  <c r="F99"/>
  <c r="G99"/>
  <c r="F100"/>
  <c r="G100"/>
  <c r="F101"/>
  <c r="G101"/>
  <c r="F102"/>
  <c r="G102"/>
  <c r="F103"/>
  <c r="G103"/>
  <c r="F104"/>
  <c r="G104"/>
  <c r="F105"/>
  <c r="G105"/>
  <c r="F106"/>
  <c r="G106"/>
  <c r="F107"/>
  <c r="G107"/>
  <c r="F108"/>
  <c r="G108"/>
  <c r="F109"/>
  <c r="G109"/>
  <c r="F110"/>
  <c r="G110"/>
  <c r="F111"/>
  <c r="G111"/>
  <c r="F112"/>
  <c r="G112"/>
  <c r="F113"/>
  <c r="G113"/>
  <c r="F114"/>
  <c r="G114"/>
  <c r="F115"/>
  <c r="G115"/>
  <c r="F116"/>
  <c r="G116"/>
  <c r="F117"/>
  <c r="G117"/>
  <c r="F118"/>
  <c r="G118"/>
  <c r="F119"/>
  <c r="G119"/>
  <c r="A120"/>
  <c r="F120"/>
  <c r="G120"/>
  <c r="A121"/>
  <c r="A122" s="1"/>
  <c r="A123" s="1"/>
  <c r="A124" s="1"/>
  <c r="A125" s="1"/>
  <c r="A126" s="1"/>
  <c r="A127" s="1"/>
  <c r="A128" s="1"/>
  <c r="A129" s="1"/>
  <c r="A130" s="1"/>
  <c r="A131" s="1"/>
  <c r="A132" s="1"/>
  <c r="A133" s="1"/>
  <c r="F121"/>
  <c r="G121"/>
  <c r="F122"/>
  <c r="G122"/>
  <c r="F123"/>
  <c r="G123"/>
  <c r="F124"/>
  <c r="G124"/>
  <c r="F125"/>
  <c r="G125"/>
  <c r="F126"/>
  <c r="G126"/>
  <c r="F127"/>
  <c r="G127"/>
  <c r="F128"/>
  <c r="G128"/>
  <c r="F129"/>
  <c r="G129"/>
  <c r="F130"/>
  <c r="G130"/>
  <c r="F131"/>
  <c r="G131"/>
  <c r="F132"/>
  <c r="G132"/>
  <c r="G133"/>
  <c r="A2" i="48"/>
  <c r="F2"/>
  <c r="E3"/>
  <c r="I3"/>
  <c r="D29"/>
  <c r="E29"/>
  <c r="F29"/>
  <c r="G29"/>
  <c r="H29"/>
  <c r="I29"/>
  <c r="D31"/>
  <c r="E31"/>
  <c r="F31"/>
  <c r="G31"/>
  <c r="H31"/>
  <c r="I31"/>
  <c r="D33"/>
  <c r="D46" s="1"/>
  <c r="E33"/>
  <c r="F33"/>
  <c r="G33"/>
  <c r="H33"/>
  <c r="I33"/>
  <c r="E45"/>
  <c r="E46"/>
  <c r="A2" i="47"/>
  <c r="E3"/>
  <c r="F3"/>
  <c r="A64"/>
  <c r="F64"/>
  <c r="D120"/>
  <c r="D53" s="1"/>
  <c r="E120"/>
  <c r="E53" s="1"/>
  <c r="E56" s="1"/>
  <c r="F120"/>
  <c r="F53" s="1"/>
  <c r="A125"/>
  <c r="F125"/>
  <c r="D181"/>
  <c r="D54" s="1"/>
  <c r="E181"/>
  <c r="E54" s="1"/>
  <c r="F181"/>
  <c r="F54" s="1"/>
  <c r="A186"/>
  <c r="F186"/>
  <c r="D242"/>
  <c r="D55" s="1"/>
  <c r="E242"/>
  <c r="E55" s="1"/>
  <c r="F242"/>
  <c r="F55" s="1"/>
  <c r="A2" i="46"/>
  <c r="G2"/>
  <c r="E3"/>
  <c r="F3"/>
  <c r="K3"/>
  <c r="M3"/>
  <c r="M17"/>
  <c r="M18"/>
  <c r="M23" s="1"/>
  <c r="M19"/>
  <c r="M20"/>
  <c r="M21"/>
  <c r="M22"/>
  <c r="D23"/>
  <c r="E23"/>
  <c r="E33" s="1"/>
  <c r="F23"/>
  <c r="G23"/>
  <c r="H23"/>
  <c r="J23"/>
  <c r="L23"/>
  <c r="M25"/>
  <c r="M31" s="1"/>
  <c r="M26"/>
  <c r="M27"/>
  <c r="M28"/>
  <c r="M29"/>
  <c r="M30"/>
  <c r="D31"/>
  <c r="D33"/>
  <c r="E31"/>
  <c r="F31"/>
  <c r="F33" s="1"/>
  <c r="G31"/>
  <c r="H31"/>
  <c r="J31"/>
  <c r="L31"/>
  <c r="L33"/>
  <c r="M32"/>
  <c r="G33"/>
  <c r="H33"/>
  <c r="J33"/>
  <c r="M36"/>
  <c r="M37"/>
  <c r="M38"/>
  <c r="A66"/>
  <c r="E66"/>
  <c r="F66"/>
  <c r="G66"/>
  <c r="M66"/>
  <c r="M76"/>
  <c r="M77"/>
  <c r="M78"/>
  <c r="M79"/>
  <c r="M80"/>
  <c r="M81"/>
  <c r="M82"/>
  <c r="M83"/>
  <c r="M84"/>
  <c r="M85"/>
  <c r="M86"/>
  <c r="M87"/>
  <c r="M88"/>
  <c r="M89"/>
  <c r="M90"/>
  <c r="M91"/>
  <c r="M92"/>
  <c r="M93"/>
  <c r="M94"/>
  <c r="M95"/>
  <c r="M96"/>
  <c r="D97"/>
  <c r="E97"/>
  <c r="F97"/>
  <c r="G97"/>
  <c r="H97"/>
  <c r="J97"/>
  <c r="L97"/>
  <c r="M99"/>
  <c r="M100"/>
  <c r="M101"/>
  <c r="M102"/>
  <c r="M103"/>
  <c r="M104"/>
  <c r="M105"/>
  <c r="M106"/>
  <c r="M107"/>
  <c r="M108"/>
  <c r="M109"/>
  <c r="M110"/>
  <c r="M111"/>
  <c r="M112"/>
  <c r="M113"/>
  <c r="M114"/>
  <c r="M115"/>
  <c r="D116"/>
  <c r="E116"/>
  <c r="F116"/>
  <c r="G116"/>
  <c r="H116"/>
  <c r="J116"/>
  <c r="L116"/>
  <c r="M118"/>
  <c r="M119"/>
  <c r="M120"/>
  <c r="M121"/>
  <c r="M122"/>
  <c r="M123"/>
  <c r="M124"/>
  <c r="D125"/>
  <c r="E125"/>
  <c r="F125"/>
  <c r="G125"/>
  <c r="H125"/>
  <c r="J125"/>
  <c r="L125"/>
  <c r="M125"/>
  <c r="A128"/>
  <c r="E128"/>
  <c r="F128"/>
  <c r="G128"/>
  <c r="M128"/>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7" s="1"/>
  <c r="M183"/>
  <c r="M184"/>
  <c r="M185"/>
  <c r="M186"/>
  <c r="A2" i="45"/>
  <c r="G2"/>
  <c r="E3"/>
  <c r="F3"/>
  <c r="K3"/>
  <c r="M3"/>
  <c r="M19"/>
  <c r="M20"/>
  <c r="M21"/>
  <c r="D22"/>
  <c r="D26"/>
  <c r="E22"/>
  <c r="E26"/>
  <c r="F22"/>
  <c r="G22"/>
  <c r="H22"/>
  <c r="J22"/>
  <c r="L22"/>
  <c r="M23"/>
  <c r="M24"/>
  <c r="M25"/>
  <c r="F26"/>
  <c r="G26"/>
  <c r="H26"/>
  <c r="J26"/>
  <c r="L26"/>
  <c r="M29"/>
  <c r="M30"/>
  <c r="M31"/>
  <c r="A64"/>
  <c r="F64"/>
  <c r="G64"/>
  <c r="M64"/>
  <c r="A2" i="44"/>
  <c r="F2"/>
  <c r="D3"/>
  <c r="E3"/>
  <c r="J3"/>
  <c r="L3"/>
  <c r="L15"/>
  <c r="L16"/>
  <c r="L17"/>
  <c r="L18"/>
  <c r="L20" s="1"/>
  <c r="L29" s="1"/>
  <c r="L19"/>
  <c r="C20"/>
  <c r="D20"/>
  <c r="E20"/>
  <c r="F20"/>
  <c r="G20"/>
  <c r="I20"/>
  <c r="K20"/>
  <c r="L22"/>
  <c r="L23"/>
  <c r="L24"/>
  <c r="L25"/>
  <c r="L26"/>
  <c r="C27"/>
  <c r="D27"/>
  <c r="D29" s="1"/>
  <c r="E27"/>
  <c r="F27"/>
  <c r="F29" s="1"/>
  <c r="G27"/>
  <c r="I27"/>
  <c r="I29" s="1"/>
  <c r="K27"/>
  <c r="L27"/>
  <c r="L28"/>
  <c r="C29"/>
  <c r="E29"/>
  <c r="G29"/>
  <c r="K29"/>
  <c r="L32"/>
  <c r="L33"/>
  <c r="L34"/>
  <c r="A60"/>
  <c r="D60"/>
  <c r="E60"/>
  <c r="F60"/>
  <c r="J60"/>
  <c r="L60"/>
  <c r="A2" i="43"/>
  <c r="F3"/>
  <c r="G3"/>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A65"/>
  <c r="F65"/>
  <c r="G65"/>
  <c r="G73"/>
  <c r="G74"/>
  <c r="G75"/>
  <c r="G76"/>
  <c r="G77"/>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C119"/>
  <c r="C58" s="1"/>
  <c r="C59" s="1"/>
  <c r="E119"/>
  <c r="E58" s="1"/>
  <c r="E59" s="1"/>
  <c r="F119"/>
  <c r="F58" s="1"/>
  <c r="F59" s="1"/>
  <c r="G119"/>
  <c r="G58" s="1"/>
  <c r="G59" s="1"/>
  <c r="A2" i="42"/>
  <c r="I2"/>
  <c r="F3"/>
  <c r="H3"/>
  <c r="L3"/>
  <c r="M3"/>
  <c r="I15"/>
  <c r="I16"/>
  <c r="I17"/>
  <c r="I18"/>
  <c r="I19"/>
  <c r="I20"/>
  <c r="I21"/>
  <c r="I22"/>
  <c r="I23"/>
  <c r="I24"/>
  <c r="C25"/>
  <c r="E25"/>
  <c r="G25"/>
  <c r="H25"/>
  <c r="I25"/>
  <c r="I27"/>
  <c r="I28"/>
  <c r="I29"/>
  <c r="I30"/>
  <c r="I31"/>
  <c r="I32"/>
  <c r="I33"/>
  <c r="I34"/>
  <c r="I35"/>
  <c r="I36"/>
  <c r="C37"/>
  <c r="E37"/>
  <c r="I37" s="1"/>
  <c r="G37"/>
  <c r="H37"/>
  <c r="I39"/>
  <c r="I40"/>
  <c r="I41"/>
  <c r="I42"/>
  <c r="I43"/>
  <c r="I44"/>
  <c r="I45"/>
  <c r="I46"/>
  <c r="I47"/>
  <c r="I48"/>
  <c r="C49"/>
  <c r="E49"/>
  <c r="G49"/>
  <c r="H49"/>
  <c r="I49"/>
  <c r="I51"/>
  <c r="I52"/>
  <c r="I53"/>
  <c r="I54"/>
  <c r="I55"/>
  <c r="I56"/>
  <c r="I57"/>
  <c r="I58"/>
  <c r="I59"/>
  <c r="C60"/>
  <c r="E60"/>
  <c r="G60"/>
  <c r="H60"/>
  <c r="I60"/>
  <c r="C61"/>
  <c r="E61"/>
  <c r="G61"/>
  <c r="H61"/>
  <c r="I61" s="1"/>
  <c r="I63"/>
  <c r="A71"/>
  <c r="I71"/>
  <c r="F72"/>
  <c r="H72"/>
  <c r="L72"/>
  <c r="M72"/>
  <c r="I84"/>
  <c r="I85"/>
  <c r="I86"/>
  <c r="I87"/>
  <c r="I88"/>
  <c r="I89"/>
  <c r="I90"/>
  <c r="I91"/>
  <c r="I92"/>
  <c r="I93"/>
  <c r="C94"/>
  <c r="E94"/>
  <c r="I94" s="1"/>
  <c r="G94"/>
  <c r="H94"/>
  <c r="I96"/>
  <c r="I97"/>
  <c r="I98"/>
  <c r="I99"/>
  <c r="I100"/>
  <c r="I101"/>
  <c r="I102"/>
  <c r="I103"/>
  <c r="I104"/>
  <c r="I105"/>
  <c r="C106"/>
  <c r="E106"/>
  <c r="G106"/>
  <c r="H106"/>
  <c r="I106"/>
  <c r="I108"/>
  <c r="I109"/>
  <c r="I110"/>
  <c r="I111"/>
  <c r="I112"/>
  <c r="I113"/>
  <c r="I114"/>
  <c r="I115"/>
  <c r="I116"/>
  <c r="I117"/>
  <c r="C118"/>
  <c r="E118"/>
  <c r="I118" s="1"/>
  <c r="G118"/>
  <c r="H118"/>
  <c r="I120"/>
  <c r="I121"/>
  <c r="I122"/>
  <c r="I123"/>
  <c r="I124"/>
  <c r="I125"/>
  <c r="I126"/>
  <c r="I129" s="1"/>
  <c r="I127"/>
  <c r="I128"/>
  <c r="C129"/>
  <c r="E129"/>
  <c r="E130" s="1"/>
  <c r="G129"/>
  <c r="H129"/>
  <c r="H130" s="1"/>
  <c r="C130"/>
  <c r="G130"/>
  <c r="I132"/>
  <c r="A2" i="41"/>
  <c r="E2"/>
  <c r="F2"/>
  <c r="H2"/>
  <c r="L2"/>
  <c r="M2"/>
  <c r="C25"/>
  <c r="D25"/>
  <c r="E25"/>
  <c r="F25"/>
  <c r="G25"/>
  <c r="H25"/>
  <c r="I25"/>
  <c r="J25"/>
  <c r="K25"/>
  <c r="L25"/>
  <c r="M25"/>
  <c r="C50"/>
  <c r="D50"/>
  <c r="E50"/>
  <c r="F50"/>
  <c r="F65"/>
  <c r="G50"/>
  <c r="H50"/>
  <c r="I50"/>
  <c r="J50"/>
  <c r="K50"/>
  <c r="L50"/>
  <c r="M50"/>
  <c r="D65"/>
  <c r="G65"/>
  <c r="H65"/>
  <c r="I65"/>
  <c r="L65"/>
  <c r="M65"/>
  <c r="H67"/>
  <c r="A70"/>
  <c r="E71"/>
  <c r="F71"/>
  <c r="C83"/>
  <c r="D83"/>
  <c r="E83"/>
  <c r="F83"/>
  <c r="G83"/>
  <c r="G123" s="1"/>
  <c r="C108"/>
  <c r="D108"/>
  <c r="E108"/>
  <c r="F108"/>
  <c r="G108"/>
  <c r="D123"/>
  <c r="E123"/>
  <c r="F123"/>
  <c r="A125"/>
  <c r="A2" i="40"/>
  <c r="E3"/>
  <c r="F3"/>
  <c r="F47"/>
  <c r="A72"/>
  <c r="E72"/>
  <c r="F72"/>
  <c r="A131"/>
  <c r="E131"/>
  <c r="F131"/>
  <c r="A2" i="39"/>
  <c r="F2"/>
  <c r="D3"/>
  <c r="E3"/>
  <c r="I3"/>
  <c r="J3"/>
  <c r="D49"/>
  <c r="E49"/>
  <c r="J49"/>
  <c r="K49"/>
  <c r="D57"/>
  <c r="E57"/>
  <c r="J57"/>
  <c r="K57"/>
  <c r="F64"/>
  <c r="A72"/>
  <c r="D72"/>
  <c r="E72"/>
  <c r="F72"/>
  <c r="I72"/>
  <c r="J72"/>
  <c r="F74"/>
  <c r="D90"/>
  <c r="D60" s="1"/>
  <c r="E90"/>
  <c r="E60" s="1"/>
  <c r="J90"/>
  <c r="J60" s="1"/>
  <c r="K90"/>
  <c r="K60" s="1"/>
  <c r="D127"/>
  <c r="D61" s="1"/>
  <c r="E127"/>
  <c r="E61" s="1"/>
  <c r="J127"/>
  <c r="J61" s="1"/>
  <c r="K127"/>
  <c r="K61" s="1"/>
  <c r="A131"/>
  <c r="F131"/>
  <c r="A133"/>
  <c r="D133"/>
  <c r="E133"/>
  <c r="F133"/>
  <c r="I133"/>
  <c r="J133"/>
  <c r="F135"/>
  <c r="D151"/>
  <c r="E151"/>
  <c r="J151"/>
  <c r="K151"/>
  <c r="D188"/>
  <c r="E188"/>
  <c r="J188"/>
  <c r="K188"/>
  <c r="A192"/>
  <c r="F192"/>
  <c r="A2" i="38"/>
  <c r="D3"/>
  <c r="E3"/>
  <c r="E33"/>
  <c r="E64"/>
  <c r="A75"/>
  <c r="D75"/>
  <c r="E75"/>
  <c r="E102"/>
  <c r="E130"/>
  <c r="A137"/>
  <c r="A2" i="37"/>
  <c r="E3"/>
  <c r="F3"/>
  <c r="F31"/>
  <c r="F40"/>
  <c r="F49"/>
  <c r="F58"/>
  <c r="F63"/>
  <c r="A2" i="36"/>
  <c r="D3"/>
  <c r="E3"/>
  <c r="D21"/>
  <c r="E21"/>
  <c r="D28"/>
  <c r="E28"/>
  <c r="D35"/>
  <c r="E35"/>
  <c r="D42"/>
  <c r="E42"/>
  <c r="D60"/>
  <c r="E60"/>
  <c r="D61"/>
  <c r="E61"/>
  <c r="A2" i="35"/>
  <c r="F2"/>
  <c r="D3"/>
  <c r="E3"/>
  <c r="J3"/>
  <c r="L3"/>
  <c r="C40"/>
  <c r="G40"/>
  <c r="C594" i="75" s="1"/>
  <c r="H40" i="35"/>
  <c r="I40"/>
  <c r="J40"/>
  <c r="K40"/>
  <c r="L40"/>
  <c r="C61"/>
  <c r="G61"/>
  <c r="H61"/>
  <c r="I61"/>
  <c r="J61"/>
  <c r="K61"/>
  <c r="L61"/>
  <c r="F64"/>
  <c r="A2" i="34"/>
  <c r="E3"/>
  <c r="F3"/>
  <c r="A13"/>
  <c r="A14" s="1"/>
  <c r="A15" s="1"/>
  <c r="A16" s="1"/>
  <c r="A17" s="1"/>
  <c r="A18" s="1"/>
  <c r="A19" s="1"/>
  <c r="A20" s="1"/>
  <c r="A21" s="1"/>
  <c r="A22" s="1"/>
  <c r="A23" s="1"/>
  <c r="A24" s="1"/>
  <c r="A25" s="1"/>
  <c r="A26" s="1"/>
  <c r="A27" s="1"/>
  <c r="A28" s="1"/>
  <c r="A29" s="1"/>
  <c r="E19"/>
  <c r="F19"/>
  <c r="E27"/>
  <c r="F27"/>
  <c r="E29"/>
  <c r="F29"/>
  <c r="A67"/>
  <c r="E67"/>
  <c r="F67"/>
  <c r="E99"/>
  <c r="F99"/>
  <c r="E114"/>
  <c r="F114"/>
  <c r="E122"/>
  <c r="F122"/>
  <c r="A2" i="33"/>
  <c r="F3"/>
  <c r="G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61"/>
  <c r="D63"/>
  <c r="F63"/>
  <c r="A69"/>
  <c r="F69"/>
  <c r="G69"/>
  <c r="G77"/>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G119"/>
  <c r="G120"/>
  <c r="G121"/>
  <c r="G122"/>
  <c r="G123"/>
  <c r="G124"/>
  <c r="G125"/>
  <c r="C126"/>
  <c r="C59" s="1"/>
  <c r="C63" s="1"/>
  <c r="D126"/>
  <c r="D59" s="1"/>
  <c r="F126"/>
  <c r="F59" s="1"/>
  <c r="G126"/>
  <c r="G59" s="1"/>
  <c r="A2" i="32"/>
  <c r="E3"/>
  <c r="F3"/>
  <c r="A66"/>
  <c r="E66"/>
  <c r="F66"/>
  <c r="C117"/>
  <c r="C56" s="1"/>
  <c r="E117"/>
  <c r="E56" s="1"/>
  <c r="E59" s="1"/>
  <c r="F117"/>
  <c r="F56" s="1"/>
  <c r="A121"/>
  <c r="E121"/>
  <c r="F121"/>
  <c r="C172"/>
  <c r="C57" s="1"/>
  <c r="E172"/>
  <c r="E57" s="1"/>
  <c r="F172"/>
  <c r="F57" s="1"/>
  <c r="A179"/>
  <c r="E179"/>
  <c r="F179"/>
  <c r="C230"/>
  <c r="C58" s="1"/>
  <c r="E230"/>
  <c r="E58" s="1"/>
  <c r="F230"/>
  <c r="F58" s="1"/>
  <c r="A2" i="31"/>
  <c r="E3"/>
  <c r="G3"/>
  <c r="C29"/>
  <c r="D29"/>
  <c r="F29"/>
  <c r="G29"/>
  <c r="C64"/>
  <c r="D64"/>
  <c r="F64"/>
  <c r="G64"/>
  <c r="A2" i="30"/>
  <c r="G2"/>
  <c r="E3"/>
  <c r="F3"/>
  <c r="L3"/>
  <c r="M3"/>
  <c r="A2" i="29"/>
  <c r="E3"/>
  <c r="F3"/>
  <c r="C27"/>
  <c r="C37"/>
  <c r="E27"/>
  <c r="E37"/>
  <c r="A2" i="28"/>
  <c r="G2"/>
  <c r="E3"/>
  <c r="F3"/>
  <c r="K3"/>
  <c r="L3"/>
  <c r="F62"/>
  <c r="H62"/>
  <c r="J62"/>
  <c r="K62"/>
  <c r="L62"/>
  <c r="A66"/>
  <c r="F66"/>
  <c r="G66"/>
  <c r="L66"/>
  <c r="A2" i="27"/>
  <c r="E3"/>
  <c r="F3"/>
  <c r="E61"/>
  <c r="F61"/>
  <c r="G61"/>
  <c r="A66"/>
  <c r="F66"/>
  <c r="G66"/>
  <c r="B2" i="26"/>
  <c r="F3"/>
  <c r="G3"/>
  <c r="E22"/>
  <c r="E25"/>
  <c r="E26"/>
  <c r="E27"/>
  <c r="E28"/>
  <c r="E29"/>
  <c r="E30"/>
  <c r="F31"/>
  <c r="F41" s="1"/>
  <c r="G31"/>
  <c r="H31"/>
  <c r="H41" s="1"/>
  <c r="E34"/>
  <c r="E35"/>
  <c r="E36"/>
  <c r="F37"/>
  <c r="G37"/>
  <c r="H37"/>
  <c r="E39"/>
  <c r="E40"/>
  <c r="G41"/>
  <c r="E44"/>
  <c r="E45"/>
  <c r="E46"/>
  <c r="E47"/>
  <c r="E48"/>
  <c r="E49"/>
  <c r="E50"/>
  <c r="E51"/>
  <c r="F52"/>
  <c r="G52"/>
  <c r="H52"/>
  <c r="A59"/>
  <c r="F59"/>
  <c r="G59"/>
  <c r="A2" i="25"/>
  <c r="F3"/>
  <c r="G3"/>
  <c r="F53"/>
  <c r="F56" s="1"/>
  <c r="F55"/>
  <c r="E56"/>
  <c r="F54" s="1"/>
  <c r="A73"/>
  <c r="F73"/>
  <c r="G73"/>
  <c r="A2" i="24"/>
  <c r="E3"/>
  <c r="F3"/>
  <c r="F32"/>
  <c r="F53"/>
  <c r="F67" s="1"/>
  <c r="I72" i="23"/>
  <c r="I76"/>
  <c r="I87"/>
  <c r="I88" s="1"/>
  <c r="I119" s="1"/>
  <c r="A2" i="22"/>
  <c r="D3"/>
  <c r="E3"/>
  <c r="E61"/>
  <c r="A2" i="21"/>
  <c r="D3"/>
  <c r="F3"/>
  <c r="F59"/>
  <c r="A2" i="20"/>
  <c r="F2"/>
  <c r="D3"/>
  <c r="E3"/>
  <c r="H3"/>
  <c r="I3"/>
  <c r="I27"/>
  <c r="I28"/>
  <c r="I30" s="1"/>
  <c r="C510" i="75" s="1"/>
  <c r="I29" i="20"/>
  <c r="D30"/>
  <c r="E30"/>
  <c r="F30"/>
  <c r="G30"/>
  <c r="H30"/>
  <c r="I33"/>
  <c r="I34"/>
  <c r="I35"/>
  <c r="I36"/>
  <c r="I37"/>
  <c r="I38"/>
  <c r="I39"/>
  <c r="I40"/>
  <c r="D41"/>
  <c r="D79" s="1"/>
  <c r="E41"/>
  <c r="F41"/>
  <c r="G41"/>
  <c r="H41"/>
  <c r="H79" s="1"/>
  <c r="I43"/>
  <c r="I44"/>
  <c r="I45"/>
  <c r="I46"/>
  <c r="I47"/>
  <c r="I48"/>
  <c r="D49"/>
  <c r="E49"/>
  <c r="F49"/>
  <c r="G49"/>
  <c r="H49"/>
  <c r="I51"/>
  <c r="I52"/>
  <c r="I53"/>
  <c r="I54"/>
  <c r="I55"/>
  <c r="I56"/>
  <c r="I57"/>
  <c r="D58"/>
  <c r="E58"/>
  <c r="E79" s="1"/>
  <c r="E123" s="1"/>
  <c r="F58"/>
  <c r="G58"/>
  <c r="G79" s="1"/>
  <c r="G123" s="1"/>
  <c r="G127" s="1"/>
  <c r="H58"/>
  <c r="I58"/>
  <c r="C514" i="75" s="1"/>
  <c r="I60" i="20"/>
  <c r="I61"/>
  <c r="I62"/>
  <c r="I63"/>
  <c r="I64"/>
  <c r="I65"/>
  <c r="A71"/>
  <c r="F71"/>
  <c r="D72"/>
  <c r="E72"/>
  <c r="H72"/>
  <c r="I72"/>
  <c r="I77"/>
  <c r="D78"/>
  <c r="E78"/>
  <c r="F78"/>
  <c r="G78"/>
  <c r="H78"/>
  <c r="F79"/>
  <c r="I81"/>
  <c r="I82"/>
  <c r="I83"/>
  <c r="I84"/>
  <c r="I85"/>
  <c r="I86"/>
  <c r="I87"/>
  <c r="I88"/>
  <c r="I89"/>
  <c r="I90"/>
  <c r="D91"/>
  <c r="E91"/>
  <c r="F91"/>
  <c r="G91"/>
  <c r="H91"/>
  <c r="I93"/>
  <c r="I94"/>
  <c r="I95"/>
  <c r="I96"/>
  <c r="I97"/>
  <c r="I98"/>
  <c r="I99"/>
  <c r="I100"/>
  <c r="I101"/>
  <c r="I102"/>
  <c r="I103"/>
  <c r="I104"/>
  <c r="I105"/>
  <c r="I106"/>
  <c r="D107"/>
  <c r="E107"/>
  <c r="F107"/>
  <c r="G107"/>
  <c r="H107"/>
  <c r="I109"/>
  <c r="I110"/>
  <c r="I111"/>
  <c r="I112"/>
  <c r="I113"/>
  <c r="I114"/>
  <c r="I115"/>
  <c r="I116"/>
  <c r="I117"/>
  <c r="I118"/>
  <c r="D119"/>
  <c r="D122" s="1"/>
  <c r="E119"/>
  <c r="F119"/>
  <c r="F122" s="1"/>
  <c r="G119"/>
  <c r="H119"/>
  <c r="H122" s="1"/>
  <c r="I120"/>
  <c r="I121"/>
  <c r="E122"/>
  <c r="G122"/>
  <c r="I126"/>
  <c r="E127"/>
  <c r="B2" i="19"/>
  <c r="F2"/>
  <c r="D3"/>
  <c r="E3"/>
  <c r="H3"/>
  <c r="I3"/>
  <c r="H16"/>
  <c r="H17"/>
  <c r="H18"/>
  <c r="H19"/>
  <c r="H20"/>
  <c r="D21"/>
  <c r="D29" s="1"/>
  <c r="H23"/>
  <c r="H25" s="1"/>
  <c r="H24"/>
  <c r="D25"/>
  <c r="H26"/>
  <c r="H27"/>
  <c r="H28"/>
  <c r="H34"/>
  <c r="H35"/>
  <c r="H36"/>
  <c r="H37"/>
  <c r="D38"/>
  <c r="H38"/>
  <c r="B2" i="18"/>
  <c r="F2"/>
  <c r="D3"/>
  <c r="E3"/>
  <c r="I3"/>
  <c r="J3"/>
  <c r="D11"/>
  <c r="D12"/>
  <c r="D13"/>
  <c r="D14"/>
  <c r="D15"/>
  <c r="D16"/>
  <c r="E16"/>
  <c r="F16"/>
  <c r="F21" s="1"/>
  <c r="G16"/>
  <c r="H16"/>
  <c r="H21" s="1"/>
  <c r="H23" s="1"/>
  <c r="I16"/>
  <c r="J16"/>
  <c r="J21" s="1"/>
  <c r="J23" s="1"/>
  <c r="D17"/>
  <c r="D18"/>
  <c r="D19"/>
  <c r="D20"/>
  <c r="E21"/>
  <c r="C17" i="75" s="1"/>
  <c r="C19" s="1"/>
  <c r="G21" i="18"/>
  <c r="I21"/>
  <c r="E23"/>
  <c r="G23"/>
  <c r="I23"/>
  <c r="D27"/>
  <c r="D28"/>
  <c r="D29"/>
  <c r="D30"/>
  <c r="D31"/>
  <c r="E31"/>
  <c r="F31"/>
  <c r="G31"/>
  <c r="H31"/>
  <c r="I31"/>
  <c r="J31"/>
  <c r="D33"/>
  <c r="D34"/>
  <c r="D35" s="1"/>
  <c r="E35"/>
  <c r="E42" s="1"/>
  <c r="C532" i="75" s="1"/>
  <c r="F35" i="18"/>
  <c r="G35"/>
  <c r="H35"/>
  <c r="I35"/>
  <c r="I42" s="1"/>
  <c r="J35"/>
  <c r="D37"/>
  <c r="D39" s="1"/>
  <c r="D38"/>
  <c r="E39"/>
  <c r="F39"/>
  <c r="G39"/>
  <c r="H39"/>
  <c r="I39"/>
  <c r="J39"/>
  <c r="D40"/>
  <c r="D41"/>
  <c r="G42"/>
  <c r="B2" i="17"/>
  <c r="G3"/>
  <c r="H3"/>
  <c r="G64"/>
  <c r="H64"/>
  <c r="B2" i="16"/>
  <c r="D3"/>
  <c r="E3"/>
  <c r="E39"/>
  <c r="E124" s="1"/>
  <c r="E128" s="1"/>
  <c r="E51"/>
  <c r="C285" i="75" s="1"/>
  <c r="B68" i="16"/>
  <c r="D69"/>
  <c r="E69"/>
  <c r="E95"/>
  <c r="E108"/>
  <c r="E121" s="1"/>
  <c r="B2" i="15"/>
  <c r="F3"/>
  <c r="G3"/>
  <c r="G31"/>
  <c r="G37"/>
  <c r="G44"/>
  <c r="C248" i="75" s="1"/>
  <c r="G51" i="15"/>
  <c r="C249" i="75" s="1"/>
  <c r="G58" i="15"/>
  <c r="C250" i="75" s="1"/>
  <c r="C586" s="1"/>
  <c r="G60" i="15"/>
  <c r="G93" s="1"/>
  <c r="B66"/>
  <c r="F67"/>
  <c r="G67"/>
  <c r="G82"/>
  <c r="G92" s="1"/>
  <c r="C256" i="75" s="1"/>
  <c r="G101" i="15"/>
  <c r="B2" i="14"/>
  <c r="I2"/>
  <c r="P2"/>
  <c r="X2"/>
  <c r="G3"/>
  <c r="H3"/>
  <c r="M3"/>
  <c r="N3"/>
  <c r="U3"/>
  <c r="V3"/>
  <c r="AC3"/>
  <c r="AD3"/>
  <c r="AC22"/>
  <c r="AD22"/>
  <c r="G23"/>
  <c r="H23"/>
  <c r="G25"/>
  <c r="H25"/>
  <c r="G26"/>
  <c r="H26"/>
  <c r="G27"/>
  <c r="H27"/>
  <c r="AC27"/>
  <c r="AD27"/>
  <c r="G28"/>
  <c r="H28"/>
  <c r="G29"/>
  <c r="H29"/>
  <c r="G31"/>
  <c r="H31"/>
  <c r="G32"/>
  <c r="H32"/>
  <c r="G33"/>
  <c r="H33"/>
  <c r="G34"/>
  <c r="H34"/>
  <c r="G35"/>
  <c r="H35"/>
  <c r="G36"/>
  <c r="H36"/>
  <c r="AC36"/>
  <c r="AD36"/>
  <c r="G37"/>
  <c r="H37"/>
  <c r="AC37"/>
  <c r="AD37"/>
  <c r="G38"/>
  <c r="H38"/>
  <c r="G39"/>
  <c r="H39"/>
  <c r="G40"/>
  <c r="H40"/>
  <c r="G41"/>
  <c r="H41"/>
  <c r="G42"/>
  <c r="H42"/>
  <c r="G43"/>
  <c r="H43"/>
  <c r="G44"/>
  <c r="H44"/>
  <c r="G45"/>
  <c r="H45"/>
  <c r="I45"/>
  <c r="J45"/>
  <c r="K45"/>
  <c r="L45"/>
  <c r="M45"/>
  <c r="N45"/>
  <c r="Q45"/>
  <c r="R45"/>
  <c r="S45"/>
  <c r="T45"/>
  <c r="U45"/>
  <c r="V45"/>
  <c r="G47"/>
  <c r="AC8" s="1"/>
  <c r="AC48" s="1"/>
  <c r="AC55" s="1"/>
  <c r="H47"/>
  <c r="AD8" s="1"/>
  <c r="I47"/>
  <c r="J47"/>
  <c r="K47"/>
  <c r="L47"/>
  <c r="M47"/>
  <c r="C189" i="75" s="1"/>
  <c r="N47" i="14"/>
  <c r="Q47"/>
  <c r="R47"/>
  <c r="S47"/>
  <c r="T47"/>
  <c r="U47"/>
  <c r="V47"/>
  <c r="AC47"/>
  <c r="AD47"/>
  <c r="AD48"/>
  <c r="AC52"/>
  <c r="AD52"/>
  <c r="AC54"/>
  <c r="AD54"/>
  <c r="B2" i="13"/>
  <c r="G3"/>
  <c r="H3"/>
  <c r="G11"/>
  <c r="H11"/>
  <c r="C29" i="75" s="1"/>
  <c r="G13" i="13"/>
  <c r="G16"/>
  <c r="H16"/>
  <c r="G17"/>
  <c r="G30"/>
  <c r="H30"/>
  <c r="C40" i="75" s="1"/>
  <c r="C39" s="1"/>
  <c r="G61" i="13"/>
  <c r="H61"/>
  <c r="B68"/>
  <c r="G69"/>
  <c r="H69"/>
  <c r="G89"/>
  <c r="H89"/>
  <c r="G91"/>
  <c r="B128"/>
  <c r="G129"/>
  <c r="H129"/>
  <c r="G148"/>
  <c r="H148"/>
  <c r="G156"/>
  <c r="H156"/>
  <c r="G166"/>
  <c r="H166"/>
  <c r="G182"/>
  <c r="H182"/>
  <c r="B192"/>
  <c r="H193"/>
  <c r="G206"/>
  <c r="H206"/>
  <c r="G221"/>
  <c r="H221"/>
  <c r="B2" i="12"/>
  <c r="G3"/>
  <c r="H3"/>
  <c r="B54"/>
  <c r="G55"/>
  <c r="H55"/>
  <c r="A102"/>
  <c r="B107"/>
  <c r="G108"/>
  <c r="H108"/>
  <c r="A155"/>
  <c r="B158"/>
  <c r="G159"/>
  <c r="H159"/>
  <c r="A207"/>
  <c r="B2" i="11"/>
  <c r="E3"/>
  <c r="F3"/>
  <c r="B60"/>
  <c r="E61"/>
  <c r="F61"/>
  <c r="B120"/>
  <c r="E120"/>
  <c r="F120"/>
  <c r="A1" i="10"/>
  <c r="F1"/>
  <c r="G1"/>
  <c r="O1"/>
  <c r="N19"/>
  <c r="N20"/>
  <c r="N21"/>
  <c r="N22"/>
  <c r="N23"/>
  <c r="N24"/>
  <c r="N25"/>
  <c r="N26"/>
  <c r="N27"/>
  <c r="N28"/>
  <c r="N29"/>
  <c r="N30"/>
  <c r="N31"/>
  <c r="N32"/>
  <c r="N33"/>
  <c r="N34"/>
  <c r="N35"/>
  <c r="N36"/>
  <c r="N37"/>
  <c r="N38"/>
  <c r="N39"/>
  <c r="N40"/>
  <c r="N41"/>
  <c r="N42"/>
  <c r="N43"/>
  <c r="B2" i="9"/>
  <c r="E3"/>
  <c r="F3"/>
  <c r="B63"/>
  <c r="E64"/>
  <c r="F64"/>
  <c r="B2" i="8"/>
  <c r="G3"/>
  <c r="H3"/>
  <c r="B2" i="7"/>
  <c r="G3"/>
  <c r="H3"/>
  <c r="B2" i="6"/>
  <c r="D3"/>
  <c r="E3"/>
  <c r="B63"/>
  <c r="E64"/>
  <c r="B123"/>
  <c r="B13" i="3"/>
  <c r="B17"/>
  <c r="B19"/>
  <c r="A6" i="2"/>
  <c r="A52" s="1"/>
  <c r="A46"/>
  <c r="B25" i="3" s="1"/>
  <c r="A50" i="2"/>
  <c r="A54"/>
  <c r="A58"/>
  <c r="A62"/>
  <c r="E123" i="61"/>
  <c r="F95"/>
  <c r="D86"/>
  <c r="F86" s="1"/>
  <c r="D39"/>
  <c r="F39" s="1"/>
  <c r="D89"/>
  <c r="D123" s="1"/>
  <c r="C377" i="75"/>
  <c r="K57" i="51"/>
  <c r="C375" i="75"/>
  <c r="C469"/>
  <c r="C396"/>
  <c r="C493"/>
  <c r="C478"/>
  <c r="K31" i="51"/>
  <c r="C372" i="75"/>
  <c r="L16" i="51"/>
  <c r="K16"/>
  <c r="C371" i="75" s="1"/>
  <c r="F29" i="51"/>
  <c r="L37" s="1"/>
  <c r="W24" s="1"/>
  <c r="C369" i="75"/>
  <c r="K37" i="51"/>
  <c r="V24" s="1"/>
  <c r="C477" i="75" s="1"/>
  <c r="M116" i="46"/>
  <c r="M97"/>
  <c r="M33"/>
  <c r="M22" i="45"/>
  <c r="M26" s="1"/>
  <c r="C559" i="75"/>
  <c r="C561"/>
  <c r="E41" i="26"/>
  <c r="C123" i="41"/>
  <c r="K65"/>
  <c r="J65"/>
  <c r="E65"/>
  <c r="C65"/>
  <c r="M55" i="52"/>
  <c r="O54"/>
  <c r="O55" s="1"/>
  <c r="G63" i="33"/>
  <c r="C538" i="75" l="1"/>
  <c r="C230"/>
  <c r="C584" s="1"/>
  <c r="C216"/>
  <c r="C605" s="1"/>
  <c r="C106"/>
  <c r="C574" s="1"/>
  <c r="C543" s="1"/>
  <c r="C374"/>
  <c r="C380" s="1"/>
  <c r="C210"/>
  <c r="C136"/>
  <c r="F89" i="61"/>
  <c r="F123" s="1"/>
  <c r="C472" i="75"/>
  <c r="C474" s="1"/>
  <c r="F123" i="20"/>
  <c r="F127" s="1"/>
  <c r="H123"/>
  <c r="H127" s="1"/>
  <c r="D123"/>
  <c r="D127" s="1"/>
  <c r="C392" i="75"/>
  <c r="C494"/>
  <c r="C495" s="1"/>
  <c r="C497" s="1"/>
  <c r="C572"/>
  <c r="C540" s="1"/>
  <c r="H13" i="13"/>
  <c r="H17" s="1"/>
  <c r="H91" s="1"/>
  <c r="I91" i="20"/>
  <c r="C516" i="75" s="1"/>
  <c r="I78" i="20"/>
  <c r="C515" i="75" s="1"/>
  <c r="I41" i="20"/>
  <c r="K62" i="39"/>
  <c r="C545" i="75"/>
  <c r="C332"/>
  <c r="C390" s="1"/>
  <c r="C191"/>
  <c r="C31"/>
  <c r="C75" s="1"/>
  <c r="C297"/>
  <c r="C311" s="1"/>
  <c r="C315" s="1"/>
  <c r="C592"/>
  <c r="C555" s="1"/>
  <c r="C21"/>
  <c r="C23" s="1"/>
  <c r="F23" i="18"/>
  <c r="C422" i="75"/>
  <c r="C222"/>
  <c r="C604"/>
  <c r="H21" i="19"/>
  <c r="I119" i="20"/>
  <c r="I122" s="1"/>
  <c r="C518" i="75" s="1"/>
  <c r="E62" i="39"/>
  <c r="I130" i="42"/>
  <c r="A64" i="2"/>
  <c r="A1" i="4" s="1"/>
  <c r="A60" i="2"/>
  <c r="A56"/>
  <c r="A1" i="5" s="1"/>
  <c r="AD55" i="14"/>
  <c r="C251" i="75"/>
  <c r="C252" s="1"/>
  <c r="C254" s="1"/>
  <c r="C258" s="1"/>
  <c r="J42" i="18"/>
  <c r="H42"/>
  <c r="F42"/>
  <c r="D42"/>
  <c r="D22" s="1"/>
  <c r="D21"/>
  <c r="I107" i="20"/>
  <c r="C517" i="75" s="1"/>
  <c r="I49" i="20"/>
  <c r="C513" i="75" s="1"/>
  <c r="E52" i="26"/>
  <c r="E37"/>
  <c r="E31"/>
  <c r="F59" i="32"/>
  <c r="C59"/>
  <c r="J62" i="39"/>
  <c r="D62"/>
  <c r="F56" i="47"/>
  <c r="D56"/>
  <c r="C563" i="75"/>
  <c r="C546"/>
  <c r="C544"/>
  <c r="C138"/>
  <c r="C25" l="1"/>
  <c r="C27" s="1"/>
  <c r="C231"/>
  <c r="C601"/>
  <c r="C607" s="1"/>
  <c r="C582" s="1"/>
  <c r="C548" s="1"/>
  <c r="C446"/>
  <c r="C444"/>
  <c r="C436"/>
  <c r="C398"/>
  <c r="C479"/>
  <c r="C482" s="1"/>
  <c r="C400" s="1"/>
  <c r="C521"/>
  <c r="H29" i="19"/>
  <c r="C410" i="75"/>
  <c r="C408" s="1"/>
  <c r="C424"/>
  <c r="C426"/>
  <c r="I79" i="20"/>
  <c r="I123" s="1"/>
  <c r="I127" s="1"/>
  <c r="C512" i="75"/>
  <c r="C523" s="1"/>
  <c r="C530" s="1"/>
  <c r="C534" s="1"/>
  <c r="D23" i="18"/>
  <c r="C442" i="75"/>
  <c r="C416"/>
  <c r="C420" l="1"/>
  <c r="C440"/>
  <c r="C239"/>
  <c r="C588"/>
  <c r="C428"/>
  <c r="C448"/>
  <c r="C418"/>
  <c r="C430" s="1"/>
  <c r="C438"/>
  <c r="C450" s="1"/>
  <c r="C552" l="1"/>
  <c r="C557"/>
  <c r="C550"/>
</calcChain>
</file>

<file path=xl/sharedStrings.xml><?xml version="1.0" encoding="utf-8"?>
<sst xmlns="http://schemas.openxmlformats.org/spreadsheetml/2006/main" count="11662" uniqueCount="5404">
  <si>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</si>
  <si>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</si>
  <si>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</si>
  <si>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</si>
  <si>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</si>
  <si>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</si>
  <si>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</si>
  <si>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</si>
  <si>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</si>
  <si>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</si>
  <si>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</si>
  <si>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</si>
  <si>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</si>
  <si>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 xml:space="preserve">    TOTAL Account 154 (Total of lines 5 thru 10)</t>
  </si>
  <si>
    <t>Merchandise (Account 155)</t>
  </si>
  <si>
    <t>Other Material and Supplies (Account 156)</t>
  </si>
  <si>
    <t xml:space="preserve">Nuclear Materials Held for Sale (Account 157) (Not </t>
  </si>
  <si>
    <t>Stores Expense Undistributed (Account 163)</t>
  </si>
  <si>
    <t>Allowance For Funds Used During Construction</t>
  </si>
  <si>
    <t>General Construction</t>
  </si>
  <si>
    <t>Preliminary Engineering</t>
  </si>
  <si>
    <t>SFAS No. 112 - Employers'</t>
  </si>
  <si>
    <t>Accounting for Postemployment</t>
  </si>
  <si>
    <t>Benefits</t>
  </si>
  <si>
    <t>Non-Qualified Pension Plans</t>
  </si>
  <si>
    <t>Customer Advances</t>
  </si>
  <si>
    <t>Unclaimed Wages and Refund</t>
  </si>
  <si>
    <t>MetroMedia Energy-ESCO Collateral</t>
  </si>
  <si>
    <t>Electronic Interconnection Expense</t>
  </si>
  <si>
    <t>Deferred Compensation</t>
  </si>
  <si>
    <t>Annual Compliance Filing Reserve</t>
  </si>
  <si>
    <t>Misc. Other Deferred Credits</t>
  </si>
  <si>
    <t>FAS 112 - LTD Expense</t>
  </si>
  <si>
    <t>Glacial Natural Gas</t>
  </si>
  <si>
    <t xml:space="preserve">Revolving Credit Facility Expenses </t>
  </si>
  <si>
    <t>(5 year amortization)</t>
  </si>
  <si>
    <t>Retiree health Benefit Accrual</t>
  </si>
  <si>
    <t>Municipal Gross Receipts Tax</t>
  </si>
  <si>
    <t>GSC Interest</t>
  </si>
  <si>
    <t>Unamortized Property Taxes Payable in 2013</t>
  </si>
  <si>
    <t>RGE Fossil Auction</t>
  </si>
  <si>
    <t>Russell Station Auction Costs</t>
  </si>
  <si>
    <t>Misc. Deferred Debits</t>
  </si>
  <si>
    <t>Series VV - 6.375%</t>
  </si>
  <si>
    <t>Series YY - 5.90%</t>
  </si>
  <si>
    <t>Series WW - 6.47%</t>
  </si>
  <si>
    <t>1st Mortgage Bond - Series XX - 8.00%</t>
  </si>
  <si>
    <t>Series AAA - 4.10%</t>
  </si>
  <si>
    <t>2004 Series A - 4.75%</t>
  </si>
  <si>
    <t>2004 Series B - Rate Fixed at 5/21/2008 - 5.375%</t>
  </si>
  <si>
    <t>PCN Series - 5.00%</t>
  </si>
  <si>
    <t>Less:  Variable Interest Rate Debt Expense Deferral</t>
  </si>
  <si>
    <t>BP Corporation North America Inc</t>
  </si>
  <si>
    <t>Canax Energy NC</t>
  </si>
  <si>
    <t>Constellation Energy Commodities</t>
  </si>
  <si>
    <t>Constellation Power Source, Inc.</t>
  </si>
  <si>
    <t>Eastman Kodak Company</t>
  </si>
  <si>
    <t>GFI Net Inc.</t>
  </si>
  <si>
    <t>HQ Energy Services US</t>
  </si>
  <si>
    <t>ICAP Energy, LLC</t>
  </si>
  <si>
    <t>National Grid USA Service Company</t>
  </si>
  <si>
    <t>New York ISO</t>
  </si>
  <si>
    <t>NextEra Energy Power Marketing</t>
  </si>
  <si>
    <t>Noble Americas Gas &amp; Power Marketing</t>
  </si>
  <si>
    <t>NRG Power Marketing, Inc.</t>
  </si>
  <si>
    <t>SF</t>
  </si>
  <si>
    <t>NYS Electric &amp; Gas Corporation</t>
  </si>
  <si>
    <t>PJM Interconnection, LLC</t>
  </si>
  <si>
    <t>Rosenthal Collins Group, LLC</t>
  </si>
  <si>
    <t>Shell Energy NA US, LP.</t>
  </si>
  <si>
    <t>TFS Energy LLC</t>
  </si>
  <si>
    <t>PSEG Energy</t>
  </si>
  <si>
    <t>Recycled Energy Development</t>
  </si>
  <si>
    <t>Consolidated Edison Co</t>
  </si>
  <si>
    <t>of NY, Inc.</t>
  </si>
  <si>
    <t>National Grid</t>
  </si>
  <si>
    <t>Orange &amp; Rockland Utilities</t>
  </si>
  <si>
    <t>(317)  Asset Retirement Costs for Steam Production</t>
  </si>
  <si>
    <t>(359.1) Asset Retirement Costs for Transmission Plant</t>
  </si>
  <si>
    <t>(399.1) Asset Retirement Costs for General Plant</t>
  </si>
  <si>
    <t>Long-Term Portion of Derivative Assets - Hedges (176)</t>
  </si>
  <si>
    <t>Derivative Instrument Assets - Hedges (176)</t>
  </si>
  <si>
    <t>Accumulated Other Comprehensive Income (219)</t>
  </si>
  <si>
    <t>Long-Term Portion of Derivative Instrument Liabilities - Hedges</t>
  </si>
  <si>
    <t>Asset retirwement Obligation (230)</t>
  </si>
  <si>
    <t>Derivative Instrument Liabilities - Hedges (245)</t>
  </si>
  <si>
    <t xml:space="preserve">          Amortization of Regulatory Assets and Liabilities</t>
  </si>
  <si>
    <t xml:space="preserve">          Amortization and Depletion of Utility Plant</t>
  </si>
  <si>
    <t>Amortization of Other Long and Short Term Assets and Liabilities</t>
  </si>
  <si>
    <t>Pension Income</t>
  </si>
  <si>
    <t xml:space="preserve">   Other: Rabbi Trust</t>
  </si>
  <si>
    <t>Notes Receivable from Affiliates</t>
  </si>
  <si>
    <t xml:space="preserve">         Other:  Pay in Lieu of Redemption</t>
  </si>
  <si>
    <t>To be reclassified to Electric in 2014.</t>
  </si>
  <si>
    <t>Note: Additions During Year include adjustments to statistical data reported in prior year as follows:</t>
  </si>
  <si>
    <t xml:space="preserve">           Line Transformer 2,366</t>
  </si>
  <si>
    <t xml:space="preserve">           Meters 3,041 </t>
  </si>
  <si>
    <t xml:space="preserve">           Line Transformer MVa (210)</t>
  </si>
  <si>
    <t>*34,506,513</t>
  </si>
  <si>
    <t>* Excludes Treasury Stock</t>
  </si>
  <si>
    <t>On August 2, 1999, the holding company RGS Energy Group, Inc. (RGS Energy) was formed.  At the time</t>
  </si>
  <si>
    <t>each share of RGE common stock was exchanged for one share of RGS Energy common stock.</t>
  </si>
  <si>
    <t>RGS Energy Group, Inc.</t>
  </si>
  <si>
    <t>Page 123A</t>
  </si>
  <si>
    <t>Page 123B</t>
  </si>
  <si>
    <t>Page 123C</t>
  </si>
  <si>
    <t>Page 123D</t>
  </si>
  <si>
    <t>Page 123E</t>
  </si>
  <si>
    <t>Page 123F</t>
  </si>
  <si>
    <t>Page 123G</t>
  </si>
  <si>
    <t>Page 123H</t>
  </si>
  <si>
    <t>Page 123I</t>
  </si>
  <si>
    <t>Page 123J</t>
  </si>
  <si>
    <t>Page 123K</t>
  </si>
  <si>
    <t>Page 123L</t>
  </si>
  <si>
    <t>Page 123M</t>
  </si>
  <si>
    <t>Page 123N</t>
  </si>
  <si>
    <t>Page 123O</t>
  </si>
  <si>
    <t>Page 123P</t>
  </si>
  <si>
    <t>Page 123Q</t>
  </si>
  <si>
    <t>Page 123R</t>
  </si>
  <si>
    <t>Page 123S</t>
  </si>
  <si>
    <t>Page 123T</t>
  </si>
  <si>
    <t>Line 782 - Str. 2</t>
  </si>
  <si>
    <t>Str. 20</t>
  </si>
  <si>
    <t>Wood SPSC</t>
  </si>
  <si>
    <t>AL EPR</t>
  </si>
  <si>
    <t>Aerial/Trplx</t>
  </si>
  <si>
    <t>Rochester Station 2 (A)</t>
  </si>
  <si>
    <t>Rochester Station 26 (B)</t>
  </si>
  <si>
    <t>Property 3 Riverbed Land</t>
  </si>
  <si>
    <t>Property 6 Riverbed Land</t>
  </si>
  <si>
    <t>Property 23 Riverbed Land</t>
  </si>
  <si>
    <t>Property 30 Riverbed Land</t>
  </si>
  <si>
    <t>Property 34 Riverbed Land</t>
  </si>
  <si>
    <t>Notes:</t>
  </si>
  <si>
    <t>(A) FERC Licensed Project #2582</t>
  </si>
  <si>
    <t>(B) FERC Licensed Project #2584</t>
  </si>
  <si>
    <t>FERC Licensed Project No. 2583</t>
  </si>
  <si>
    <t>Station 5</t>
  </si>
  <si>
    <t>Run-of-River</t>
  </si>
  <si>
    <t>Conventional</t>
  </si>
  <si>
    <t>Allegany Station 133</t>
  </si>
  <si>
    <t>Gas Turbine</t>
  </si>
  <si>
    <t>Coal</t>
  </si>
  <si>
    <t>#2 Oil</t>
  </si>
  <si>
    <t>MCF</t>
  </si>
  <si>
    <t>Ton</t>
  </si>
  <si>
    <t>Gallon</t>
  </si>
  <si>
    <t>Russell Station 7</t>
  </si>
  <si>
    <t>Steam</t>
  </si>
  <si>
    <t>Asset Retirement Costs</t>
  </si>
  <si>
    <t>Station 3</t>
  </si>
  <si>
    <t>Station 9</t>
  </si>
  <si>
    <t xml:space="preserve">Gas </t>
  </si>
  <si>
    <t>Beebee Station</t>
  </si>
  <si>
    <t>Other Income &amp; Deductions</t>
  </si>
  <si>
    <t>Billable Charges</t>
  </si>
  <si>
    <t>Original Cost of Property Less than $250,000 Per</t>
  </si>
  <si>
    <t>Item:</t>
  </si>
  <si>
    <t>8 Parcels in Various Locations</t>
  </si>
  <si>
    <t>Electric, Gas</t>
  </si>
  <si>
    <t xml:space="preserve">None </t>
  </si>
  <si>
    <t>Common Stock</t>
  </si>
  <si>
    <t>Balance at Beginning of Year:     $25,869,358</t>
  </si>
  <si>
    <t>Note:  The balance at end of year consisted of an equity contribution of</t>
  </si>
  <si>
    <t>$95,000,000, liquidating dividend of $(75,000,000) and other compensation</t>
  </si>
  <si>
    <t>expense of $5,869,358.</t>
  </si>
  <si>
    <t>Common Stock, $5 Par Value</t>
  </si>
  <si>
    <t>Federal Tax Payable @ 35%</t>
  </si>
  <si>
    <t>Other Activity in Current Tax Accounts</t>
  </si>
  <si>
    <t>Total Account 409</t>
  </si>
  <si>
    <t>Taxable Income not Reported on Books:</t>
  </si>
  <si>
    <t>Contributions in Aid of Construction</t>
  </si>
  <si>
    <t>Salvage Income</t>
  </si>
  <si>
    <t>Deductions Recorded on Books, Not deducted from Return:</t>
  </si>
  <si>
    <t>Federal Income Taxes</t>
  </si>
  <si>
    <t>State Deferred Taxes</t>
  </si>
  <si>
    <t>FIN 48 Interest Exp</t>
  </si>
  <si>
    <t>ASGA Carrying Charge</t>
  </si>
  <si>
    <t>Bad Debt Reserve</t>
  </si>
  <si>
    <t>Capitalized Interest</t>
  </si>
  <si>
    <t>Casualty Loss</t>
  </si>
  <si>
    <t>Deferred Gas Costs</t>
  </si>
  <si>
    <t>Deferred Property Tax Joint Proposal</t>
  </si>
  <si>
    <t>Environmental - Other Liab</t>
  </si>
  <si>
    <t>Exogenous Costs - Bonus Depr NCR</t>
  </si>
  <si>
    <t>Exogenous Costs - SOX</t>
  </si>
  <si>
    <t>FAS 112 Post Employment Benefits</t>
  </si>
  <si>
    <t>FAS 106 OPEB Current</t>
  </si>
  <si>
    <t>FAS 106 OPEB Reg Liab FAS 158</t>
  </si>
  <si>
    <t>Gas Hedges (Losses)</t>
  </si>
  <si>
    <t>GRT Audit Reserve</t>
  </si>
  <si>
    <t>Incr Maint/CRO - Gas</t>
  </si>
  <si>
    <t>Injuries and Damages</t>
  </si>
  <si>
    <t>Kamine Settlement</t>
  </si>
  <si>
    <t>Lobbying and Political Expenses</t>
  </si>
  <si>
    <t>Long Term Executive Incentive Plan</t>
  </si>
  <si>
    <t>Low Income Program - Electric</t>
  </si>
  <si>
    <t>Meals and Entertainment</t>
  </si>
  <si>
    <t>MFC Undercollection</t>
  </si>
  <si>
    <t>Mgmt Audit - Electric</t>
  </si>
  <si>
    <t>Mgmt Audit - Gas</t>
  </si>
  <si>
    <t>Mirror CWIP</t>
  </si>
  <si>
    <t>Non Bypassable Charge</t>
  </si>
  <si>
    <t>NM2 - Transmission Congestion Contracts</t>
  </si>
  <si>
    <t>NM2 O&amp;M Amortization - Fed</t>
  </si>
  <si>
    <t>NY State Amended 03 Return</t>
  </si>
  <si>
    <t>Oswego Sale - Fed</t>
  </si>
  <si>
    <t>Other Plant Amortization</t>
  </si>
  <si>
    <t>Outreach &amp; Education</t>
  </si>
  <si>
    <t>Post 9/11 Sercurity Costs Reserve - Fed adj</t>
  </si>
  <si>
    <t>Prepaid Property Tax</t>
  </si>
  <si>
    <t>Rate Decoupling Mechanism</t>
  </si>
  <si>
    <t>Service Quality Performance Mechanism</t>
  </si>
  <si>
    <t>Tenn Gas Pipeline Refund</t>
  </si>
  <si>
    <t>Theoretical Reserve Tax Gross Up</t>
  </si>
  <si>
    <t>Variable Rate Debt - Electric</t>
  </si>
  <si>
    <t>Variable Rate Debt - Gas</t>
  </si>
  <si>
    <t>VERP COA - Electric</t>
  </si>
  <si>
    <t>VERP COA - Gas</t>
  </si>
  <si>
    <t>Income Recorded on Books not Included in Return:</t>
  </si>
  <si>
    <t>Clean Air Act Allowances</t>
  </si>
  <si>
    <t>Exogenous Costs - NERC</t>
  </si>
  <si>
    <t>Exogenous Costs - Pipeline Integrity - Deferral</t>
  </si>
  <si>
    <t>Exogenous Costs - Tree Trimming</t>
  </si>
  <si>
    <t>MFC Revenues</t>
  </si>
  <si>
    <t>PSC Fee Assessment Deferral</t>
  </si>
  <si>
    <t>Purchase of Receivables</t>
  </si>
  <si>
    <t>Deductions on Return Not charged Against Book Income:</t>
  </si>
  <si>
    <t>Allegany Gain/Loss</t>
  </si>
  <si>
    <t>Allegany Deferral</t>
  </si>
  <si>
    <t>CAIDI/SAIFI - Electric</t>
  </si>
  <si>
    <t xml:space="preserve">Cost of Removal </t>
  </si>
  <si>
    <t>Cost to Achieve</t>
  </si>
  <si>
    <t>Environmental  -Reg Asset</t>
  </si>
  <si>
    <t>Exogenous Costs - NYS Audit</t>
  </si>
  <si>
    <t>FAS 106 OPEB</t>
  </si>
  <si>
    <t>FAS 106 OPEB Joint Proposal</t>
  </si>
  <si>
    <t>Funded DIT True up - Elec</t>
  </si>
  <si>
    <t>Funded DIT True up - Gas</t>
  </si>
  <si>
    <t>Gas Hedges (Losses) - Oth Asset</t>
  </si>
  <si>
    <t>Gas R&amp;D JP Deferral</t>
  </si>
  <si>
    <t>Historical Book Rate Change Deferral</t>
  </si>
  <si>
    <t>Incr Maint/CRO - Electric</t>
  </si>
  <si>
    <t>ISTR - VRD 04</t>
  </si>
  <si>
    <t>Low Income Program - Gas</t>
  </si>
  <si>
    <t>Medicare Deferral</t>
  </si>
  <si>
    <t>Mortgage Recording Tax</t>
  </si>
  <si>
    <t>NCR on SBC NYSERDA</t>
  </si>
  <si>
    <t>NY Tax Benefit - Rate Change</t>
  </si>
  <si>
    <t>PBA Merger Order</t>
  </si>
  <si>
    <t>Pre-Cap Amortization - Electric</t>
  </si>
  <si>
    <t>Pre-Cap Amortization - Gas</t>
  </si>
  <si>
    <t>R&amp;D Deferral</t>
  </si>
  <si>
    <t>RDM - Electric</t>
  </si>
  <si>
    <t>Retired Non-Mass Asset Property - Fed Only</t>
  </si>
  <si>
    <t>Supplemental Employee Retirement Program</t>
  </si>
  <si>
    <t>Storm Reserve Joint Proposal</t>
  </si>
  <si>
    <t>Theoretical Dep reserve Amort - Fed</t>
  </si>
  <si>
    <t>Theoretical Dep Reserve Amort - Flow Thru - Fed</t>
  </si>
  <si>
    <t>Unit of Property 481 Adj - Fed</t>
  </si>
  <si>
    <t>Veg Mgmt - Gas</t>
  </si>
  <si>
    <t>182.3/283</t>
  </si>
  <si>
    <t>Asset Retirement Obligation</t>
  </si>
  <si>
    <t>Deferred Property Tax JP</t>
  </si>
  <si>
    <t>Exogenous Costs - Stray Voltage</t>
  </si>
  <si>
    <t>FAS 109</t>
  </si>
  <si>
    <t>NBC Uncollectible</t>
  </si>
  <si>
    <t>Nine Mile 2 Sale</t>
  </si>
  <si>
    <t>Nine Mile 2 TCC Contracts</t>
  </si>
  <si>
    <t>Oswego</t>
  </si>
  <si>
    <t>Outreach and Education</t>
  </si>
  <si>
    <t xml:space="preserve">PASGA 2 </t>
  </si>
  <si>
    <t>Repair Allowance</t>
  </si>
  <si>
    <t>Site Remediation</t>
  </si>
  <si>
    <t>Funded DIT True up</t>
  </si>
  <si>
    <t>Gas Hedges (Losses) Deferral</t>
  </si>
  <si>
    <t>RDM</t>
  </si>
  <si>
    <t>SERP - Rabbi Trust/Merger</t>
  </si>
  <si>
    <t>New York Independent System Operator</t>
  </si>
  <si>
    <t>b</t>
  </si>
  <si>
    <t>Includes Prepayments of $221,298.</t>
  </si>
  <si>
    <t xml:space="preserve">c </t>
  </si>
  <si>
    <t>Includes Prepayments of $1,935,680.</t>
  </si>
  <si>
    <t>Provision for Injuries and Damages</t>
  </si>
  <si>
    <t>SFAS No. 106 Post Retirement Benefits Other Than Pensions</t>
  </si>
  <si>
    <t>Net Utility Plant</t>
  </si>
  <si>
    <t xml:space="preserve">Other  </t>
  </si>
  <si>
    <t>c</t>
  </si>
  <si>
    <t>Includes additions to common utility plant.</t>
  </si>
  <si>
    <t>Cash and Cash Equivalents at end of period consisted of:</t>
  </si>
  <si>
    <t>d</t>
  </si>
  <si>
    <t>Reflects the sale of the company's Allegany facility to Allegany Generating Station LLC on</t>
  </si>
  <si>
    <t>November 1, 2013.</t>
  </si>
  <si>
    <t>Other Debit and Credit items consists of the following:</t>
  </si>
  <si>
    <t xml:space="preserve">1) Amortization of the excess depreciation reserve to account 456810, other electric revenues, </t>
  </si>
  <si>
    <t>of $(5,239,612).</t>
  </si>
  <si>
    <t>2)  Depreciation associated with Asset Retirement Costs of $320,482.</t>
  </si>
  <si>
    <t>3)  Miscellaneous adjustments of $52,629.</t>
  </si>
  <si>
    <t>l</t>
  </si>
  <si>
    <t>Other Federal Income Taxes consisted of:</t>
  </si>
  <si>
    <t>Account 409.1 - Income Taxes, Utility Operating Income-Gas</t>
  </si>
  <si>
    <t>Account 409.2 -Income Taxes, Other Income &amp; Deductions Elec &amp; Gas</t>
  </si>
  <si>
    <t>Other FICA &amp; Medicare charges consisted of:</t>
  </si>
  <si>
    <t>Account 408.1 - Taxes Other Than Income, Utility Operating Income-Gas</t>
  </si>
  <si>
    <t>Various accounts including capital</t>
  </si>
  <si>
    <t>Unemployment charges consisted of:</t>
  </si>
  <si>
    <t>Other State Income Taxes consisted of:</t>
  </si>
  <si>
    <t>Other State Unemployment Charges consisted of:</t>
  </si>
  <si>
    <t>f</t>
  </si>
  <si>
    <t xml:space="preserve">Sales and Use Tax includes amounts capitalized </t>
  </si>
  <si>
    <t>Property Tax Deferrals</t>
  </si>
  <si>
    <t>Other Sales and Use charges consisted of:</t>
  </si>
  <si>
    <t>Other Property Tax charges consisted of:</t>
  </si>
  <si>
    <t>Account 408.2 - Taxes Other Than Income, Non Operating Electric &amp; Gas</t>
  </si>
  <si>
    <t>Current year contract for difference.</t>
  </si>
  <si>
    <t>Current year broker charges.</t>
  </si>
  <si>
    <t>Current Year ancillary charges.</t>
  </si>
  <si>
    <t>a</t>
  </si>
  <si>
    <t>Substation Transformers &gt;=10,000 kVA*</t>
  </si>
  <si>
    <t>Substation Transformers &lt;10,000 kVA*</t>
  </si>
  <si>
    <t>Transmission Only</t>
  </si>
  <si>
    <t xml:space="preserve">Distribution Only  </t>
  </si>
  <si>
    <t>Distribution and Transmission</t>
  </si>
  <si>
    <t>* Primary and Secondary voltage is reported in kV not MVA.  There may be some duplication</t>
  </si>
  <si>
    <t>of station count since some stations contain both Transmission and Distribution functionality.</t>
  </si>
  <si>
    <t>[</t>
  </si>
  <si>
    <t>No annual report to stockholders is submitted     X</t>
  </si>
  <si>
    <t xml:space="preserve">Station 3 - Project Development - New 115kV Substation   </t>
  </si>
  <si>
    <t xml:space="preserve">SFAS No. 109 - Accounting for Income Taxes - Case No. </t>
  </si>
  <si>
    <t>1997 Series B - .12%</t>
  </si>
  <si>
    <t>1997 Series A - .12%</t>
  </si>
  <si>
    <t>Russell Decommissioning</t>
  </si>
  <si>
    <t xml:space="preserve">                                      </t>
  </si>
  <si>
    <t>Deferred Property Tax</t>
  </si>
  <si>
    <t>Than Pensions - Case Nos. 91-M-890, 03-E-0765,</t>
  </si>
  <si>
    <t>Bonus Depreciation Income Tax Benefit Carrying</t>
  </si>
  <si>
    <t xml:space="preserve">Asset Sale Gain Account - Case Nos. 03-E-0765 </t>
  </si>
  <si>
    <t>Rating Agency Fee</t>
  </si>
  <si>
    <t>Foreign Currancy Exchange Loss/Gain</t>
  </si>
  <si>
    <t>RG&amp;E System</t>
  </si>
  <si>
    <t>“Pages 104 and 105 are being provided separately under trade secret.”</t>
  </si>
  <si>
    <t xml:space="preserve">                                                                                 Page 274</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</si>
  <si>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</si>
  <si>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</si>
  <si>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</si>
  <si>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</si>
  <si>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</si>
  <si>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</si>
  <si>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</si>
  <si>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</si>
  <si>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</si>
  <si>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</si>
  <si>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</si>
  <si>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</si>
  <si>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</si>
  <si>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</si>
  <si>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</si>
  <si>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</si>
  <si>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</si>
  <si>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</si>
  <si>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</si>
  <si>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</si>
  <si>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</si>
  <si>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</si>
  <si>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</si>
  <si>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</si>
  <si>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</si>
  <si>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</si>
  <si>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</si>
  <si>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</si>
  <si>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</si>
  <si>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</si>
  <si>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</si>
  <si>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</si>
  <si>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</si>
  <si>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</si>
  <si>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</si>
  <si>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</si>
  <si>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</si>
  <si>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</si>
  <si>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</si>
  <si>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</si>
  <si>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</si>
  <si>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</si>
  <si>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</si>
  <si>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Per MW</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</si>
  <si>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</si>
  <si>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</si>
  <si>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</si>
  <si>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</si>
  <si>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</si>
  <si>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</si>
  <si>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</si>
  <si>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</si>
  <si>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</si>
  <si>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</si>
  <si>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</si>
  <si>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</si>
  <si>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</si>
  <si>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</si>
  <si>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</si>
  <si>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</si>
  <si>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</si>
  <si>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</si>
  <si>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</si>
  <si>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</si>
  <si>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</si>
  <si>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</si>
  <si>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</si>
  <si>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</si>
  <si>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</si>
  <si>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</si>
  <si>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</si>
  <si>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</si>
  <si>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</si>
  <si>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</si>
  <si>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</si>
  <si>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</si>
  <si>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</si>
  <si>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</si>
  <si>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</si>
  <si>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</si>
  <si>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</si>
  <si>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</si>
  <si>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</si>
  <si>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</si>
  <si>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</si>
  <si>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</si>
  <si>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</si>
  <si>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</si>
  <si>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</si>
  <si>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</si>
  <si>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</si>
  <si>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</si>
  <si>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</si>
  <si>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</si>
  <si>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</si>
  <si>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</si>
  <si>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</si>
  <si>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</si>
  <si>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</si>
  <si>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</si>
  <si>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</si>
  <si>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</si>
  <si>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</si>
  <si>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</si>
  <si>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</si>
  <si>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</si>
  <si>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</si>
  <si>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</si>
  <si>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101</t>
  </si>
  <si>
    <t>12-87</t>
  </si>
  <si>
    <t>Control over Respondent</t>
  </si>
  <si>
    <t>102</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</si>
  <si>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</si>
  <si>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</si>
  <si>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</si>
  <si>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</si>
  <si>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</si>
  <si>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</si>
  <si>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</si>
  <si>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</si>
  <si>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</si>
  <si>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</si>
  <si>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</si>
  <si>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</si>
  <si>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</si>
  <si>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</si>
  <si>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</si>
  <si>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</si>
  <si>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</si>
  <si>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</si>
  <si>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</si>
  <si>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</si>
  <si>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</si>
  <si>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</si>
  <si>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</si>
  <si>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</si>
  <si>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</si>
  <si>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</si>
  <si>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</si>
  <si>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</si>
  <si>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</si>
  <si>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103</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</si>
  <si>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</si>
  <si>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</si>
  <si>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</si>
  <si>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</si>
  <si>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</si>
  <si>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</si>
  <si>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</si>
  <si>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</si>
  <si>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</si>
  <si>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</si>
  <si>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</si>
  <si>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</si>
  <si>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</si>
  <si>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</si>
  <si>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</si>
  <si>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</si>
  <si>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</si>
  <si>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</si>
  <si>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</si>
  <si>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</si>
  <si>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</si>
  <si>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</si>
  <si>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</si>
  <si>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</si>
  <si>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</si>
  <si>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</si>
  <si>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</si>
  <si>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</si>
  <si>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outside the company costing $5,000 or more, briefly</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</si>
  <si>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</si>
  <si>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</si>
  <si>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</si>
  <si>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</si>
  <si>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</si>
  <si>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</si>
  <si>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</si>
  <si>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 xml:space="preserve">2.   For Account 202, Common Stock Subscribed, and     </t>
  </si>
  <si>
    <t xml:space="preserve">1.   Show for each of the above accounts the amounts </t>
  </si>
  <si>
    <t xml:space="preserve">4.   For Premium on Account 207, Capital Stock, </t>
  </si>
  <si>
    <t xml:space="preserve">Common Stock Liability for Conversion, or </t>
  </si>
  <si>
    <t>Account 206, Preferred Stock Liability for Conversion,</t>
  </si>
  <si>
    <t>at the end of the year.</t>
  </si>
  <si>
    <t xml:space="preserve">designate with a double asterisk any amounts </t>
  </si>
  <si>
    <t xml:space="preserve">representing the excess of consideration received </t>
  </si>
  <si>
    <t xml:space="preserve">over stated values of stocks without par value. </t>
  </si>
  <si>
    <t>Account 205, Preferred Stock Subscribed, show the subscription</t>
  </si>
  <si>
    <t xml:space="preserve">price and the balance due on each class at the end of year.              </t>
  </si>
  <si>
    <t xml:space="preserve">3.   Describe in a footnote the agreement and transactions          </t>
  </si>
  <si>
    <t>RESEARCH, DEVELOPMENT, AND DEMONSTRATION ACTIVITIES</t>
  </si>
  <si>
    <t>Page 352-A</t>
  </si>
  <si>
    <t>Page 353-A</t>
  </si>
  <si>
    <t>Page 352-B</t>
  </si>
  <si>
    <t>Page 353-B</t>
  </si>
  <si>
    <t>DISTRIBUTION OF SALARIES AND WAGES</t>
  </si>
  <si>
    <t xml:space="preserve">  Report below the distribution of total salaries and wages</t>
  </si>
  <si>
    <t>89 East Avenue</t>
  </si>
  <si>
    <t>Rochester, NY  14649</t>
  </si>
  <si>
    <t>12/31/2013</t>
  </si>
  <si>
    <t>Joseph J. Syta, Vice President, Controller and Treasurer</t>
  </si>
  <si>
    <t>89 East Avenue, Rochester, New York  14649    (585)724-8003</t>
  </si>
  <si>
    <t>rate earned during the preceding three years.</t>
  </si>
  <si>
    <t>(343)</t>
  </si>
  <si>
    <t>(344)  Generators</t>
  </si>
  <si>
    <t>(344)</t>
  </si>
  <si>
    <t>(345)  Accessory Electric Equipment</t>
  </si>
  <si>
    <t>(345)</t>
  </si>
  <si>
    <t xml:space="preserve"> FERC FORM NO. 1 (REV. 12-95)</t>
  </si>
  <si>
    <t xml:space="preserve"> FERC FORM NO. 1 (REV. 12-88)</t>
  </si>
  <si>
    <t>Page 204</t>
  </si>
  <si>
    <t>Page 205</t>
  </si>
  <si>
    <t xml:space="preserve">                                 ELECTRIC PLANT IN SERVICE (Accounts 101, 102, 103, and 106) (Continued)</t>
  </si>
  <si>
    <t>tion (such as a general residential schedule and an off</t>
  </si>
  <si>
    <t>the year the MWh of electricity sold, revenue, average</t>
  </si>
  <si>
    <t>peak  water heating schedule),  the entries in column (d) for</t>
  </si>
  <si>
    <t>number of customers, average KWh per customer, and average</t>
  </si>
  <si>
    <t>the special schedule should denote the duplication in</t>
  </si>
  <si>
    <t>revenue per KWh, excluding data for Sales for Resale which</t>
  </si>
  <si>
    <t>number of reported customers.</t>
  </si>
  <si>
    <t>is reported on pages 310-311.</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</si>
  <si>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</si>
  <si>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</si>
  <si>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</si>
  <si>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</si>
  <si>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</si>
  <si>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</si>
  <si>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</si>
  <si>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</si>
  <si>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</si>
  <si>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</si>
  <si>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</si>
  <si>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</si>
  <si>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</si>
  <si>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</si>
  <si>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</si>
  <si>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</si>
  <si>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</si>
  <si>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</si>
  <si>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</si>
  <si>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</si>
  <si>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</si>
  <si>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</si>
  <si>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</si>
  <si>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</si>
  <si>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</si>
  <si>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Amortization of Regulatory Assets</t>
  </si>
  <si>
    <t>Other Environmental Activities</t>
  </si>
  <si>
    <t>Bank Fees</t>
  </si>
  <si>
    <t>Miscellaneous</t>
  </si>
  <si>
    <t>Undistributed Adjustments</t>
  </si>
  <si>
    <t>Rating Agency Fees</t>
  </si>
  <si>
    <t>Pg 111, L 64 (d)</t>
  </si>
  <si>
    <t>Accumulated Deferred Income Taxes</t>
  </si>
  <si>
    <t>Pg 111, L 66 (d)</t>
  </si>
  <si>
    <t xml:space="preserve">          Total Deferred Debits</t>
  </si>
  <si>
    <t xml:space="preserve">     Total Assets and Other Debits</t>
  </si>
  <si>
    <t>Formula should = Pg 111, L 69 (d)</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</si>
  <si>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</si>
  <si>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</si>
  <si>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</si>
  <si>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</si>
  <si>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</si>
  <si>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</si>
  <si>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</si>
  <si>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</si>
  <si>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</si>
  <si>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</si>
  <si>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</si>
  <si>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</si>
  <si>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</si>
  <si>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</si>
  <si>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</si>
  <si>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price of purchased power if the actual cost of such</t>
  </si>
  <si>
    <t xml:space="preserve">  2.  Include below the costs incurred due to the operation</t>
  </si>
  <si>
    <t>replacement power is not known.  Price internally</t>
  </si>
  <si>
    <t xml:space="preserve">  of environmental protection equipment, facilities, and</t>
  </si>
  <si>
    <t>generated replacement power at the system average</t>
  </si>
  <si>
    <t xml:space="preserve">  programs.</t>
  </si>
  <si>
    <t>cost of power generated if the actual cost of specific</t>
  </si>
  <si>
    <t xml:space="preserve">  3.  Report expenses under the subheadings listed</t>
  </si>
  <si>
    <t>replacement generation is not known.</t>
  </si>
  <si>
    <t xml:space="preserve">  below.</t>
  </si>
  <si>
    <t>6.  Under item 8 include ad valorem and other taxes</t>
  </si>
  <si>
    <t xml:space="preserve">  4.  Under item 6 report the difference in cost between</t>
  </si>
  <si>
    <t>assessed directly on or directly relatable to environmental</t>
  </si>
  <si>
    <t xml:space="preserve">  environmentally clean fuels and the alternative fuels</t>
  </si>
  <si>
    <t>facilities.  Also include under item 8 licensing and similar</t>
  </si>
  <si>
    <t xml:space="preserve">  that would otherwise be used and are available for</t>
  </si>
  <si>
    <t>fees on such facilities.</t>
  </si>
  <si>
    <t xml:space="preserve">  use.</t>
  </si>
  <si>
    <t>7.  In those instances where expenses are composed of</t>
  </si>
  <si>
    <t xml:space="preserve">  5.  Under item 7 include the cost of replacement</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</si>
  <si>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</si>
  <si>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</si>
  <si>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</si>
  <si>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</si>
  <si>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</si>
  <si>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</si>
  <si>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</si>
  <si>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</si>
  <si>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</si>
  <si>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</si>
  <si>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</si>
  <si>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</si>
  <si>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(5) Environment (other than equipment)</t>
  </si>
  <si>
    <t xml:space="preserve">  corrosion control, pollution, automation, measurement,</t>
  </si>
  <si>
    <t>or projects, submit estimates for columns (c), (d), and (f) with</t>
  </si>
  <si>
    <t xml:space="preserve">  below.  Classifications:</t>
  </si>
  <si>
    <t xml:space="preserve">               (6) Other (Classify and include items in excess of</t>
  </si>
  <si>
    <t xml:space="preserve">  insulation, type of appliance, etc.).  Group items under</t>
  </si>
  <si>
    <t>such amounts identified by "Est."</t>
  </si>
  <si>
    <t xml:space="preserve">          A.  Electric and Gas R, D &amp; D Performed Internally</t>
  </si>
  <si>
    <t xml:space="preserve">                    $5,000.)</t>
  </si>
  <si>
    <t xml:space="preserve">  $5,000 by classifications and indicate the number of</t>
  </si>
  <si>
    <t>7.  Report separately research and related testing</t>
  </si>
  <si>
    <t xml:space="preserve">                (1)  Generation</t>
  </si>
  <si>
    <t xml:space="preserve">               (7) Total Cost Incurred</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</si>
  <si>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</si>
  <si>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</si>
  <si>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</si>
  <si>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</si>
  <si>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</si>
  <si>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</si>
  <si>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</si>
  <si>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</si>
  <si>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</si>
  <si>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</si>
  <si>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</si>
  <si>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</si>
  <si>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</si>
  <si>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</si>
  <si>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</si>
  <si>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</si>
  <si>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</si>
  <si>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</si>
  <si>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</si>
  <si>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</si>
  <si>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</si>
  <si>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</si>
  <si>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</si>
  <si>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</si>
  <si>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</si>
  <si>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</si>
  <si>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</si>
  <si>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</si>
  <si>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</si>
  <si>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</si>
  <si>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</si>
  <si>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 xml:space="preserve">  TOTAL Hydraulic Production Plant (Enter Total of lines 25 thru 31)</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</si>
  <si>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</si>
  <si>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</si>
  <si>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</si>
  <si>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</si>
  <si>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</si>
  <si>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</si>
  <si>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</si>
  <si>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</si>
  <si>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</si>
  <si>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</si>
  <si>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</si>
  <si>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</si>
  <si>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</si>
  <si>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O3.0</t>
  </si>
  <si>
    <t>O2.0</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</si>
  <si>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</si>
  <si>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</si>
  <si>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</si>
  <si>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</si>
  <si>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</si>
  <si>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</si>
  <si>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</si>
  <si>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</si>
  <si>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</si>
  <si>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</si>
  <si>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</si>
  <si>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</si>
  <si>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</si>
  <si>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</si>
  <si>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</si>
  <si>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</si>
  <si>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</si>
  <si>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</si>
  <si>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</si>
  <si>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</si>
  <si>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</si>
  <si>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</si>
  <si>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</si>
  <si>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</si>
  <si>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Pg 205, L 15 (g)</t>
  </si>
  <si>
    <t>Pg 205, L 23 (g)</t>
  </si>
  <si>
    <t xml:space="preserve">    Hydraulic</t>
  </si>
  <si>
    <t>Pg 205, L 32 (g)</t>
  </si>
  <si>
    <t>Pg 207, L 42 (g)</t>
  </si>
  <si>
    <t xml:space="preserve">          TOTAL Other Income (Enter Total of lines 29 thru 38)</t>
  </si>
  <si>
    <t>Other Income Deductions</t>
  </si>
  <si>
    <t xml:space="preserve">    Loss on Disposition of Property (421.2)</t>
  </si>
  <si>
    <t xml:space="preserve">    Miscellaneous Amortization (425)</t>
  </si>
  <si>
    <t xml:space="preserve">    Miscellaneous Income Deductions (426.1 - 426.5)</t>
  </si>
  <si>
    <t xml:space="preserve">          TOTAL Other Income  Deductions (Total of lines 41 thru 43)</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</si>
  <si>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</si>
  <si>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</si>
  <si>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</si>
  <si>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</si>
  <si>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</si>
  <si>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</si>
  <si>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</si>
  <si>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</si>
  <si>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 xml:space="preserve">          TOTAL Taxes on Other Income  and Deduct. (Total of  46 thru 52)</t>
  </si>
  <si>
    <t xml:space="preserve">     Net Other Income and Deductions (Enter Total of lines 39, 44, 53)</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</si>
  <si>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</si>
  <si>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</si>
  <si>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</si>
  <si>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</si>
  <si>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</si>
  <si>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</si>
  <si>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</si>
  <si>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</si>
  <si>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</si>
  <si>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</si>
  <si>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</si>
  <si>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</si>
  <si>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</si>
  <si>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</si>
  <si>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</si>
  <si>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</si>
  <si>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</si>
  <si>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 xml:space="preserve">  cannot be accurately computed, leave lines 35, 36</t>
  </si>
  <si>
    <t>sources which individually provide less than 10 percent of</t>
  </si>
  <si>
    <t xml:space="preserve">  3.  If net peak demand for 60 minutes is not available, give that</t>
  </si>
  <si>
    <t>TOTAL Other Noncurrent Liabilities (Enter Total of lines 24 thru 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</si>
  <si>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</si>
  <si>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</si>
  <si>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</si>
  <si>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</si>
  <si>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</si>
  <si>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</si>
  <si>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</si>
  <si>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</si>
  <si>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</si>
  <si>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</si>
  <si>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</si>
  <si>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</si>
  <si>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</si>
  <si>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</si>
  <si>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TOTAL Current and Accrued Liabilities (Enter Total of lines 32 - 44)</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</si>
  <si>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</si>
  <si>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</si>
  <si>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</si>
  <si>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</si>
  <si>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</si>
  <si>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</si>
  <si>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</si>
  <si>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</si>
  <si>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</si>
  <si>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</si>
  <si>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</si>
  <si>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</si>
  <si>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TOTAL Deferred Credits (Enter Total of lines 47 thru 53)</t>
  </si>
  <si>
    <t>45 and 54)</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</si>
  <si>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</si>
  <si>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</si>
  <si>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</si>
  <si>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</si>
  <si>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</si>
  <si>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</si>
  <si>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</si>
  <si>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</si>
  <si>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</si>
  <si>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</si>
  <si>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</si>
  <si>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</si>
  <si>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</si>
  <si>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</si>
  <si>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</si>
  <si>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</si>
  <si>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</si>
  <si>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</si>
  <si>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</si>
  <si>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</si>
  <si>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</si>
  <si>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</si>
  <si>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</si>
  <si>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</si>
  <si>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</si>
  <si>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</si>
  <si>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</si>
  <si>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</si>
  <si>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</si>
  <si>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</si>
  <si>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</si>
  <si>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</si>
  <si>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</si>
  <si>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</si>
  <si>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</si>
  <si>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</si>
  <si>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</si>
  <si>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</si>
  <si>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</si>
  <si>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</si>
  <si>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</si>
  <si>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</si>
  <si>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</si>
  <si>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</si>
  <si>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</si>
  <si>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</si>
  <si>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</si>
  <si>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</si>
  <si>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</si>
  <si>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</si>
  <si>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</si>
  <si>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</si>
  <si>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</si>
  <si>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</si>
  <si>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</si>
  <si>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</si>
  <si>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</si>
  <si>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</si>
  <si>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</si>
  <si>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</si>
  <si>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</si>
  <si>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 xml:space="preserve"> TOTAL Operation (Enter Total of lines 103 thru 113)</t>
  </si>
  <si>
    <t>(931) Rents</t>
  </si>
  <si>
    <t>(507) Rents</t>
  </si>
  <si>
    <t>(546)</t>
  </si>
  <si>
    <t>Operation Supervision and Engineering</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</si>
  <si>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</si>
  <si>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</si>
  <si>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</si>
  <si>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</si>
  <si>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</si>
  <si>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</si>
  <si>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</si>
  <si>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</si>
  <si>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</si>
  <si>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</si>
  <si>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</si>
  <si>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</si>
  <si>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</si>
  <si>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</si>
  <si>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</si>
  <si>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</si>
  <si>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</si>
  <si>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</si>
  <si>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Through 27)(MUST EQUAL LINE 20)</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</si>
  <si>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</si>
  <si>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</si>
  <si>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</si>
  <si>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</si>
  <si>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</si>
  <si>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</si>
  <si>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</si>
  <si>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</si>
  <si>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</si>
  <si>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</si>
  <si>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</si>
  <si>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</si>
  <si>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</si>
  <si>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</si>
  <si>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</si>
  <si>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</si>
  <si>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</si>
  <si>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</si>
  <si>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</si>
  <si>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</si>
  <si>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</si>
  <si>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</si>
  <si>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</si>
  <si>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</si>
  <si>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</si>
  <si>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</si>
  <si>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</si>
  <si>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</si>
  <si>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</si>
  <si>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</si>
  <si>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ENVIRONMENTAL PROTECTION FACILITIES</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</si>
  <si>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</si>
  <si>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</si>
  <si>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</si>
  <si>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</si>
  <si>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</si>
  <si>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3.  For Account 116, Utility Plant Adjustments, explain the origin of such amount, debits and credits during the year, </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</si>
  <si>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</si>
  <si>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</si>
  <si>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</si>
  <si>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</si>
  <si>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</si>
  <si>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</si>
  <si>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</si>
  <si>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</si>
  <si>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</si>
  <si>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</si>
  <si>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costs without environmental considerations.  It is not intended</t>
  </si>
  <si>
    <t xml:space="preserve">          (1)  Ash handling and disposal equipment</t>
  </si>
  <si>
    <t xml:space="preserve">  that special design studies be made for purposes of this</t>
  </si>
  <si>
    <t xml:space="preserve">          (2)  Land</t>
  </si>
  <si>
    <t xml:space="preserve">  response.  Base the response on the best engineering</t>
  </si>
  <si>
    <t xml:space="preserve">          (3)  Settling ponds</t>
  </si>
  <si>
    <t xml:space="preserve">  judgment where direct comparisons are not available.</t>
  </si>
  <si>
    <t xml:space="preserve">    Include in these differences in costs the costs or estimated</t>
  </si>
  <si>
    <t xml:space="preserve">     D.  Noise abatement equipment:</t>
  </si>
  <si>
    <t xml:space="preserve">  costs of environmental protection facilities in service, constructed</t>
  </si>
  <si>
    <t xml:space="preserve">          (1)  Structures</t>
  </si>
  <si>
    <t xml:space="preserve">  or modified in connection with the production, transmission, and</t>
  </si>
  <si>
    <t xml:space="preserve">          (2)  Mufflers</t>
  </si>
  <si>
    <t xml:space="preserve">  distribution of electrical energy and shall be reported herein for</t>
  </si>
  <si>
    <t xml:space="preserve">          (3)  Sound proofing equipment</t>
  </si>
  <si>
    <t xml:space="preserve">  all such environmental facilities placed in service on or after</t>
  </si>
  <si>
    <t xml:space="preserve">                                               B. Nuclear Power Generation</t>
  </si>
  <si>
    <t>TOTAL Maintenance (Enter Total of Lines 69 thru 72)</t>
  </si>
  <si>
    <t xml:space="preserve"> TOTAL Distribution Expenses (Enter Total of lines 114 and 125)</t>
  </si>
  <si>
    <t>TOTAL Power Production Expenses--Other Power  (Enter Total of Lines 67 and 73)</t>
  </si>
  <si>
    <t xml:space="preserve">  Miscellaneous (Identify significant)</t>
  </si>
  <si>
    <t xml:space="preserve">  TOTAL (Total of lines 1 thru 7)</t>
  </si>
  <si>
    <t xml:space="preserve">  Construction Work in Progress</t>
  </si>
  <si>
    <t>Page 430</t>
  </si>
  <si>
    <t>ENVIRONMENTAL PROTECTION EXPENSES</t>
  </si>
  <si>
    <t xml:space="preserve">  1.  Show below expenses incurred in connection with</t>
  </si>
  <si>
    <t>addition of pollution control equipment, use of alternate</t>
  </si>
  <si>
    <t xml:space="preserve">  the use of environmental protection facilities, the cost of</t>
  </si>
  <si>
    <t>environmentally preferable fuels or environmental</t>
  </si>
  <si>
    <t xml:space="preserve">  which are reported on page 430.  Where it is necessary</t>
  </si>
  <si>
    <t xml:space="preserve"> TOTAL Cust. Service and Informational Expenses (Enter Total of Lines 137 thru 140)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</si>
  <si>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</si>
  <si>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</si>
  <si>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</si>
  <si>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</si>
  <si>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</si>
  <si>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</si>
  <si>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</si>
  <si>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</si>
  <si>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</si>
  <si>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</si>
  <si>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</si>
  <si>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</si>
  <si>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</si>
  <si>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</si>
  <si>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</si>
  <si>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</si>
  <si>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</si>
  <si>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</si>
  <si>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</si>
  <si>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</si>
  <si>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</si>
  <si>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</si>
  <si>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</si>
  <si>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</si>
  <si>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</si>
  <si>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</si>
  <si>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</si>
  <si>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</si>
  <si>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</si>
  <si>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</si>
  <si>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</si>
  <si>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</si>
  <si>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</si>
  <si>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</si>
  <si>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</si>
  <si>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</si>
  <si>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</si>
  <si>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</si>
  <si>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</si>
  <si>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</si>
  <si>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</si>
  <si>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</si>
  <si>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</si>
  <si>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</si>
  <si>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</si>
  <si>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</si>
  <si>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</si>
  <si>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1/1/1998</t>
  </si>
  <si>
    <t>12/31/1998</t>
  </si>
  <si>
    <t>3/15/1999</t>
  </si>
  <si>
    <t xml:space="preserve">     TOTAL Sales to Ultimate Consumers</t>
  </si>
  <si>
    <t>(447) Sales for Resale</t>
  </si>
  <si>
    <t xml:space="preserve">     TOTAL Sales of Electricity</t>
  </si>
  <si>
    <t>(Less) (449.1) Provision for Rate Refunds</t>
  </si>
  <si>
    <t xml:space="preserve">     TOTAL Revenues Net of Provision for Refunds</t>
  </si>
  <si>
    <t xml:space="preserve">     Other Operating Revenues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</si>
  <si>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</si>
  <si>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</si>
  <si>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</si>
  <si>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</si>
  <si>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</si>
  <si>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</si>
  <si>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</si>
  <si>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</si>
  <si>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</si>
  <si>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</si>
  <si>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</si>
  <si>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</si>
  <si>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</si>
  <si>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SALES OF ELECTRICITY BY RATE SCHEDULES</t>
  </si>
  <si>
    <t xml:space="preserve">     1.    Report below for each rate schedule in effect during</t>
  </si>
  <si>
    <t>2.    Show below the computation of allowance for funds</t>
  </si>
  <si>
    <t>3.    Where a net-of-tax rate for borrowed funds is used,</t>
  </si>
  <si>
    <t xml:space="preserve">  (Mo, Day, Yr)</t>
  </si>
  <si>
    <t xml:space="preserve">      $50,000, whichever is less) may be grouped by classes.</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</si>
  <si>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</si>
  <si>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</si>
  <si>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</si>
  <si>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</si>
  <si>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</si>
  <si>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</si>
  <si>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</si>
  <si>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</si>
  <si>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</si>
  <si>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1.  Report below operating revenues for each prescribed account,</t>
  </si>
  <si>
    <t>of twelve figures at the close of each month.</t>
  </si>
  <si>
    <t>4.  Commercial and Industrial Sales, Account 442, may</t>
  </si>
  <si>
    <t>5.  See pages 108-109, Important Changes During Year, for</t>
  </si>
  <si>
    <t>and manufactured gas revenues in total.</t>
  </si>
  <si>
    <t>3.  If increases or decreases from previous</t>
  </si>
  <si>
    <t>be classified according to the basis of classification</t>
  </si>
  <si>
    <t>important new territory added and important rate increases</t>
  </si>
  <si>
    <t>2. Report number of customers, columns (f) and (g), on the basis</t>
  </si>
  <si>
    <t xml:space="preserve"> year (columns (c), (e), and (g)), are not</t>
  </si>
  <si>
    <t>(Small or Commercial, and Large or Industrial) regularly</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</si>
  <si>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</si>
  <si>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</si>
  <si>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</si>
  <si>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</si>
  <si>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</si>
  <si>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each applicable revenue account subheading.</t>
  </si>
  <si>
    <t>billed pursuant thereto.</t>
  </si>
  <si>
    <t xml:space="preserve">     3.    Where the same customers are served under more than</t>
  </si>
  <si>
    <t xml:space="preserve">       6.   Report amount of unbilled revenue as of end of year</t>
  </si>
  <si>
    <t>one rate schedule in the same revenue account classifica-</t>
  </si>
  <si>
    <t>used by the respondent if such basis of classification</t>
  </si>
  <si>
    <t>6.  For lines 2, 4, 5, and 6, see page 304 for amounts</t>
  </si>
  <si>
    <t>where separate meter readings are added for billing purposes, one</t>
  </si>
  <si>
    <t>explain any inconsistencies in a footnote.</t>
  </si>
  <si>
    <t>is not generally greater than 1000 Kw of demand.  (See</t>
  </si>
  <si>
    <t>relating to unbilled revenue by accounts.</t>
  </si>
  <si>
    <t xml:space="preserve">customer should be counted for each group of meters added.  The </t>
  </si>
  <si>
    <t>Minor items (5% of the Balance of End of Year for Account 253 or amounts less than $10,000, whichever is greater) may be grouped by classes.</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</si>
  <si>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</si>
  <si>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</si>
  <si>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</si>
  <si>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</si>
  <si>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</si>
  <si>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</si>
  <si>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</si>
  <si>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</si>
  <si>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</si>
  <si>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</si>
  <si>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</si>
  <si>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</si>
  <si>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</si>
  <si>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</si>
  <si>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</si>
  <si>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</si>
  <si>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</si>
  <si>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</si>
  <si>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</si>
  <si>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</si>
  <si>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</si>
  <si>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</si>
  <si>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</si>
  <si>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</si>
  <si>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</si>
  <si>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</si>
  <si>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</si>
  <si>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</si>
  <si>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</si>
  <si>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</si>
  <si>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</si>
  <si>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</si>
  <si>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</si>
  <si>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</si>
  <si>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</si>
  <si>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</si>
  <si>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</si>
  <si>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</si>
  <si>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</si>
  <si>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</si>
  <si>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</si>
  <si>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</si>
  <si>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</si>
  <si>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</si>
  <si>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</si>
  <si>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</si>
  <si>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</si>
  <si>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</si>
  <si>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</si>
  <si>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</si>
  <si>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</si>
  <si>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</si>
  <si>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</si>
  <si>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</si>
  <si>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</si>
  <si>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</si>
  <si>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</si>
  <si>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</si>
  <si>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</si>
  <si>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</si>
  <si>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</si>
  <si>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</si>
  <si>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</si>
  <si>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</si>
  <si>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</si>
  <si>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</si>
  <si>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</si>
  <si>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</si>
  <si>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</si>
  <si>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</si>
  <si>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</si>
  <si>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</si>
  <si>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</si>
  <si>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</si>
  <si>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</si>
  <si>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</si>
  <si>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</si>
  <si>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</si>
  <si>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</si>
  <si>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</si>
  <si>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3. DISTRIBUTION EXPENSES (Continued)</t>
  </si>
  <si>
    <t xml:space="preserve">   7. ADMINISTRATIVE AND GENERAL EXPENSES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</si>
  <si>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</si>
  <si>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</si>
  <si>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</si>
  <si>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</si>
  <si>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</si>
  <si>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</si>
  <si>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</si>
  <si>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</si>
  <si>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</si>
  <si>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</si>
  <si>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</si>
  <si>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</si>
  <si>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</si>
  <si>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</si>
  <si>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</si>
  <si>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DISCOUNT ON CAPITAL STOCK (Account 213)</t>
  </si>
  <si>
    <t>1.  Report the balance at end of the year of discount on capital stock for each class and series of capital stock.</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</si>
  <si>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</si>
  <si>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</si>
  <si>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</si>
  <si>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</si>
  <si>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</si>
  <si>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</si>
  <si>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</si>
  <si>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</si>
  <si>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</si>
  <si>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</si>
  <si>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</si>
  <si>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</si>
  <si>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</si>
  <si>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</si>
  <si>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</si>
  <si>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</si>
  <si>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</si>
  <si>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</si>
  <si>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</si>
  <si>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</si>
  <si>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</si>
  <si>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</si>
  <si>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</si>
  <si>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</si>
  <si>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</si>
  <si>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</si>
  <si>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</si>
  <si>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</si>
  <si>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</si>
  <si>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</si>
  <si>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</si>
  <si>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</si>
  <si>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 xml:space="preserve">                                             Class and Series of Stock</t>
  </si>
  <si>
    <t xml:space="preserve">                                                                 (a)</t>
  </si>
  <si>
    <t>FERC FORM NO. 1  (ED. 12-87 )</t>
  </si>
  <si>
    <t>Next Page is 256</t>
  </si>
  <si>
    <t>Page 254</t>
  </si>
  <si>
    <t>DISCOUNT ON CAPITAL STOCK (Account 213) (Continued)</t>
  </si>
  <si>
    <t>CAPITAL STOCK EXPENSE (Account 214) (Continued)</t>
  </si>
  <si>
    <t>Page 254-A</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</si>
  <si>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</si>
  <si>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</si>
  <si>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</si>
  <si>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</si>
  <si>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</si>
  <si>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</si>
  <si>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</si>
  <si>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</si>
  <si>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</si>
  <si>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</si>
  <si>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</si>
  <si>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</si>
  <si>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</si>
  <si>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</si>
  <si>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</si>
  <si>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</si>
  <si>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</si>
  <si>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</si>
  <si>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</si>
  <si>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</si>
  <si>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</si>
  <si>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</si>
  <si>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</si>
  <si>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</si>
  <si>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</si>
  <si>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</si>
  <si>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</si>
  <si>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304</t>
  </si>
  <si>
    <t>Sales for Resale</t>
  </si>
  <si>
    <t>310-311</t>
  </si>
  <si>
    <t>Electric Operation and Maintenance Expenses</t>
  </si>
  <si>
    <t>320-323</t>
  </si>
  <si>
    <t>Number of Electric Department Employees</t>
  </si>
  <si>
    <t>323</t>
  </si>
  <si>
    <t>Purchased Power</t>
  </si>
  <si>
    <t>326-327</t>
  </si>
  <si>
    <t>Advances from Associated Companies (Account 223)</t>
  </si>
  <si>
    <t>2.8 Years</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</si>
  <si>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</si>
  <si>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</si>
  <si>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</si>
  <si>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</si>
  <si>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</si>
  <si>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</si>
  <si>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</si>
  <si>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</si>
  <si>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</si>
  <si>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</si>
  <si>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</si>
  <si>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</si>
  <si>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FERC FORM NO. 1 (ED. 12-95)</t>
  </si>
  <si>
    <t>Page 304</t>
  </si>
  <si>
    <t>Page 304-A</t>
  </si>
  <si>
    <t>SALES FOR RESALE (Account 447)</t>
  </si>
  <si>
    <t>SALES FOR RESALE (Account 447) (Continued)</t>
  </si>
  <si>
    <t>Capital Stock Subscribed, Capital Stock Liability for</t>
  </si>
  <si>
    <t xml:space="preserve">  Conversion, Premium on Capital Stock, and Installments</t>
  </si>
  <si>
    <t xml:space="preserve">  Received on Capital Stock</t>
  </si>
  <si>
    <t>252</t>
  </si>
  <si>
    <t>Other Paid In Capital</t>
  </si>
  <si>
    <t>253</t>
  </si>
  <si>
    <t>Discount on Capital Stock</t>
  </si>
  <si>
    <t>254</t>
  </si>
  <si>
    <t>Capital Stock Expense</t>
  </si>
  <si>
    <t>12-86</t>
  </si>
  <si>
    <t>Long-Term Debt</t>
  </si>
  <si>
    <t>256-257</t>
  </si>
  <si>
    <t>FERC FORM NO. 1 (ED. 12-96)   NYPSC MODIFIED-97</t>
  </si>
  <si>
    <t>Page 2</t>
  </si>
  <si>
    <t>LIST OF SCHEDULES (Continued)</t>
  </si>
  <si>
    <t>and Other Credits) (Continued)</t>
  </si>
  <si>
    <t>Reconciliation of Reported Net Income with Taxable Income</t>
  </si>
  <si>
    <t xml:space="preserve">  for Federal Income Taxes</t>
  </si>
  <si>
    <t>261</t>
  </si>
  <si>
    <t>Taxes Accrued, Prepaid and Charged During the Year</t>
  </si>
  <si>
    <t>262-263</t>
  </si>
  <si>
    <t>Accumulated Deferred Investment Tax Credits</t>
  </si>
  <si>
    <t>266-267</t>
  </si>
  <si>
    <t>Other Deferred Credits</t>
  </si>
  <si>
    <t>269</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</si>
  <si>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</si>
  <si>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</si>
  <si>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</si>
  <si>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</si>
  <si>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</si>
  <si>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</si>
  <si>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</si>
  <si>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</si>
  <si>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278</t>
  </si>
  <si>
    <t>Allowances Inventory</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</si>
  <si>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</si>
  <si>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</si>
  <si>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</si>
  <si>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</si>
  <si>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</si>
  <si>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</si>
  <si>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</si>
  <si>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</si>
  <si>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</si>
  <si>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</si>
  <si>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</si>
  <si>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</si>
  <si>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</si>
  <si>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</si>
  <si>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</si>
  <si>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</si>
  <si>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</si>
  <si>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</si>
  <si>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</si>
  <si>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</si>
  <si>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</si>
  <si>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</si>
  <si>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</si>
  <si>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</si>
  <si>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</si>
  <si>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</si>
  <si>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</si>
  <si>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</si>
  <si>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</si>
  <si>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</si>
  <si>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</si>
  <si>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</si>
  <si>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</si>
  <si>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  (ED. 12- 95)</t>
  </si>
  <si>
    <t>Page  228</t>
  </si>
  <si>
    <t>Page 229</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</si>
  <si>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</si>
  <si>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</si>
  <si>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</si>
  <si>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</si>
  <si>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</si>
  <si>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</si>
  <si>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</si>
  <si>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</si>
  <si>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</si>
  <si>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</si>
  <si>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</si>
  <si>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</si>
  <si>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</si>
  <si>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</si>
  <si>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</si>
  <si>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</si>
  <si>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</si>
  <si>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</si>
  <si>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</si>
  <si>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</si>
  <si>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</si>
  <si>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</si>
  <si>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</si>
  <si>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</si>
  <si>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</si>
  <si>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</si>
  <si>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</si>
  <si>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</si>
  <si>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</si>
  <si>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</si>
  <si>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</si>
  <si>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</si>
  <si>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</si>
  <si>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</si>
  <si>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</si>
  <si>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</si>
  <si>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</si>
  <si>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</si>
  <si>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</si>
  <si>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</si>
  <si>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</si>
  <si>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 xml:space="preserve">1. Components of Formula (Derived from actual book balances and actual cost rates):                                                                                                                                   </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</si>
  <si>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</si>
  <si>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</si>
  <si>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</si>
  <si>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</si>
  <si>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</si>
  <si>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</si>
  <si>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</si>
  <si>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</si>
  <si>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</si>
  <si>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</si>
  <si>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</si>
  <si>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</si>
  <si>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</si>
  <si>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</si>
  <si>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</si>
  <si>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</si>
  <si>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</si>
  <si>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</si>
  <si>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</si>
  <si>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</si>
  <si>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</si>
  <si>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</si>
  <si>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</si>
  <si>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</si>
  <si>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</si>
  <si>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</si>
  <si>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</si>
  <si>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</si>
  <si>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</si>
  <si>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</si>
  <si>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</si>
  <si>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</si>
  <si>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</si>
  <si>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</si>
  <si>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</si>
  <si>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</si>
  <si>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</si>
  <si>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</si>
  <si>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</si>
  <si>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</si>
  <si>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</si>
  <si>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</si>
  <si>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</si>
  <si>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</si>
  <si>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</si>
  <si>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</si>
  <si>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</si>
  <si>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</si>
  <si>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</si>
  <si>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</si>
  <si>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</si>
  <si>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</si>
  <si>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</si>
  <si>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</si>
  <si>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</si>
  <si>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</si>
  <si>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</si>
  <si>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</si>
  <si>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</si>
  <si>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</si>
  <si>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</si>
  <si>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</si>
  <si>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</si>
  <si>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</si>
  <si>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</si>
  <si>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</si>
  <si>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</si>
  <si>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</si>
  <si>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</si>
  <si>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</si>
  <si>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</si>
  <si>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 xml:space="preserve">                                               ELECTRIC PLANT IN SERVICE (Accounts 101, 102, 103, and 106) (Continued)</t>
  </si>
  <si>
    <t>(346) Misc. Power Plant Equipment</t>
  </si>
  <si>
    <t>(346)</t>
  </si>
  <si>
    <t xml:space="preserve">  TOTAL Other Production Plant (Enter Total of lines 34 thru 40)</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</si>
  <si>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</si>
  <si>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</si>
  <si>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</si>
  <si>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</si>
  <si>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</si>
  <si>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</si>
  <si>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</si>
  <si>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</si>
  <si>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</si>
  <si>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</si>
  <si>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</si>
  <si>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</si>
  <si>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</si>
  <si>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</si>
  <si>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</si>
  <si>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</si>
  <si>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</si>
  <si>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</si>
  <si>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</si>
  <si>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</si>
  <si>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</si>
  <si>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</si>
  <si>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</si>
  <si>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</si>
  <si>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</si>
  <si>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</si>
  <si>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</si>
  <si>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</si>
  <si>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</si>
  <si>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</si>
  <si>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</si>
  <si>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</si>
  <si>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</si>
  <si>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</si>
  <si>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</si>
  <si>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</si>
  <si>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</si>
  <si>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</si>
  <si>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</si>
  <si>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</si>
  <si>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Maintenance of Miscellaneous Transmission Plant</t>
  </si>
  <si>
    <t>(920) Administrative and General Salaries</t>
  </si>
  <si>
    <t>(539) Miscellaneous Hydraulic Power Generation Expenses</t>
  </si>
  <si>
    <t xml:space="preserve">TOTAL Maintenance (Enter total of lines 93 thru 98) </t>
  </si>
  <si>
    <t>(921) Office Supplies and Expenses</t>
  </si>
  <si>
    <t>(540) Rents</t>
  </si>
  <si>
    <t>TOTAL Transmission Expenses (Enter total of lines 91 and 99)</t>
  </si>
  <si>
    <t xml:space="preserve">                                                                                                 Page 422a</t>
  </si>
  <si>
    <t xml:space="preserve">                                                                                                 Page 423a</t>
  </si>
  <si>
    <t xml:space="preserve">     Cost per KW of Installed Capacity (line 20 / line 4)</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</si>
  <si>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</si>
  <si>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</si>
  <si>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</si>
  <si>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</si>
  <si>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</si>
  <si>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</si>
  <si>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</si>
  <si>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</si>
  <si>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</si>
  <si>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</si>
  <si>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</si>
  <si>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</si>
  <si>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</si>
  <si>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</si>
  <si>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</si>
  <si>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</si>
  <si>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</si>
  <si>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</si>
  <si>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</si>
  <si>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</si>
  <si>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</si>
  <si>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</si>
  <si>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</si>
  <si>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</si>
  <si>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</si>
  <si>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</si>
  <si>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</si>
  <si>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</si>
  <si>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</si>
  <si>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</si>
  <si>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</si>
  <si>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</si>
  <si>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</si>
  <si>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</si>
  <si>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</si>
  <si>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</si>
  <si>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</si>
  <si>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</si>
  <si>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</si>
  <si>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</si>
  <si>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</si>
  <si>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</si>
  <si>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</si>
  <si>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</si>
  <si>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</si>
  <si>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</si>
  <si>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</si>
  <si>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</si>
  <si>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</si>
  <si>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</si>
  <si>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</si>
  <si>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</si>
  <si>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</si>
  <si>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</si>
  <si>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</si>
  <si>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</si>
  <si>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</si>
  <si>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</si>
  <si>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</si>
  <si>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</si>
  <si>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</si>
  <si>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</si>
  <si>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</si>
  <si>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</si>
  <si>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</si>
  <si>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</si>
  <si>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</si>
  <si>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</si>
  <si>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</si>
  <si>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</si>
  <si>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</si>
  <si>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</si>
  <si>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</si>
  <si>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</si>
  <si>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</si>
  <si>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</si>
  <si>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</si>
  <si>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</si>
  <si>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</si>
  <si>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</si>
  <si>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</si>
  <si>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</si>
  <si>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</si>
  <si>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</si>
  <si>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</si>
  <si>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</si>
  <si>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</si>
  <si>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</si>
  <si>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</si>
  <si>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</si>
  <si>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</si>
  <si>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</si>
  <si>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</si>
  <si>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</si>
  <si>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</si>
  <si>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</si>
  <si>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</si>
  <si>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</si>
  <si>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</si>
  <si>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</si>
  <si>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</si>
  <si>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</si>
  <si>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</si>
  <si>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</si>
  <si>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</si>
  <si>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</si>
  <si>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</si>
  <si>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</si>
  <si>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</si>
  <si>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</si>
  <si>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</si>
  <si>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</si>
  <si>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</si>
  <si>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</si>
  <si>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</si>
  <si>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</si>
  <si>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</si>
  <si>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</si>
  <si>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</si>
  <si>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</si>
  <si>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</si>
  <si>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</si>
  <si>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</si>
  <si>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</si>
  <si>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Pg 110, L 32 (d)</t>
  </si>
  <si>
    <t>Accounts Receivable from Assoc. Cos.</t>
  </si>
  <si>
    <t>Pg 110, L 33 (d)</t>
  </si>
  <si>
    <t>Materials and Supplies</t>
  </si>
  <si>
    <t>Pg 110, L 34=&gt;43 (d)</t>
  </si>
  <si>
    <t>Gas Stored Underground - Current</t>
  </si>
  <si>
    <t>Pg 110, L 44 (d)</t>
  </si>
  <si>
    <t>Liquefied Natural Gas in Storage</t>
  </si>
  <si>
    <t>Pg 110, L 45 (d)</t>
  </si>
  <si>
    <t>Prepayments</t>
  </si>
  <si>
    <t>Pg 110, L 46, 47 (d)</t>
  </si>
  <si>
    <t>Interest and Dividends Receivable</t>
  </si>
  <si>
    <t>Pg 110, L 48 (d)</t>
  </si>
  <si>
    <t>Rents Receivable</t>
  </si>
  <si>
    <t>Pg 110, L 49 (d)</t>
  </si>
  <si>
    <t>Accrued Utility Revenue</t>
  </si>
  <si>
    <t>Pg 110, L 50 (d)</t>
  </si>
  <si>
    <t>Misc. Current and Accrued Assets</t>
  </si>
  <si>
    <t>Pg 110, L 51 (d)</t>
  </si>
  <si>
    <t xml:space="preserve">   Total Current and Accrued Assets</t>
  </si>
  <si>
    <t>Unamort. Debt Expense</t>
  </si>
  <si>
    <t>Pg 111, L 54 (d)</t>
  </si>
  <si>
    <t>Pg 111, L 55=&gt;56 (d)</t>
  </si>
  <si>
    <t>Prelim. Survey and Investigation Charges</t>
  </si>
  <si>
    <t>Pg 111, L 58, 59 (d)</t>
  </si>
  <si>
    <t>Pg 111, L 60 (d)</t>
  </si>
  <si>
    <t>Temporary Facilities</t>
  </si>
  <si>
    <t>Pg 111, L 61 (d)</t>
  </si>
  <si>
    <t>Pg 111, L 57, 62, 65, 67 (d)</t>
  </si>
  <si>
    <t>Deferred Losses from Disp. of  Utility Plant</t>
  </si>
  <si>
    <t>Pg 111, L 63 (d)</t>
  </si>
  <si>
    <t>Research and Development</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</si>
  <si>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</si>
  <si>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</si>
  <si>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</si>
  <si>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</si>
  <si>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</si>
  <si>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</si>
  <si>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</si>
  <si>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</si>
  <si>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</si>
  <si>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</si>
  <si>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</si>
  <si>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</si>
  <si>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</si>
  <si>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</si>
  <si>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</si>
  <si>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</si>
  <si>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</si>
  <si>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</si>
  <si>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</si>
  <si>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</si>
  <si>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</si>
  <si>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</si>
  <si>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</si>
  <si>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</si>
  <si>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</si>
  <si>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</si>
  <si>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</si>
  <si>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</si>
  <si>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</si>
  <si>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</si>
  <si>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</si>
  <si>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</si>
  <si>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</si>
  <si>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</si>
  <si>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</si>
  <si>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</si>
  <si>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</si>
  <si>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328-330</t>
  </si>
  <si>
    <t>12-90</t>
  </si>
  <si>
    <t>Transmission of Electricity by Others</t>
  </si>
  <si>
    <t>332</t>
  </si>
  <si>
    <t>Miscellaneous General Expenses</t>
  </si>
  <si>
    <t>335</t>
  </si>
  <si>
    <t>Depreciation and Amortization of Electric Plant</t>
  </si>
  <si>
    <t>336-337</t>
  </si>
  <si>
    <t>Particulars Concerning Certain Income Deduction and</t>
  </si>
  <si>
    <t xml:space="preserve">  Interest Charges Accounts</t>
  </si>
  <si>
    <t>340</t>
  </si>
  <si>
    <t>Common Section</t>
  </si>
  <si>
    <t>Regulatory Commission Expenses</t>
  </si>
  <si>
    <t>350-351</t>
  </si>
  <si>
    <t>Research, Development, and Demonstration Activities</t>
  </si>
  <si>
    <t>352-353</t>
  </si>
  <si>
    <t>Distribution of Salaries and Wages</t>
  </si>
  <si>
    <t>354-355</t>
  </si>
  <si>
    <t>Common Utility Plant and Expenses</t>
  </si>
  <si>
    <t>356</t>
  </si>
  <si>
    <t>Electric Plant Statistical Data</t>
  </si>
  <si>
    <t>Electric Energy Account</t>
  </si>
  <si>
    <t>401</t>
  </si>
  <si>
    <t>Monthly Peaks and Output</t>
  </si>
  <si>
    <t>Steam - Electric Generating Plant Statistics (Large Plants)</t>
  </si>
  <si>
    <t>402-403</t>
  </si>
  <si>
    <t>Hydroelectric Generating Plant Statistics (Large Plants)</t>
  </si>
  <si>
    <t>406-407</t>
  </si>
  <si>
    <t>Pumped Storage Generating Plant Statistics (Large Plants)</t>
  </si>
  <si>
    <t>408-409</t>
  </si>
  <si>
    <t>Generating Plant Statistics (Small Plants)</t>
  </si>
  <si>
    <t>410-411</t>
  </si>
  <si>
    <t>Page 3</t>
  </si>
  <si>
    <t>Electric Plant Statistical Data (Continued)</t>
  </si>
  <si>
    <t>Transmission Line Statistics</t>
  </si>
  <si>
    <t>422-423</t>
  </si>
  <si>
    <t>Transmission Lines Added During Year</t>
  </si>
  <si>
    <t>424-425</t>
  </si>
  <si>
    <t>Substations</t>
  </si>
  <si>
    <t>426-427</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</si>
  <si>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</si>
  <si>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</si>
  <si>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</si>
  <si>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</si>
  <si>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</si>
  <si>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</si>
  <si>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</si>
  <si>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</si>
  <si>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</si>
  <si>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</si>
  <si>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</si>
  <si>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</si>
  <si>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</si>
  <si>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</si>
  <si>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</si>
  <si>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</si>
  <si>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Pg 300, L 2 (b)</t>
  </si>
  <si>
    <t>Commercial</t>
  </si>
  <si>
    <t>Pg 300, L 4 (b)</t>
  </si>
  <si>
    <t>Industrial</t>
  </si>
  <si>
    <t>Pg 300, L 5 (b)</t>
  </si>
  <si>
    <t>Other Ultimate Customers</t>
  </si>
  <si>
    <t>Pg 300, L 6=&gt;9 (b)</t>
  </si>
  <si>
    <t xml:space="preserve">          Total Revenues-Ultimate Customers</t>
  </si>
  <si>
    <t>Resales</t>
  </si>
  <si>
    <t>Pg 300, L 11 (b)</t>
  </si>
  <si>
    <t>Other  Operating Revenues</t>
  </si>
  <si>
    <t>Pg 300, L 26-13 (b)</t>
  </si>
  <si>
    <t xml:space="preserve">          Total Electric Operating Revenues</t>
  </si>
  <si>
    <t>Formula should = Pg 300, L 27 (b)</t>
  </si>
  <si>
    <t>KWH SALES (THOUSANDS)</t>
  </si>
  <si>
    <t>Pg 301, L 2 (d)</t>
  </si>
  <si>
    <t>Pg 301, L 4 (d)</t>
  </si>
  <si>
    <t>Pg 301, L 5 (d)</t>
  </si>
  <si>
    <t>Pg 301, L 6=&gt;9 (d)</t>
  </si>
  <si>
    <t xml:space="preserve">     Production - Nat. Gas (Including Expl. and Dev.)</t>
  </si>
  <si>
    <t xml:space="preserve">     (Total of lines 29 and 41)</t>
  </si>
  <si>
    <t xml:space="preserve">     Distribution (Enter Total of lines 5 and 14)</t>
  </si>
  <si>
    <t xml:space="preserve">     Customer Accounts (Transcribe from line 6)</t>
  </si>
  <si>
    <t xml:space="preserve">     Customer Service and Informational (Transcribe from line 7)</t>
  </si>
  <si>
    <t xml:space="preserve">     Sales (Transcribe from line 8)</t>
  </si>
  <si>
    <t xml:space="preserve">     Administrative and General (Enter Total of lines 9 and 15)</t>
  </si>
  <si>
    <t xml:space="preserve">          TOTAL Oper. and Maint.  (Total of lines 18 thru 24)</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</si>
  <si>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</si>
  <si>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</si>
  <si>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</si>
  <si>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</si>
  <si>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</si>
  <si>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</si>
  <si>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</si>
  <si>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</si>
  <si>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</si>
  <si>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</si>
  <si>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</si>
  <si>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</si>
  <si>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</si>
  <si>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</si>
  <si>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</si>
  <si>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</si>
  <si>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</si>
  <si>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</si>
  <si>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</si>
  <si>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</si>
  <si>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</si>
  <si>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</si>
  <si>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</si>
  <si>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</si>
  <si>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</si>
  <si>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</si>
  <si>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</si>
  <si>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</si>
  <si>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 xml:space="preserve">  FERC FORM NO. 1 (ED.  12-88)</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</si>
  <si>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</si>
  <si>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</si>
  <si>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</si>
  <si>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</si>
  <si>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</si>
  <si>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</si>
  <si>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</si>
  <si>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</si>
  <si>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</si>
  <si>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</si>
  <si>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</si>
  <si>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</si>
  <si>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</si>
  <si>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</si>
  <si>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</si>
  <si>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</si>
  <si>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</si>
  <si>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</si>
  <si>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</si>
  <si>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</si>
  <si>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</si>
  <si>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</si>
  <si>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</si>
  <si>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</si>
  <si>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</si>
  <si>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</si>
  <si>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</si>
  <si>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</si>
  <si>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</si>
  <si>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</si>
  <si>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</si>
  <si>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</si>
  <si>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</si>
  <si>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</si>
  <si>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</si>
  <si>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</si>
  <si>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</si>
  <si>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</si>
  <si>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</si>
  <si>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</si>
  <si>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110-113</t>
  </si>
  <si>
    <t>12-94</t>
  </si>
  <si>
    <t>Statement of Income for the Year</t>
  </si>
  <si>
    <t>114-117</t>
  </si>
  <si>
    <t>Statement of Retained Earnings for the Year</t>
  </si>
  <si>
    <t>118-119</t>
  </si>
  <si>
    <t>Statement of Cash Flows</t>
  </si>
  <si>
    <t>120-121</t>
  </si>
  <si>
    <t>Notes to the Financial Statements</t>
  </si>
  <si>
    <t>122-123</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</si>
  <si>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</si>
  <si>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</si>
  <si>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</si>
  <si>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</si>
  <si>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</si>
  <si>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</si>
  <si>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of Accounts.  Production Expenses do not include Purchased</t>
  </si>
  <si>
    <t xml:space="preserve">  and 37 blank and describe at the bottom of the</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</si>
  <si>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</si>
  <si>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</si>
  <si>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</si>
  <si>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</si>
  <si>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</si>
  <si>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</si>
  <si>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</si>
  <si>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</si>
  <si>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</si>
  <si>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</si>
  <si>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</si>
  <si>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</si>
  <si>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</si>
  <si>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</si>
  <si>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</si>
  <si>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</si>
  <si>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</si>
  <si>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</si>
  <si>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</si>
  <si>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</si>
  <si>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</si>
  <si>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</si>
  <si>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</si>
  <si>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</si>
  <si>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</si>
  <si>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</si>
  <si>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service provider.</t>
  </si>
  <si>
    <t xml:space="preserve">Provide in column (a) subheadings and classify transmission service purchased from other utilities as: "Delivered Power to Wheeler" or </t>
  </si>
  <si>
    <t>"Received Power from Wheeler."</t>
  </si>
  <si>
    <t>Report in columns (b) and (c) the total megawatthours received and delivered by the provider of the transmission service.</t>
  </si>
  <si>
    <t>In columns (d) through (g), report expenses as shown on bills or vouchers rendered to the respondent.  In column (d), provide demand</t>
  </si>
  <si>
    <t>charges.  In column (e), provide energy charges related to the amount of energy transferred.  In column (f), provide the total of all other</t>
  </si>
  <si>
    <t>charges on bills or vouchers rendered to the respondent, including any out of period adjustments.  Explain in a footnote all components</t>
  </si>
  <si>
    <t>of the amount shown in column (f).  Report in column (g) the total charge shown on bills rendered to the respondent.  If no monetary</t>
  </si>
  <si>
    <t>settlement was made, enter zero ("0") in column (g).  Provide a footnote explaining the nature of the nonmonetary settlement, including</t>
  </si>
  <si>
    <t>the amount and type of energy or service rendered.</t>
  </si>
  <si>
    <t xml:space="preserve">Enter "TOTAL" in column (a) as the last line. Provide a total amount in columns (b) through (g) as the last line.  Energy provided by the </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</si>
  <si>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</si>
  <si>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</si>
  <si>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</si>
  <si>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</si>
  <si>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</si>
  <si>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</si>
  <si>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</si>
  <si>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</si>
  <si>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</si>
  <si>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</si>
  <si>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</si>
  <si>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</si>
  <si>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</si>
  <si>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</si>
  <si>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</si>
  <si>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</si>
  <si>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</si>
  <si>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</si>
  <si>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</si>
  <si>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</si>
  <si>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</si>
  <si>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</si>
  <si>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</si>
  <si>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</si>
  <si>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</si>
  <si>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</si>
  <si>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</si>
  <si>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</si>
  <si>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</si>
  <si>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</si>
  <si>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</si>
  <si>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</si>
  <si>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</si>
  <si>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</si>
  <si>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</si>
  <si>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</si>
  <si>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</si>
  <si>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</si>
  <si>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</si>
  <si>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</si>
  <si>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</si>
  <si>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</si>
  <si>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</si>
  <si>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</si>
  <si>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</si>
  <si>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</si>
  <si>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</si>
  <si>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</si>
  <si>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</si>
  <si>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</si>
  <si>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</si>
  <si>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</si>
  <si>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</si>
  <si>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</si>
  <si>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</si>
  <si>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</si>
  <si>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</si>
  <si>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</si>
  <si>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</si>
  <si>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</si>
  <si>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</si>
  <si>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</si>
  <si>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</si>
  <si>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</si>
  <si>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</si>
  <si>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</si>
  <si>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</si>
  <si>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</si>
  <si>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</si>
  <si>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</si>
  <si>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</si>
  <si>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</si>
  <si>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</si>
  <si>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</si>
  <si>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</si>
  <si>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</si>
  <si>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</si>
  <si>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</si>
  <si>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</si>
  <si>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</si>
  <si>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</si>
  <si>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</si>
  <si>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</si>
  <si>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</si>
  <si>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</si>
  <si>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</si>
  <si>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</si>
  <si>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</si>
  <si>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</si>
  <si>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</si>
  <si>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</si>
  <si>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</si>
  <si>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</si>
  <si>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</si>
  <si>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</si>
  <si>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</si>
  <si>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</si>
  <si>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</si>
  <si>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</si>
  <si>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</si>
  <si>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TOTAL Proprietary Capital (Enter Total of lines 2 thru 13)</t>
  </si>
  <si>
    <t>LONG-TERM DEBT</t>
  </si>
  <si>
    <t>Bonds (221)</t>
  </si>
  <si>
    <t>(Less) Reacquired Bonds (222)</t>
  </si>
  <si>
    <t>Advances from Associated Companies (223)</t>
  </si>
  <si>
    <t>Other Long-Term Debt (224)</t>
  </si>
  <si>
    <t>Unamortized Premium on Long-Term Debt (225)</t>
  </si>
  <si>
    <t>(Less) Unamortized Discount on Long-Term Debt-Debit (226)</t>
  </si>
  <si>
    <t>TOTAL Long-Term Debt (Enter Total of Lines 16 thru 21)</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</si>
  <si>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</si>
  <si>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</si>
  <si>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</si>
  <si>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</si>
  <si>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</si>
  <si>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</si>
  <si>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</si>
  <si>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</si>
  <si>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</si>
  <si>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</si>
  <si>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</si>
  <si>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</si>
  <si>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</si>
  <si>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</si>
  <si>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</si>
  <si>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</si>
  <si>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</si>
  <si>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</si>
  <si>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</si>
  <si>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</si>
  <si>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</si>
  <si>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</si>
  <si>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</si>
  <si>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</si>
  <si>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</si>
  <si>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</si>
  <si>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</si>
  <si>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</si>
  <si>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</si>
  <si>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TOTAL Deferred Debits (Enter Total of lines 54 thru 67)</t>
  </si>
  <si>
    <t xml:space="preserve">   69</t>
  </si>
  <si>
    <t>52, and 68)</t>
  </si>
  <si>
    <t>FERC FORM NO.1 (REVISED 12-93)</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</si>
  <si>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</si>
  <si>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</si>
  <si>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</si>
  <si>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</si>
  <si>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</si>
  <si>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</si>
  <si>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</si>
  <si>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</si>
  <si>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</si>
  <si>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</si>
  <si>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</si>
  <si>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</si>
  <si>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categories, such as all nonfirm transmission service, regardless of the length of the contract.  Describe the nature of the service</t>
  </si>
  <si>
    <t>Pg 323, L 169 (b)</t>
  </si>
  <si>
    <t xml:space="preserve">          TOTAL Operation (Enter Total of lines 3 thru 9)</t>
  </si>
  <si>
    <t xml:space="preserve">          TOTAL Maint. (Total of lines 12 thru 15)</t>
  </si>
  <si>
    <t>Total Operation and Maintenance</t>
  </si>
  <si>
    <t xml:space="preserve">     Production (Enter Total of lines 3 and 12)</t>
  </si>
  <si>
    <t xml:space="preserve">     Transmission (Enter Total of lines 4 and 13)</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</si>
  <si>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</si>
  <si>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</si>
  <si>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</si>
  <si>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</si>
  <si>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</si>
  <si>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</si>
  <si>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</si>
  <si>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</si>
  <si>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</si>
  <si>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</si>
  <si>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</si>
  <si>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</si>
  <si>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</si>
  <si>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</si>
  <si>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</si>
  <si>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</si>
  <si>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</si>
  <si>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</si>
  <si>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</si>
  <si>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</si>
  <si>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</si>
  <si>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</si>
  <si>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</si>
  <si>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</si>
  <si>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</si>
  <si>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</si>
  <si>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</si>
  <si>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</si>
  <si>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</si>
  <si>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</si>
  <si>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</si>
  <si>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</si>
  <si>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</si>
  <si>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</si>
  <si>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</si>
  <si>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</si>
  <si>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</si>
  <si>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</si>
  <si>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</si>
  <si>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</si>
  <si>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</si>
  <si>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</si>
  <si>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</si>
  <si>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</si>
  <si>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</si>
  <si>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</si>
  <si>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</si>
  <si>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</si>
  <si>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</si>
  <si>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</si>
  <si>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</si>
  <si>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</si>
  <si>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</si>
  <si>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</si>
  <si>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</si>
  <si>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</si>
  <si>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</si>
  <si>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</si>
  <si>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 xml:space="preserve"> TOTAL Operation (Enter Total of lines 151 thru 164)</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</si>
  <si>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</si>
  <si>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</si>
  <si>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</si>
  <si>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</si>
  <si>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</si>
  <si>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</si>
  <si>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</si>
  <si>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</si>
  <si>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</si>
  <si>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</si>
  <si>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</si>
  <si>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</si>
  <si>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</si>
  <si>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</si>
  <si>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</si>
  <si>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</si>
  <si>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</si>
  <si>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</si>
  <si>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</si>
  <si>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</si>
  <si>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</si>
  <si>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</si>
  <si>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</si>
  <si>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</si>
  <si>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</si>
  <si>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</si>
  <si>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</si>
  <si>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</si>
  <si>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</si>
  <si>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</si>
  <si>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</si>
  <si>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</si>
  <si>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</si>
  <si>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</si>
  <si>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</si>
  <si>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</si>
  <si>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</si>
  <si>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</si>
  <si>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</si>
  <si>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</si>
  <si>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</si>
  <si>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</si>
  <si>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</si>
  <si>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</si>
  <si>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</si>
  <si>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</si>
  <si>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 xml:space="preserve">   TOTAL Electric Plant in Service (Enter Total of lines 84 thru 87)</t>
  </si>
  <si>
    <t xml:space="preserve"> FERC FORM NO. 1 (REV. 12-94)                                                                            </t>
  </si>
  <si>
    <t>is no taxable income for the year.  Indicate clearly the nature of each reconciling amount.</t>
  </si>
  <si>
    <t xml:space="preserve">LF - for long-term firm transmission service.  "Long-term" means one year or longer and "firm" means that service cannot be </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</si>
  <si>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</si>
  <si>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</si>
  <si>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</si>
  <si>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</si>
  <si>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</si>
  <si>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</si>
  <si>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</si>
  <si>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</si>
  <si>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</si>
  <si>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</si>
  <si>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</si>
  <si>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</si>
  <si>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 xml:space="preserve">     Expenses per Net KWh (Enter result of line 36 divided by line 9)</t>
  </si>
  <si>
    <t>FERC FORM NO. 1(ED. 12-88)</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</si>
  <si>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</si>
  <si>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</si>
  <si>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</si>
  <si>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</si>
  <si>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</si>
  <si>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</si>
  <si>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</si>
  <si>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</si>
  <si>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</si>
  <si>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Net Interest Charges (Enter Total of lines 56 thru 63)</t>
  </si>
  <si>
    <t>Income Before Extraordinary Items (Total of lines 25, 54 and 64)</t>
  </si>
  <si>
    <t>Extraordinary Income (434)</t>
  </si>
  <si>
    <t>(Less) Extraordinary Deductions (435)</t>
  </si>
  <si>
    <t xml:space="preserve">       Net Extraordinary Items (Enter Total of line 67 less line 68)</t>
  </si>
  <si>
    <t xml:space="preserve">   70</t>
  </si>
  <si>
    <t>Income Taxes -- Federal and Other (409.3)</t>
  </si>
  <si>
    <t xml:space="preserve">   71</t>
  </si>
  <si>
    <t>Extraordinary Items After Taxes (Enter Total of line 69 less line 70)</t>
  </si>
  <si>
    <t xml:space="preserve">   72</t>
  </si>
  <si>
    <t>Net Income (Enter Total of lines 65 and 71)</t>
  </si>
  <si>
    <t>Page 117</t>
  </si>
  <si>
    <t>STATEMENT OF RETAINED EARNINGS FOR THE YEAR</t>
  </si>
  <si>
    <t>For Other (Specify), include deferrals relating to other income and deductions.</t>
  </si>
  <si>
    <t>Account  410.1</t>
  </si>
  <si>
    <t>Account  411.1</t>
  </si>
  <si>
    <t>Account  410.2</t>
  </si>
  <si>
    <t>Account  411.2</t>
  </si>
  <si>
    <t>Account 282</t>
  </si>
  <si>
    <t>both actual supportable data and estimates of costs,</t>
  </si>
  <si>
    <t xml:space="preserve">  power, purchased or generated, to compensate for the</t>
  </si>
  <si>
    <t>specify in column (c) the actual expenses that are</t>
  </si>
  <si>
    <t xml:space="preserve">  deficiency in output from existing plants due to the</t>
  </si>
  <si>
    <t>included in column (b).</t>
  </si>
  <si>
    <t>Classification of Expenses</t>
  </si>
  <si>
    <t>Actual Expenses</t>
  </si>
  <si>
    <t xml:space="preserve">  Depreciation</t>
  </si>
  <si>
    <t xml:space="preserve">  Labor, Maintenance, Materials, and Supplies Cost Related to Env.</t>
  </si>
  <si>
    <t xml:space="preserve">     Facilities and Programs</t>
  </si>
  <si>
    <t xml:space="preserve">  Fuel Related Costs</t>
  </si>
  <si>
    <t xml:space="preserve">     Operation of Facilities</t>
  </si>
  <si>
    <t xml:space="preserve">     Fly Ash and Sulfur Sludge Removal</t>
  </si>
  <si>
    <t xml:space="preserve">     Difference in Cost of Environmentally Clean Fuels</t>
  </si>
  <si>
    <t xml:space="preserve">  Replacement Power Costs</t>
  </si>
  <si>
    <t xml:space="preserve">  Taxes and Fees</t>
  </si>
  <si>
    <t xml:space="preserve">  Administrative and General</t>
  </si>
  <si>
    <t xml:space="preserve">  Other (Identify significant)</t>
  </si>
  <si>
    <t>Next Page is 450</t>
  </si>
  <si>
    <t>Page 431</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</si>
  <si>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</si>
  <si>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</si>
  <si>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</si>
  <si>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</si>
  <si>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</si>
  <si>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</si>
  <si>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</si>
  <si>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</si>
  <si>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</si>
  <si>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</si>
  <si>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</si>
  <si>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</si>
  <si>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</si>
  <si>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</si>
  <si>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</si>
  <si>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</si>
  <si>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</si>
  <si>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</si>
  <si>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</si>
  <si>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</si>
  <si>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</si>
  <si>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</si>
  <si>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</si>
  <si>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</si>
  <si>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</si>
  <si>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</si>
  <si>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</si>
  <si>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</si>
  <si>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</si>
  <si>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</si>
  <si>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</si>
  <si>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</si>
  <si>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</si>
  <si>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</si>
  <si>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</si>
  <si>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</si>
  <si>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</si>
  <si>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</si>
  <si>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</si>
  <si>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</si>
  <si>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</si>
  <si>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</si>
  <si>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</si>
  <si>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</si>
  <si>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</si>
  <si>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</si>
  <si>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</si>
  <si>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</si>
  <si>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</si>
  <si>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</si>
  <si>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</si>
  <si>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</si>
  <si>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</si>
  <si>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</si>
  <si>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</si>
  <si>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</si>
  <si>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</si>
  <si>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</si>
  <si>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Pg 110, L 24 (d)</t>
  </si>
  <si>
    <t>Special Deposits</t>
  </si>
  <si>
    <t>Pg 110, L 25 (d)</t>
  </si>
  <si>
    <t>Working Funds</t>
  </si>
  <si>
    <t>Pg 110, L 26 (d)</t>
  </si>
  <si>
    <t>Temporary Cash Investments</t>
  </si>
  <si>
    <t>Pg 110, L 27 (d)</t>
  </si>
  <si>
    <t>Notes Receivable</t>
  </si>
  <si>
    <t>Pg 110, L 28 (d)</t>
  </si>
  <si>
    <t>Accounts Receivable</t>
  </si>
  <si>
    <t>Pg 110, L 29, 30 (d)</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</si>
  <si>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</si>
  <si>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</si>
  <si>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</si>
  <si>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</si>
  <si>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</si>
  <si>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</si>
  <si>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</si>
  <si>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</si>
  <si>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</si>
  <si>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</si>
  <si>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</si>
  <si>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</si>
  <si>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</si>
  <si>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</si>
  <si>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</si>
  <si>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</si>
  <si>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</si>
  <si>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</si>
  <si>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</si>
  <si>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</si>
  <si>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and plan of disposition contemplated, giving reference to Commission orders or other authorizations respecting classification of amounts as plant adjustments and requirements as to disposition thereof.</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</si>
  <si>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</si>
  <si>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</si>
  <si>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</si>
  <si>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</si>
  <si>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</si>
  <si>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</si>
  <si>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</si>
  <si>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</si>
  <si>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</si>
  <si>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</si>
  <si>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</si>
  <si>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</si>
  <si>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</si>
  <si>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</si>
  <si>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</si>
  <si>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</si>
  <si>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</si>
  <si>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</si>
  <si>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</si>
  <si>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</si>
  <si>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</si>
  <si>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</si>
  <si>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than by reason of sole ownership by the respondent.  For</t>
  </si>
  <si>
    <t xml:space="preserve">  without environmental restrictions as the basis for determining</t>
  </si>
  <si>
    <t xml:space="preserve">     C.  Solid waste disposal costs:</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</si>
  <si>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</si>
  <si>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</si>
  <si>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</si>
  <si>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</si>
  <si>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</si>
  <si>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</si>
  <si>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429</t>
  </si>
  <si>
    <t>Environmental Protection Facilities</t>
  </si>
  <si>
    <t>430</t>
  </si>
  <si>
    <t>Environmental Protection Expenses</t>
  </si>
  <si>
    <t>431</t>
  </si>
  <si>
    <t>Footnote Data</t>
  </si>
  <si>
    <t>450</t>
  </si>
  <si>
    <t>Stockholders' Reports          Check appropriate box:</t>
  </si>
  <si>
    <t>Two copies will be submitted</t>
  </si>
  <si>
    <t>PSC Supplemental Filing</t>
  </si>
  <si>
    <t>1-94</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</si>
  <si>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</si>
  <si>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</si>
  <si>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</si>
  <si>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</si>
  <si>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</si>
  <si>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</si>
  <si>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</si>
  <si>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</si>
  <si>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</si>
  <si>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</si>
  <si>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</si>
  <si>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</si>
  <si>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</si>
  <si>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</si>
  <si>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</si>
  <si>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</si>
  <si>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</si>
  <si>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</si>
  <si>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</si>
  <si>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</si>
  <si>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</si>
  <si>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6.  Report construction work in progress relating to</t>
  </si>
  <si>
    <t>environmental facilities at line 9.</t>
  </si>
  <si>
    <t>Classification of Cost</t>
  </si>
  <si>
    <t>at End</t>
  </si>
  <si>
    <t>Actual</t>
  </si>
  <si>
    <t xml:space="preserve">  Air Pollution Control Facilities</t>
  </si>
  <si>
    <t xml:space="preserve">  Water Pollution Control Facilities</t>
  </si>
  <si>
    <t xml:space="preserve">  Solid Waste Disposal Costs</t>
  </si>
  <si>
    <t xml:space="preserve">  Noise Abatement Equipment</t>
  </si>
  <si>
    <t xml:space="preserve">  Esthetic Costs</t>
  </si>
  <si>
    <t xml:space="preserve">  Additional Plant Capacity</t>
  </si>
  <si>
    <t xml:space="preserve">       (Enter Total of lines 11 thru 13)</t>
  </si>
  <si>
    <t xml:space="preserve">  Other Dr. or Cr. Items (Describe):</t>
  </si>
  <si>
    <t xml:space="preserve">   Balance End of Year (Enter Total of</t>
  </si>
  <si>
    <t xml:space="preserve">       lines 1, 9, 14, 15, and 16)</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</si>
  <si>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</si>
  <si>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</si>
  <si>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</si>
  <si>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</si>
  <si>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</si>
  <si>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</si>
  <si>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</si>
  <si>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</si>
  <si>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</si>
  <si>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 xml:space="preserve">   TOTAL (Enter Total of lines 18 thru 25)</t>
  </si>
  <si>
    <t>FERC FORM NO.   (ED. 12-88)</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</si>
  <si>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</si>
  <si>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</si>
  <si>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</si>
  <si>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</si>
  <si>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</si>
  <si>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</si>
  <si>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</si>
  <si>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</si>
  <si>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</si>
  <si>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Demandreported in column (h) must be in megawatts.  Footnote any demand not stated on a megawatts basis and explain.</t>
  </si>
  <si>
    <t>Payment By</t>
  </si>
  <si>
    <t>Energy Received From</t>
  </si>
  <si>
    <t>Energy Delivered To</t>
  </si>
  <si>
    <t>Billing</t>
  </si>
  <si>
    <t>TRANSFER OF ENERGY</t>
  </si>
  <si>
    <t>REVENUE FROM TRANSMISSION OF ELECTRICITY FOR OTHERS</t>
  </si>
  <si>
    <t>(Company or Public Authority)</t>
  </si>
  <si>
    <t>Point of Receipt</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</si>
  <si>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</si>
  <si>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</si>
  <si>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</si>
  <si>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</si>
  <si>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</si>
  <si>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</si>
  <si>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</si>
  <si>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</si>
  <si>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</si>
  <si>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</si>
  <si>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</si>
  <si>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</si>
  <si>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</si>
  <si>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</si>
  <si>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</si>
  <si>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</si>
  <si>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</si>
  <si>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</si>
  <si>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</si>
  <si>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</si>
  <si>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</si>
  <si>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</si>
  <si>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</si>
  <si>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</si>
  <si>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</si>
  <si>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</si>
  <si>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</si>
  <si>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</si>
  <si>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</si>
  <si>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</si>
  <si>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</si>
  <si>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</si>
  <si>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</si>
  <si>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</si>
  <si>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</si>
  <si>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</si>
  <si>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</si>
  <si>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</si>
  <si>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</si>
  <si>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 xml:space="preserve">                line 2 less 23)  (Carry forward to page 117, line 25)</t>
  </si>
  <si>
    <t>FERC FORM NO.1 (REV. 12-96)</t>
  </si>
  <si>
    <t>FERC FORM NO.1 (REVISED 12-96)</t>
  </si>
  <si>
    <t>FERC FORM NO. 1 (REVISED 12-96)</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</si>
  <si>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</si>
  <si>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</si>
  <si>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</si>
  <si>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</si>
  <si>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</si>
  <si>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</si>
  <si>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</si>
  <si>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</si>
  <si>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</si>
  <si>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</si>
  <si>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</si>
  <si>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</si>
  <si>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</si>
  <si>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</si>
  <si>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</si>
  <si>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</si>
  <si>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</si>
  <si>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</si>
  <si>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</si>
  <si>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</si>
  <si>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</si>
  <si>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 xml:space="preserve">                                     -- Other (409.1)</t>
  </si>
  <si>
    <t>from settlement of any rate proceeding affecting revenues received or costs incurred for power or gas purrevenues received or costs incurred for power or gas purchases, and a summary of the adjustments made to balance sheet, income, and expense accounts.</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</si>
  <si>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</si>
  <si>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</si>
  <si>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</si>
  <si>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of meters, in addition to the number of flat rate accounts; except that</t>
  </si>
  <si>
    <t>derived from previously reported figures,</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</si>
  <si>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</si>
  <si>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</si>
  <si>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</si>
  <si>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</si>
  <si>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</si>
  <si>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</si>
  <si>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</si>
  <si>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</si>
  <si>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</si>
  <si>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</si>
  <si>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</si>
  <si>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</si>
  <si>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</si>
  <si>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</si>
  <si>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</si>
  <si>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</si>
  <si>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</si>
  <si>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</si>
  <si>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</si>
  <si>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</si>
  <si>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</si>
  <si>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</si>
  <si>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</si>
  <si>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</si>
  <si>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</si>
  <si>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</si>
  <si>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</si>
  <si>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</si>
  <si>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</si>
  <si>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Account 442 of the Uniform System of Accounts.  Explain</t>
  </si>
  <si>
    <t>7.  Include unmetered sales.  Provide details of such sales</t>
  </si>
  <si>
    <t>average number of customers means the average</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</si>
  <si>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</si>
  <si>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</si>
  <si>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</si>
  <si>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</si>
  <si>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</si>
  <si>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</si>
  <si>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</si>
  <si>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</si>
  <si>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</si>
  <si>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</si>
  <si>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</si>
  <si>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</si>
  <si>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</si>
  <si>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</si>
  <si>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 xml:space="preserve">  Small (or Commercial) (See Instr. 4)</t>
  </si>
  <si>
    <t xml:space="preserve">  Large (or Industrial) (See Instr. 4)</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</si>
  <si>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</si>
  <si>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</si>
  <si>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</si>
  <si>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</si>
  <si>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</si>
  <si>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</si>
  <si>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</si>
  <si>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</si>
  <si>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</si>
  <si>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</si>
  <si>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</si>
  <si>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</si>
  <si>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</si>
  <si>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</si>
  <si>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</si>
  <si>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</si>
  <si>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</si>
  <si>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</si>
  <si>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</si>
  <si>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</si>
  <si>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Net Income (Line 72(c)  on page 117)</t>
  </si>
  <si>
    <t>8.  For each amount comprising the reported balance and changes in Account 102, state the property purchased or sold, name of vendor</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</si>
  <si>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</si>
  <si>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</si>
  <si>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</si>
  <si>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</si>
  <si>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</si>
  <si>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</si>
  <si>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</si>
  <si>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</si>
  <si>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</si>
  <si>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</si>
  <si>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</si>
  <si>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</si>
  <si>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</si>
  <si>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</si>
  <si>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</si>
  <si>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</si>
  <si>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</si>
  <si>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</si>
  <si>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</si>
  <si>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</si>
  <si>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</si>
  <si>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</si>
  <si>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</si>
  <si>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</si>
  <si>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</si>
  <si>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</si>
  <si>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</si>
  <si>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  Turbogenerator Units</t>
  </si>
  <si>
    <t>(314)</t>
  </si>
  <si>
    <t>(315)  Accessory Electric Equipment</t>
  </si>
  <si>
    <t>(315)</t>
  </si>
  <si>
    <t>(316)  Misc. Power Plant Equipment</t>
  </si>
  <si>
    <t>(316)</t>
  </si>
  <si>
    <t xml:space="preserve">  TOTAL Steam Production Plant (Enter Total of lines 8 thru 14)</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</si>
  <si>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</si>
  <si>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</si>
  <si>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</si>
  <si>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</si>
  <si>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</si>
  <si>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</si>
  <si>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</si>
  <si>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</si>
  <si>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</si>
  <si>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</si>
  <si>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</si>
  <si>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</si>
  <si>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</si>
  <si>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TOTAL Nuclear Production Plant (Enter Total of lines 17 thru 22)</t>
  </si>
  <si>
    <t xml:space="preserve">     C. Hydraulic Production Plant</t>
  </si>
  <si>
    <t>(330)  Land and Land Rights</t>
  </si>
  <si>
    <t>(330)</t>
  </si>
  <si>
    <t>(397) Communication Equipment</t>
  </si>
  <si>
    <t>(397)</t>
  </si>
  <si>
    <t>(398) Miscellaneous Equipment</t>
  </si>
  <si>
    <t>(398)</t>
  </si>
  <si>
    <t xml:space="preserve">  SUBTOTAL (Enter Total of lines 71 thru 80)</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</si>
  <si>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</si>
  <si>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</si>
  <si>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</si>
  <si>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</si>
  <si>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</si>
  <si>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</si>
  <si>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</si>
  <si>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</si>
  <si>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</si>
  <si>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</si>
  <si>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</si>
  <si>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</si>
  <si>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</si>
  <si>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</si>
  <si>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</si>
  <si>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</si>
  <si>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</si>
  <si>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</si>
  <si>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</si>
  <si>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</si>
  <si>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</si>
  <si>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</si>
  <si>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</si>
  <si>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</si>
  <si>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</si>
  <si>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</si>
  <si>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</si>
  <si>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</si>
  <si>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</si>
  <si>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</si>
  <si>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</si>
  <si>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</si>
  <si>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</si>
  <si>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</si>
  <si>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</si>
  <si>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</si>
  <si>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</si>
  <si>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</si>
  <si>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</si>
  <si>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</si>
  <si>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</si>
  <si>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</si>
  <si>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</si>
  <si>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</si>
  <si>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</si>
  <si>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</si>
  <si>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</si>
  <si>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</si>
  <si>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</si>
  <si>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</si>
  <si>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</si>
  <si>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</si>
  <si>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</si>
  <si>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</si>
  <si>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</si>
  <si>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</si>
  <si>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</si>
  <si>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</si>
  <si>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</si>
  <si>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</si>
  <si>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</si>
  <si>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</si>
  <si>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</si>
  <si>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</si>
  <si>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</si>
  <si>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</si>
  <si>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</si>
  <si>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</si>
  <si>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</si>
  <si>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</si>
  <si>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</si>
  <si>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</si>
  <si>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</si>
  <si>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</si>
  <si>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</si>
  <si>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</si>
  <si>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</si>
  <si>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</si>
  <si>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</si>
  <si>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</si>
  <si>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</si>
  <si>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</si>
  <si>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</si>
  <si>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</si>
  <si>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</si>
  <si>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</si>
  <si>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</si>
  <si>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</si>
  <si>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</si>
  <si>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</si>
  <si>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</si>
  <si>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</si>
  <si>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</si>
  <si>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</si>
  <si>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</si>
  <si>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</si>
  <si>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</si>
  <si>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</si>
  <si>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</si>
  <si>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</si>
  <si>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</si>
  <si>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</si>
  <si>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</si>
  <si>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</si>
  <si>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</si>
  <si>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</si>
  <si>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</si>
  <si>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</si>
  <si>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</si>
  <si>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</si>
  <si>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</si>
  <si>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</si>
  <si>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</si>
  <si>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</si>
  <si>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</si>
  <si>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</si>
  <si>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</si>
  <si>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</si>
  <si>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</si>
  <si>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</si>
  <si>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</si>
  <si>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</si>
  <si>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</si>
  <si>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</si>
  <si>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</si>
  <si>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</si>
  <si>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</si>
  <si>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</si>
  <si>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</si>
  <si>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</si>
  <si>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</si>
  <si>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</si>
  <si>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</si>
  <si>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</si>
  <si>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(3)  Sanitary waste disposal equipment</t>
  </si>
  <si>
    <t xml:space="preserve">  2.  Report the differences in cost of facilities installed for</t>
  </si>
  <si>
    <t xml:space="preserve">          (4)  Oil interceptors</t>
  </si>
  <si>
    <t xml:space="preserve">  environmental considerations over the cost of alternative</t>
  </si>
  <si>
    <t xml:space="preserve">          (5)  Sediment control facilities</t>
  </si>
  <si>
    <t xml:space="preserve">  facilities which would otherwise be used without environmental</t>
  </si>
  <si>
    <t xml:space="preserve">          (6)  Monitoring equipment</t>
  </si>
  <si>
    <t xml:space="preserve">  considerations.  Use the best engineering design achievable</t>
  </si>
  <si>
    <t xml:space="preserve">          (7)  Other.</t>
  </si>
  <si>
    <t xml:space="preserve">  to provide power to operate associated environmental protection</t>
  </si>
  <si>
    <t xml:space="preserve">          (2)  Fish and wildlife plants included in</t>
  </si>
  <si>
    <t xml:space="preserve">  facilities.  These costs may be estimations on a percentage of</t>
  </si>
  <si>
    <t xml:space="preserve">                 Accounts 330, 331, 332, and 335.</t>
  </si>
  <si>
    <t xml:space="preserve">  plant basis.  Explain such estimations in a footnote.</t>
  </si>
  <si>
    <t xml:space="preserve">          (3)  Parks and related facilities</t>
  </si>
  <si>
    <t xml:space="preserve">  4.  Report all costs under the major classifications provided</t>
  </si>
  <si>
    <t xml:space="preserve">  below and include, as a minimum, the items listed hereunder:</t>
  </si>
  <si>
    <t>Joseph J. Syta</t>
  </si>
  <si>
    <t>Vice President, Controller &amp; Treasurer</t>
  </si>
  <si>
    <t>Rochester, New York 14649</t>
  </si>
  <si>
    <t>New York - June 11, 1904 - Transportation Corporation Law</t>
  </si>
  <si>
    <t>The property of the Responsdent was not held by a receiver or trustee at any time during 2013</t>
  </si>
  <si>
    <t>The Respondent is primarily engaged in electricity generation, transmission and distribution</t>
  </si>
  <si>
    <t xml:space="preserve">operations and natural gas transportation and distribution operations in western New York. </t>
  </si>
  <si>
    <t>None</t>
  </si>
  <si>
    <t>Costs of software with a plant balance of $11,844 and a 5 year amortization life.</t>
  </si>
  <si>
    <t>Hydraulic Plant</t>
  </si>
  <si>
    <t>Cost of Water Rights of $3,132,171 amortized over a 40 year term.</t>
  </si>
  <si>
    <t>Common Plant</t>
  </si>
  <si>
    <t>Costs of Software Development with an average plant balance of $32,716,234 were amortized over 5 to 10 years of which</t>
  </si>
  <si>
    <t>65% was assigned to electric plant.</t>
  </si>
  <si>
    <t>Page 337A</t>
  </si>
  <si>
    <t xml:space="preserve"> Curve</t>
  </si>
  <si>
    <t>Mortality</t>
  </si>
  <si>
    <t>See pgs.  204-207</t>
  </si>
  <si>
    <t>for Plant Balances.</t>
  </si>
  <si>
    <t>Hydro</t>
  </si>
  <si>
    <t>331 - Structures &amp; Imp</t>
  </si>
  <si>
    <t>332 - Resv, Dams &amp; WW</t>
  </si>
  <si>
    <t>333 - Turbine and Gen</t>
  </si>
  <si>
    <t>334 - Access Elec</t>
  </si>
  <si>
    <t>335 - Misc Elec Equip</t>
  </si>
  <si>
    <t>336 - Rds, RR &amp; Bridge</t>
  </si>
  <si>
    <t>350 - Land Rights</t>
  </si>
  <si>
    <t>352 - Structures &amp; Imp</t>
  </si>
  <si>
    <t>353 - Station Equip</t>
  </si>
  <si>
    <t>354 - Towers &amp; Fixture</t>
  </si>
  <si>
    <t>355 - Poles &amp; Fixture</t>
  </si>
  <si>
    <t>356 - OHD Conductor</t>
  </si>
  <si>
    <t>357 - URD Conduit</t>
  </si>
  <si>
    <t>357 - URD Conduit Dev</t>
  </si>
  <si>
    <t>358 - URD Conductor</t>
  </si>
  <si>
    <t>360 - Land Rights</t>
  </si>
  <si>
    <t>361 - Structures &amp; Imp</t>
  </si>
  <si>
    <t>362 - Station Equip</t>
  </si>
  <si>
    <t>362 - Station Eq Spare</t>
  </si>
  <si>
    <t>364 - Poles &amp; Fixture</t>
  </si>
  <si>
    <t>365 - OHD Conductor</t>
  </si>
  <si>
    <t>366 - URD Conduit</t>
  </si>
  <si>
    <t>367 - URD Conductor</t>
  </si>
  <si>
    <t>368 - Line Devices</t>
  </si>
  <si>
    <t>369 - OH Services</t>
  </si>
  <si>
    <t>369 - URD Services</t>
  </si>
  <si>
    <t>369 - URD Conduit</t>
  </si>
  <si>
    <t>370 - Meters</t>
  </si>
  <si>
    <t>373 - OH SL Pole</t>
  </si>
  <si>
    <t>373 - OH SL Conduct</t>
  </si>
  <si>
    <t>373 - OH SL Fixture</t>
  </si>
  <si>
    <t>R2.0</t>
  </si>
  <si>
    <t>L1.0</t>
  </si>
  <si>
    <t>S0.5</t>
  </si>
  <si>
    <t>R1.5</t>
  </si>
  <si>
    <t>SQ</t>
  </si>
  <si>
    <t>R3.0</t>
  </si>
  <si>
    <t>R4.0</t>
  </si>
  <si>
    <t>R2.5</t>
  </si>
  <si>
    <t>L3.0</t>
  </si>
  <si>
    <t>R0.5</t>
  </si>
  <si>
    <t>R1.0</t>
  </si>
  <si>
    <t>L0.5</t>
  </si>
  <si>
    <t>L0.0</t>
  </si>
  <si>
    <t>373 - URD SL Pole</t>
  </si>
  <si>
    <t>373 - URD SL Sig Sys</t>
  </si>
  <si>
    <t>373 - URD Sig Sys Cond</t>
  </si>
  <si>
    <t>373 - SL Substa Eq</t>
  </si>
  <si>
    <t xml:space="preserve">General </t>
  </si>
  <si>
    <t>390 - Structure &amp; Imp</t>
  </si>
  <si>
    <t>397 - OH Communic Eq</t>
  </si>
  <si>
    <t>397 - URD Field Lines</t>
  </si>
  <si>
    <t>Vintage Year</t>
  </si>
  <si>
    <t>391 - Office Equip</t>
  </si>
  <si>
    <t>391 - Office Furniture</t>
  </si>
  <si>
    <t>391 - Computer Equip</t>
  </si>
  <si>
    <t>394 - Shop Equip</t>
  </si>
  <si>
    <t>395 - Lab Equip</t>
  </si>
  <si>
    <t>398 - Misc Equip</t>
  </si>
  <si>
    <t>Above Depreciation</t>
  </si>
  <si>
    <t>Factors, excluding</t>
  </si>
  <si>
    <t>accounts subject</t>
  </si>
  <si>
    <t>to Vintage Year</t>
  </si>
  <si>
    <t>accounting, were</t>
  </si>
  <si>
    <t>approved in</t>
  </si>
  <si>
    <t>Case 09-E-0715</t>
  </si>
  <si>
    <t>effective 9/1/10.</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</si>
  <si>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</si>
  <si>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</si>
  <si>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 xml:space="preserve">     TOTAL Assets and Other Debits (Enter Total of lines 10, 11, 12, 22,</t>
  </si>
  <si>
    <t xml:space="preserve">     TOTAL Liabilities and Other Credits (Enter Total of lines 14, 22, 30, </t>
  </si>
  <si>
    <t>FERC FORM N0.1 (ED. 12-96)</t>
  </si>
  <si>
    <t>Page 122</t>
  </si>
  <si>
    <t>NOTES TO FINANCIAL STATEMENTS (Continued)</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</si>
  <si>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</si>
  <si>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</si>
  <si>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</si>
  <si>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</si>
  <si>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</si>
  <si>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</si>
  <si>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</si>
  <si>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</si>
  <si>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Page 234</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</si>
  <si>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</si>
  <si>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</si>
  <si>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</si>
  <si>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</si>
  <si>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</si>
  <si>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</si>
  <si>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</si>
  <si>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</si>
  <si>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</si>
  <si>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</si>
  <si>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</si>
  <si>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</si>
  <si>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</si>
  <si>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</si>
  <si>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</si>
  <si>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</si>
  <si>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</si>
  <si>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</si>
  <si>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</si>
  <si>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</si>
  <si>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</si>
  <si>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</si>
  <si>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</si>
  <si>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 xml:space="preserve"> (Enter total of  lines 165 and 167)</t>
  </si>
  <si>
    <t>(511) Maintenance of Structures</t>
  </si>
  <si>
    <t>TOTAL Operation (Enter total of lines 62 thru 66)</t>
  </si>
  <si>
    <t>(594) Maintenance of Underground Lines</t>
  </si>
  <si>
    <t xml:space="preserve"> TOTAL Electric Operation and Maintenance Expenses </t>
  </si>
  <si>
    <t>(512) Maintenance of Boiler Plant</t>
  </si>
  <si>
    <t>(595) Maintenance of Line Transformers</t>
  </si>
  <si>
    <t xml:space="preserve"> (Enter total of lines 80, 100, 126, 134, 141, 148 and 168)</t>
  </si>
  <si>
    <t>(513) Maintenance of Electric Plant</t>
  </si>
  <si>
    <t xml:space="preserve">(551) </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</si>
  <si>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</si>
  <si>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</si>
  <si>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</si>
  <si>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</si>
  <si>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Pg 112, L 13 (d)  (-)</t>
  </si>
  <si>
    <t xml:space="preserve">          Total Proprietary Capital</t>
  </si>
  <si>
    <t>Bonds</t>
  </si>
  <si>
    <t>Pg 112, L 16 (d)</t>
  </si>
  <si>
    <t>Reaquired Bonds</t>
  </si>
  <si>
    <t>Pg 112, L 17 (d)  (-)</t>
  </si>
  <si>
    <t>Advances from Associated Companies</t>
  </si>
  <si>
    <t>Pg 112, L 18 (d)</t>
  </si>
  <si>
    <t>Other Long-Term Debt</t>
  </si>
  <si>
    <t xml:space="preserve">  TOTAL Production Plant (Enter Total of lines 15, 23, 32, and 41)</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</si>
  <si>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</si>
  <si>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</si>
  <si>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</si>
  <si>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</si>
  <si>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</si>
  <si>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</si>
  <si>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</si>
  <si>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</si>
  <si>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</si>
  <si>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</si>
  <si>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</si>
  <si>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</si>
  <si>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</si>
  <si>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</si>
  <si>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</si>
  <si>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</si>
  <si>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</si>
  <si>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</si>
  <si>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</si>
  <si>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</si>
  <si>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</si>
  <si>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</si>
  <si>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</si>
  <si>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</si>
  <si>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</si>
  <si>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</si>
  <si>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</si>
  <si>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</si>
  <si>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</si>
  <si>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</si>
  <si>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</si>
  <si>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</si>
  <si>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</si>
  <si>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</si>
  <si>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</si>
  <si>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</si>
  <si>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</si>
  <si>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</si>
  <si>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</si>
  <si>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</si>
  <si>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Pg 207, L 53 (g)</t>
  </si>
  <si>
    <t>Pg 207, L 69 (g)</t>
  </si>
  <si>
    <t>Pg 207, L 83 (g)</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</si>
  <si>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</si>
  <si>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</si>
  <si>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</si>
  <si>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</si>
  <si>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</si>
  <si>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</si>
  <si>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</si>
  <si>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</si>
  <si>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</si>
  <si>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</si>
  <si>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</si>
  <si>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</si>
  <si>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</si>
  <si>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</si>
  <si>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</si>
  <si>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</si>
  <si>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</si>
  <si>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4. CUSTOMER ACCOUNTS EXPENSES</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</si>
  <si>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</si>
  <si>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</si>
  <si>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</si>
  <si>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</si>
  <si>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</si>
  <si>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</si>
  <si>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</si>
  <si>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</si>
  <si>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</si>
  <si>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</si>
  <si>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</si>
  <si>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</si>
  <si>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</si>
  <si>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</si>
  <si>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</si>
  <si>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</si>
  <si>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</si>
  <si>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</si>
  <si>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TOTAL Other Power Supply Expenses  (Enter Total of Lines 76 thru 78)</t>
  </si>
  <si>
    <t>(904) Uncollectible Accounts</t>
  </si>
  <si>
    <t>on line 3, and show the number of such special construction employees in a footnote.</t>
  </si>
  <si>
    <t>(Less) (522) Steam Transferred-Cr.</t>
  </si>
  <si>
    <t>TOTAL Power Production Expenses (Enter total of lines 21, 41, 59, 74, and 79)</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</si>
  <si>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</si>
  <si>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</si>
  <si>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</si>
  <si>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</si>
  <si>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 TOTAL Customer Accounts Expenses (Enter Total of lines 129 thru 133)</t>
  </si>
  <si>
    <t xml:space="preserve">determined by estimate, on the basis of employee equivalents. Show the estimated number of equivalent employees </t>
  </si>
  <si>
    <t>(524) Miscellaneous Nuclear Power Expenses</t>
  </si>
  <si>
    <t>5. CUSTOMER SERVICE AND INFORMATIONAL EXPENSES</t>
  </si>
  <si>
    <t>attributed to the electric department from joint functions.</t>
  </si>
  <si>
    <t>(525) Rents</t>
  </si>
  <si>
    <t>(560)</t>
  </si>
  <si>
    <t xml:space="preserve">  TOTAL Operation (Enter Total of lines 24 thru 32)</t>
  </si>
  <si>
    <t>(561)</t>
  </si>
  <si>
    <t>Load Dispatching</t>
  </si>
  <si>
    <t>(907) Supervision</t>
  </si>
  <si>
    <t xml:space="preserve">1. Payroll Period Ended (Date)                                     </t>
  </si>
  <si>
    <t>(562)</t>
  </si>
  <si>
    <t>Station Expenses</t>
  </si>
  <si>
    <t>(537) Hydraulic Expenses</t>
  </si>
  <si>
    <t>(572)</t>
  </si>
  <si>
    <t>Maintenance of Underground Lines</t>
  </si>
  <si>
    <t>(538) Electric Expenses</t>
  </si>
  <si>
    <t>(573)</t>
  </si>
  <si>
    <t>(Less) (922) Administrative Expenses Transferred-Credit</t>
  </si>
  <si>
    <t xml:space="preserve">  TOTAL Operation (Enter Total of lines 44 thru 49)</t>
  </si>
  <si>
    <t>3. DISTRIBUTION EXPENSES</t>
  </si>
  <si>
    <t>FERC FORM NO.1 (REVISED. 12-93)</t>
  </si>
  <si>
    <t>Next Page is 326</t>
  </si>
  <si>
    <t>(580)</t>
  </si>
  <si>
    <t>Page 322</t>
  </si>
  <si>
    <t>Page 323</t>
  </si>
  <si>
    <t>Page 320</t>
  </si>
  <si>
    <t>FERC FORM NO. 1 (REVISED 12-93)</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</si>
  <si>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</si>
  <si>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</si>
  <si>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</si>
  <si>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</si>
  <si>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</si>
  <si>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defined categories, such as all nonfirm service regardless of the length of the contract and service from</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</si>
  <si>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</si>
  <si>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</si>
  <si>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</si>
  <si>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</si>
  <si>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</si>
  <si>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</si>
  <si>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</si>
  <si>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</si>
  <si>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(c), identify the FERC Rate Schedule Number or Tariff, or, for nonFERC jurisdictional sellers, </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</si>
  <si>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</si>
  <si>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</si>
  <si>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</si>
  <si>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</si>
  <si>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</si>
  <si>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</si>
  <si>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</si>
  <si>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</si>
  <si>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</si>
  <si>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</si>
  <si>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</si>
  <si>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</si>
  <si>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</si>
  <si>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</si>
  <si>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</si>
  <si>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</si>
  <si>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</si>
  <si>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</si>
  <si>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</si>
  <si>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</si>
  <si>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</si>
  <si>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</si>
  <si>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</si>
  <si>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</si>
  <si>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FERC FORM NO. 1  (ED. 12-88)</t>
  </si>
  <si>
    <t>Page 336</t>
  </si>
  <si>
    <t>DEPRECIATION AND AMORTIZATION OF ELECTRIC PLANT (Continued)</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</si>
  <si>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</si>
  <si>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</si>
  <si>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</si>
  <si>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</si>
  <si>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</si>
  <si>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</si>
  <si>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</si>
  <si>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</si>
  <si>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</si>
  <si>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</si>
  <si>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</si>
  <si>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</si>
  <si>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</si>
  <si>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Pg 321, L 76 (b)</t>
  </si>
  <si>
    <t xml:space="preserve">     Total Fuel and Purchased Power</t>
  </si>
  <si>
    <t>-Fuel and PP related to Sales for Resale (Not Used)</t>
  </si>
  <si>
    <t xml:space="preserve">     Fuel and PP - Ultimate Customers</t>
  </si>
  <si>
    <t>Salaries</t>
  </si>
  <si>
    <t>Pg 354, L 25 (d)</t>
  </si>
  <si>
    <t>Pensions and Benefits</t>
  </si>
  <si>
    <t>Pg 323, L 158 (b)</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</si>
  <si>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</si>
  <si>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</si>
  <si>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</si>
  <si>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</si>
  <si>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</si>
  <si>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</si>
  <si>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</si>
  <si>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</si>
  <si>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</si>
  <si>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</si>
  <si>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Amortization of Debt Discount and Expense</t>
  </si>
  <si>
    <t>Pg 117, L 57+58-60 (c)</t>
  </si>
  <si>
    <t>Amortization of Premium on Debt-Credit</t>
  </si>
  <si>
    <t>Pg 117, L 59 (c)</t>
  </si>
  <si>
    <t>Interest on Debt to Associated Company</t>
  </si>
  <si>
    <t>Pg 117, L 61 (c)</t>
  </si>
  <si>
    <t>Other Interest Expense</t>
  </si>
  <si>
    <t>Pg 117, L 62-63 (c)</t>
  </si>
  <si>
    <t xml:space="preserve">          Total Interest Charges</t>
  </si>
  <si>
    <t xml:space="preserve">               Income Before Extraordinary Items</t>
  </si>
  <si>
    <t>EXTRAORDINARY ITEMS</t>
  </si>
  <si>
    <t>Extraordinary Income</t>
  </si>
  <si>
    <t>Pg 117, L 67 (c)</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</si>
  <si>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</si>
  <si>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</si>
  <si>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</si>
  <si>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</si>
  <si>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</si>
  <si>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</si>
  <si>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</si>
  <si>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</si>
  <si>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</si>
  <si>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</si>
  <si>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</si>
  <si>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</si>
  <si>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</si>
  <si>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</si>
  <si>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</si>
  <si>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</si>
  <si>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</si>
  <si>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</si>
  <si>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</si>
  <si>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</si>
  <si>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</si>
  <si>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</si>
  <si>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</si>
  <si>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</si>
  <si>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</si>
  <si>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Pg 321, L 79 (b)</t>
  </si>
  <si>
    <t xml:space="preserve">     Total Power Production Expense</t>
  </si>
  <si>
    <t>Transmission Expense</t>
  </si>
  <si>
    <t>Pg 321, L 100 (b)</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</si>
  <si>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</si>
  <si>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</si>
  <si>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</si>
  <si>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</si>
  <si>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</si>
  <si>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</si>
  <si>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</si>
  <si>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</si>
  <si>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</si>
  <si>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6.  Show in column (f) reclassifications or transfers within utility plant accounts.  Include also in column (f) the additions or reductions of </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</si>
  <si>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</si>
  <si>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</si>
  <si>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</si>
  <si>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</si>
  <si>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4.  Enclose in parentheses credit adjustments of plant accounts to indicate the negative effect of such accounts.</t>
  </si>
  <si>
    <t>7.  For Account 399, state the nature and use of plant included in this account and if substantial in amount submit a supplementary</t>
  </si>
  <si>
    <t>Income Account Supporting Schedules</t>
  </si>
  <si>
    <t>111 Pittsford, NY</t>
  </si>
  <si>
    <t>112 Greece, NY</t>
  </si>
  <si>
    <t>113 Ogden, NY</t>
  </si>
  <si>
    <t>114 Gates, NY</t>
  </si>
  <si>
    <t>115 Mendon, NY</t>
  </si>
  <si>
    <t>117 E. Rochester, NY</t>
  </si>
  <si>
    <t>118 Henrietta, NY</t>
  </si>
  <si>
    <t>120 Macedon, NY</t>
  </si>
  <si>
    <t>121 Macedon, NY</t>
  </si>
  <si>
    <t>122 Perinton, NY</t>
  </si>
  <si>
    <t>124 Penfield, NY</t>
  </si>
  <si>
    <t>125 Victor, NY</t>
  </si>
  <si>
    <t>126 Rochester, NY</t>
  </si>
  <si>
    <t>127 Farmington, NY</t>
  </si>
  <si>
    <t>131 Rochester, NY</t>
  </si>
  <si>
    <t>132 Ontario, NY</t>
  </si>
  <si>
    <t>133 Rossburg, NY</t>
  </si>
  <si>
    <t>136 Webster, NY</t>
  </si>
  <si>
    <t>137 Rochester, NY</t>
  </si>
  <si>
    <t>142 Canandaigua, NY</t>
  </si>
  <si>
    <t>143 Canandaigua, NY</t>
  </si>
  <si>
    <t>144 Canandaigua, NY</t>
  </si>
  <si>
    <t>145 E. Bloomfield, NY</t>
  </si>
  <si>
    <t>146 S. Bristol, NY</t>
  </si>
  <si>
    <t>148 Canandaigua, NY</t>
  </si>
  <si>
    <t>149 Farmington, NY</t>
  </si>
  <si>
    <t>153 E. Bloomfield, NY</t>
  </si>
  <si>
    <t>154 Victor, NY</t>
  </si>
  <si>
    <t>155 Canandaigua, NY</t>
  </si>
  <si>
    <t>156 Manchester, NY</t>
  </si>
  <si>
    <t>158 Leicester, NY</t>
  </si>
  <si>
    <t>160 Mt. Morris, NY</t>
  </si>
  <si>
    <t>163 Canadea, NY</t>
  </si>
  <si>
    <t>167 Geneseo, NY</t>
  </si>
  <si>
    <t>168 Farmington, NY</t>
  </si>
  <si>
    <t>169 Nunda, NY</t>
  </si>
  <si>
    <t>170 Wiscoy, NY</t>
  </si>
  <si>
    <t>171 Fillmore, NY</t>
  </si>
  <si>
    <t>173 Bolivar, NY</t>
  </si>
  <si>
    <t>174 Friendship, NY</t>
  </si>
  <si>
    <t>175 Belfast, NY</t>
  </si>
  <si>
    <t>176 Belmont, NY</t>
  </si>
  <si>
    <t>178 Nile, NY</t>
  </si>
  <si>
    <t>179 Houghton, NY</t>
  </si>
  <si>
    <t>180 Houghton, NY</t>
  </si>
  <si>
    <t>181 Wolcott, NY</t>
  </si>
  <si>
    <t>193 Marion, NY</t>
  </si>
  <si>
    <t>184 Portage, NY</t>
  </si>
  <si>
    <t>189 Red Creek, NY</t>
  </si>
  <si>
    <t>192 Wolcott, NY</t>
  </si>
  <si>
    <t>194 Victory, NY</t>
  </si>
  <si>
    <t>195 Wallington, NY</t>
  </si>
  <si>
    <t>198 Victory, NY</t>
  </si>
  <si>
    <t>199 Galen, NY</t>
  </si>
  <si>
    <t>202 Williamson, NY</t>
  </si>
  <si>
    <t>204 Ontario, NY</t>
  </si>
  <si>
    <t>205 Ontario Ctr, NY</t>
  </si>
  <si>
    <t>207 Williamson, NY</t>
  </si>
  <si>
    <t>208 E. Williamson, NY</t>
  </si>
  <si>
    <t>209 Sodus Point, NY</t>
  </si>
  <si>
    <t>210 Sodus, NY</t>
  </si>
  <si>
    <t>212 Sodus, NY</t>
  </si>
  <si>
    <t>214 Williamson, NY</t>
  </si>
  <si>
    <t>215 Huron, NY</t>
  </si>
  <si>
    <t>216 Sodus, NY</t>
  </si>
  <si>
    <t>217 Huron, NY</t>
  </si>
  <si>
    <t>218 S. Butler, NY</t>
  </si>
  <si>
    <t>230 Walworth, NY</t>
  </si>
  <si>
    <t>246 Geneseo, NY</t>
  </si>
  <si>
    <t>247 Rushford, NY</t>
  </si>
  <si>
    <t>415 Webster, NY</t>
  </si>
  <si>
    <t>416 Henrietta, NY</t>
  </si>
  <si>
    <t>417 Rochester, NY</t>
  </si>
  <si>
    <t>418 Gates, NY</t>
  </si>
  <si>
    <t>419 Henrietta, NY</t>
  </si>
  <si>
    <t>420 Rochester, NY</t>
  </si>
  <si>
    <t>421 Greece, NY</t>
  </si>
  <si>
    <t>424 Webster, NY</t>
  </si>
  <si>
    <t>428 Canadaigua, NY</t>
  </si>
  <si>
    <t>8132: Route 64S</t>
  </si>
  <si>
    <t>8205: Auburn St</t>
  </si>
  <si>
    <t>8244: Briggs Rd</t>
  </si>
  <si>
    <t>8312: Route 408</t>
  </si>
  <si>
    <t>Substation Transformers&gt;=10,000 kVA*</t>
  </si>
  <si>
    <t>Station Count</t>
  </si>
  <si>
    <t>Transformer Count</t>
  </si>
  <si>
    <t>MVA</t>
  </si>
  <si>
    <t xml:space="preserve">Distribution </t>
  </si>
  <si>
    <t>Total Substations</t>
  </si>
  <si>
    <t>Dist &amp; Trans</t>
  </si>
  <si>
    <t xml:space="preserve">Distribution Only </t>
  </si>
  <si>
    <t xml:space="preserve">Transmission Only </t>
  </si>
  <si>
    <t xml:space="preserve">          Total Sales-Ultimate Customers</t>
  </si>
  <si>
    <t>Pg 301, L 11 (d)</t>
  </si>
  <si>
    <t xml:space="preserve">          Total Kilowatt-Hour Sales</t>
  </si>
  <si>
    <t>Formula should = Pg 301, L 14 (d)</t>
  </si>
  <si>
    <t>AVERAGE ELECTRIC CUSTOMERS PER MONTH</t>
  </si>
  <si>
    <t>Pg 301, L 2 (f)</t>
  </si>
  <si>
    <t>Pg 301, L 4 (f)</t>
  </si>
  <si>
    <t>Pg 301, L 5 (f)</t>
  </si>
  <si>
    <t>Pg 301, L 6=&gt;9 (f)</t>
  </si>
  <si>
    <t xml:space="preserve">          Total Ultimate Customers</t>
  </si>
  <si>
    <t>Pg 301, L 11 (f)</t>
  </si>
  <si>
    <t xml:space="preserve">          Total Customers</t>
  </si>
  <si>
    <t>Formula should = Pg 301, L 14 (f)</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</si>
  <si>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</si>
  <si>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</si>
  <si>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</si>
  <si>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</si>
  <si>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</si>
  <si>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</si>
  <si>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</si>
  <si>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</si>
  <si>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</si>
  <si>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</si>
  <si>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</si>
  <si>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</si>
  <si>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</si>
  <si>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</si>
  <si>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Pg 321, L 74 (b)</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</si>
  <si>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</si>
  <si>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</si>
  <si>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</si>
  <si>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</si>
  <si>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</si>
  <si>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</si>
  <si>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</si>
  <si>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</si>
  <si>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</si>
  <si>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</si>
  <si>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</si>
  <si>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</si>
  <si>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</si>
  <si>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</si>
  <si>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</si>
  <si>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</si>
  <si>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</si>
  <si>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</si>
  <si>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</si>
  <si>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</si>
  <si>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</si>
  <si>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</si>
  <si>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</si>
  <si>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</si>
  <si>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</si>
  <si>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</si>
  <si>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</si>
  <si>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</si>
  <si>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</si>
  <si>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</si>
  <si>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</si>
  <si>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</si>
  <si>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</si>
  <si>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</si>
  <si>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</si>
  <si>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</si>
  <si>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</si>
  <si>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</si>
  <si>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</si>
  <si>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</si>
  <si>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</si>
  <si>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</si>
  <si>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</si>
  <si>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</si>
  <si>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TOTAL Maintenance (Enter Total of lines 116 thru 124)</t>
  </si>
  <si>
    <t>5.  Classify Account 106 according to prescribed accounts, on an estimated basis if necessary, and include the entries in column (c).</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</si>
  <si>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</si>
  <si>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</si>
  <si>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</si>
  <si>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</si>
  <si>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</si>
  <si>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</si>
  <si>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</si>
  <si>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</si>
  <si>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</si>
  <si>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</si>
  <si>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</si>
  <si>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</si>
  <si>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</si>
  <si>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</si>
  <si>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</si>
  <si>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</si>
  <si>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</si>
  <si>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</si>
  <si>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</si>
  <si>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</si>
  <si>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</si>
  <si>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</si>
  <si>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</si>
  <si>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</si>
  <si>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</si>
  <si>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</si>
  <si>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</si>
  <si>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</si>
  <si>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</si>
  <si>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</si>
  <si>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</si>
  <si>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</si>
  <si>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</si>
  <si>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</si>
  <si>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</si>
  <si>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</si>
  <si>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</si>
  <si>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</si>
  <si>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</si>
  <si>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3.  Minor items ( 5% of the Balance at End of Year for account 182.3 or amounts less than $50,000, whichever is less)</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</si>
  <si>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</si>
  <si>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</si>
  <si>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</si>
  <si>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</si>
  <si>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</si>
  <si>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</si>
  <si>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</si>
  <si>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</si>
  <si>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</si>
  <si>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</si>
  <si>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</si>
  <si>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</si>
  <si>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</si>
  <si>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</si>
  <si>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</si>
  <si>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3.  Minor items ( 1% of the Balance at End of Year for Account 186 or amounts less than $50,000, whichever is less)</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</si>
  <si>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</si>
  <si>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</si>
  <si>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</si>
  <si>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</si>
  <si>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</si>
  <si>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</si>
  <si>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</si>
  <si>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</si>
  <si>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</si>
  <si>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</si>
  <si>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</si>
  <si>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FERC FORM NO.1  (ED.  12-94 )</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</si>
  <si>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</si>
  <si>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</si>
  <si>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</si>
  <si>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</si>
  <si>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</si>
  <si>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</si>
  <si>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</si>
  <si>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</si>
  <si>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</si>
  <si>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</si>
  <si>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</si>
  <si>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</si>
  <si>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</si>
  <si>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</si>
  <si>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</si>
  <si>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</si>
  <si>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</si>
  <si>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</si>
  <si>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</si>
  <si>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Rochester Gas &amp; Electric Corporation</t>
  </si>
  <si>
    <t xml:space="preserve">  Other (Define)</t>
  </si>
  <si>
    <t xml:space="preserve">   TOTAL (Enter Total of lines 2 thru 4)</t>
  </si>
  <si>
    <t xml:space="preserve">    TOTAL Account 282 (Enter Total of lines 5 thru 8)</t>
  </si>
  <si>
    <t>FERC FORM NO.1 (ED 12-96)</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</si>
  <si>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</si>
  <si>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</si>
  <si>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</si>
  <si>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</si>
  <si>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</si>
  <si>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</si>
  <si>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</si>
  <si>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</si>
  <si>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</si>
  <si>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</si>
  <si>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</si>
  <si>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</si>
  <si>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</si>
  <si>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</si>
  <si>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</si>
  <si>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</si>
  <si>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</si>
  <si>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</si>
  <si>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</si>
  <si>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</si>
  <si>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</si>
  <si>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</si>
  <si>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</si>
  <si>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</si>
  <si>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</si>
  <si>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</si>
  <si>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</si>
  <si>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</si>
  <si>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</si>
  <si>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</si>
  <si>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</si>
  <si>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</si>
  <si>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</si>
  <si>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</si>
  <si>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</si>
  <si>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</si>
  <si>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</si>
  <si>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</si>
  <si>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</si>
  <si>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</si>
  <si>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</si>
  <si>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</si>
  <si>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</si>
  <si>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</si>
  <si>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</si>
  <si>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</si>
  <si>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</si>
  <si>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</si>
  <si>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</si>
  <si>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</si>
  <si>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</si>
  <si>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</si>
  <si>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CAPITAL STOCK SUBSCRIBED, CAPITAL STOCK LIABILITY FOR CONVERSION,</t>
  </si>
  <si>
    <t>PREMIUM ON CAPITAL STOCK, AND INSTALLMENTS RECEIVED ON CAPITAL STOCK</t>
  </si>
  <si>
    <t>(Accounts 202 and 205, 203 and 206, 207, 212)</t>
  </si>
  <si>
    <t xml:space="preserve">applying to each class and series of capital stock.                     </t>
  </si>
  <si>
    <t xml:space="preserve">                      Name of Account and Description of Item</t>
  </si>
  <si>
    <t>Number of Shares</t>
  </si>
  <si>
    <t xml:space="preserve">                                                    (a)</t>
  </si>
  <si>
    <t>Common Stock Subscribed (Account 202)</t>
  </si>
  <si>
    <t>Preferred Stock Subscribed (Account 205)</t>
  </si>
  <si>
    <t>Common Stock Liability for Conversion (Account 203)</t>
  </si>
  <si>
    <t>Preferred Stock Liability for Conversion (Account 206)</t>
  </si>
  <si>
    <t>Premium on Capital Stock (Account 207)</t>
  </si>
  <si>
    <t>Installments Received on Capital Stock (Account 212)</t>
  </si>
  <si>
    <t xml:space="preserve">   TOTAL</t>
  </si>
  <si>
    <t>FERC  FORM   NO. 1  (ED. 12-95) NYPSC Modified-96</t>
  </si>
  <si>
    <t>Page 252</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</si>
  <si>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</si>
  <si>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</si>
  <si>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</si>
  <si>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</si>
  <si>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</si>
  <si>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</si>
  <si>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</si>
  <si>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</si>
  <si>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</si>
  <si>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</si>
  <si>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</si>
  <si>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</si>
  <si>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</si>
  <si>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</si>
  <si>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</si>
  <si>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</si>
  <si>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</si>
  <si>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</si>
  <si>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</si>
  <si>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</si>
  <si>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</si>
  <si>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</si>
  <si>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</si>
  <si>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</si>
  <si>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</si>
  <si>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</si>
  <si>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</si>
  <si>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</si>
  <si>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</si>
  <si>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</si>
  <si>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</si>
  <si>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</si>
  <si>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TOTAL Current and Accrued Assets (Enter Total of lines 24 thru 51)</t>
  </si>
  <si>
    <t>FERC FORM NO.1 (ED. 12-94)</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</si>
  <si>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</si>
  <si>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</si>
  <si>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</si>
  <si>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</si>
  <si>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</si>
  <si>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</si>
  <si>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</si>
  <si>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</si>
  <si>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</si>
  <si>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</si>
  <si>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</si>
  <si>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</si>
  <si>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</si>
  <si>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</si>
  <si>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</si>
  <si>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</si>
  <si>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</si>
  <si>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</si>
  <si>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 xml:space="preserve">          (Total of lines 34 thru 55)</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</si>
  <si>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</si>
  <si>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</si>
  <si>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</si>
  <si>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</si>
  <si>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</si>
  <si>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</si>
  <si>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Cash Provided by Outside Sources (Total of lines 61 thru 69)</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</si>
  <si>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</si>
  <si>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</si>
  <si>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</si>
  <si>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</si>
  <si>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</si>
  <si>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</si>
  <si>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(Total of lines 70 thru 81)</t>
  </si>
  <si>
    <t xml:space="preserve">   Net Increase (Decrease) in Cash and Cash Equivalents</t>
  </si>
  <si>
    <t xml:space="preserve">          (Total of lines 22, 57 and 83)</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</si>
  <si>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</si>
  <si>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</si>
  <si>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</si>
  <si>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</si>
  <si>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</si>
  <si>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</si>
  <si>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</si>
  <si>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</si>
  <si>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</si>
  <si>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</si>
  <si>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</si>
  <si>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</si>
  <si>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</si>
  <si>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</si>
  <si>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</si>
  <si>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</si>
  <si>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</si>
  <si>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</si>
  <si>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</si>
  <si>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</si>
  <si>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</si>
  <si>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</si>
  <si>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</si>
  <si>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</si>
  <si>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</si>
  <si>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</si>
  <si>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</si>
  <si>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</si>
  <si>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</si>
  <si>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</si>
  <si>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</si>
  <si>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</si>
  <si>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</si>
  <si>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</si>
  <si>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</si>
  <si>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</si>
  <si>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</si>
  <si>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</si>
  <si>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</si>
  <si>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</si>
  <si>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</si>
  <si>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</si>
  <si>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</si>
  <si>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</si>
  <si>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</si>
  <si>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</si>
  <si>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</si>
  <si>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</si>
  <si>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</si>
  <si>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</si>
  <si>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</si>
  <si>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</si>
  <si>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</si>
  <si>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</si>
  <si>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</si>
  <si>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</si>
  <si>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</si>
  <si>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</si>
  <si>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</si>
  <si>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</si>
  <si>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</si>
  <si>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</si>
  <si>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</si>
  <si>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</si>
  <si>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</si>
  <si>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</si>
  <si>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</si>
  <si>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</si>
  <si>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</si>
  <si>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</si>
  <si>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</si>
  <si>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</si>
  <si>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</si>
  <si>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</si>
  <si>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</si>
  <si>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</si>
  <si>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</si>
  <si>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</si>
  <si>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Asset Retirement Obligation (ARO) Other Liability</t>
  </si>
  <si>
    <t>Asset Sale Gain Account (ASGA) Letter of Credit</t>
  </si>
  <si>
    <t>Asset Sale Gain Account (ASGA) Gross-up</t>
  </si>
  <si>
    <t>Beebee Closure</t>
  </si>
  <si>
    <t>Capital Expenditure Customer Credit</t>
  </si>
  <si>
    <t>Economic Development Deferral</t>
  </si>
  <si>
    <t>Employee Personal Time</t>
  </si>
  <si>
    <t>Environmental Reserve</t>
  </si>
  <si>
    <t>Exogenous Costs - Bonus Depreciation</t>
  </si>
  <si>
    <t>Funded DIT True-up</t>
  </si>
  <si>
    <t>Net Plant Reconciliation</t>
  </si>
  <si>
    <t>Nuclear Fuel Storage</t>
  </si>
  <si>
    <t>PBA Merger Adjustment</t>
  </si>
  <si>
    <t>Pension</t>
  </si>
  <si>
    <t>Property Tax 481(a) Deferral</t>
  </si>
  <si>
    <t>Provision for Uncollectible Accounts</t>
  </si>
  <si>
    <t>Revenue Decoupling Mechanism</t>
  </si>
  <si>
    <t>SFAS No. 106 - Postretirement Benefits other than Pensions</t>
  </si>
  <si>
    <t>SFAS No. 112 - Postemployment Benefits</t>
  </si>
  <si>
    <t>Storm Reserve - Joint Proposal</t>
  </si>
  <si>
    <t>Supplemental Employee Retirement Plan (SERP/SRBP)</t>
  </si>
  <si>
    <t>Vacation Pay</t>
  </si>
  <si>
    <t>Workers Compensation Reserve</t>
  </si>
  <si>
    <t>Exogenous Costs - IRS Audit</t>
  </si>
  <si>
    <t>Gas Demand Charges</t>
  </si>
  <si>
    <t>Gas Hedges</t>
  </si>
  <si>
    <t>PBA Merger Accrual</t>
  </si>
  <si>
    <t>Pension Regulatory Liability FAS 158</t>
  </si>
  <si>
    <t>Property Tax Deferral</t>
  </si>
  <si>
    <t>FAS 109 - Accounting for Income Taxes</t>
  </si>
  <si>
    <t>FAS 133 - Reclassifications</t>
  </si>
  <si>
    <t>FAS 133 - Settlements</t>
  </si>
  <si>
    <t>Non-Qualified Pension</t>
  </si>
  <si>
    <t>Rabbi Trust</t>
  </si>
  <si>
    <t xml:space="preserve">FERC FORM NO. 1 (REV. 12-88)                                                                            </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</si>
  <si>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</si>
  <si>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</si>
  <si>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</si>
  <si>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</si>
  <si>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</si>
  <si>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</si>
  <si>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</si>
  <si>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</si>
  <si>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</si>
  <si>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</si>
  <si>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</si>
  <si>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</si>
  <si>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</si>
  <si>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</si>
  <si>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</si>
  <si>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</si>
  <si>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</si>
  <si>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</si>
  <si>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</si>
  <si>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</si>
  <si>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</si>
  <si>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</si>
  <si>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</si>
  <si>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</si>
  <si>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</si>
  <si>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</si>
  <si>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 xml:space="preserve">Provide total amounts in columns (i) through (n) as the last line.  Enter "TOTAL" in column (a) as the last line.  The total amounts in </t>
  </si>
  <si>
    <t>Page 450-A</t>
  </si>
  <si>
    <t xml:space="preserve">  1.  For purposes of this response, environmental protection</t>
  </si>
  <si>
    <t xml:space="preserve">                 or low sulfur fuels including storage and</t>
  </si>
  <si>
    <t xml:space="preserve">  facilities shall be defined as any building, structure, equipment,</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</si>
  <si>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</si>
  <si>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</si>
  <si>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</si>
  <si>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</si>
  <si>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</si>
  <si>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</si>
  <si>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</si>
  <si>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</si>
  <si>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</si>
  <si>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</si>
  <si>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</si>
  <si>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</si>
  <si>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</si>
  <si>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</si>
  <si>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</si>
  <si>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</si>
  <si>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</si>
  <si>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</si>
  <si>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</si>
  <si>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</si>
  <si>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</si>
  <si>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</si>
  <si>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</si>
  <si>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</si>
  <si>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</si>
  <si>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</si>
  <si>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</si>
  <si>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</si>
  <si>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</si>
  <si>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</si>
  <si>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</si>
  <si>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</si>
  <si>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</si>
  <si>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</si>
  <si>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</si>
  <si>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</si>
  <si>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</si>
  <si>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</si>
  <si>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</si>
  <si>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</si>
  <si>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</si>
  <si>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</si>
  <si>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</si>
  <si>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</si>
  <si>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</si>
  <si>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</si>
  <si>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</si>
  <si>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</si>
  <si>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</si>
  <si>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</si>
  <si>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</si>
  <si>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</si>
  <si>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</si>
  <si>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</si>
  <si>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</si>
  <si>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</si>
  <si>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</si>
  <si>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</si>
  <si>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</si>
  <si>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</si>
  <si>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FERC FORM NO. 1 (ED. 12-86)</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</si>
  <si>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</si>
  <si>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</si>
  <si>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</si>
  <si>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</si>
  <si>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</si>
  <si>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</si>
  <si>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</si>
  <si>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</si>
  <si>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</si>
  <si>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</si>
  <si>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</si>
  <si>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</si>
  <si>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</si>
  <si>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</si>
  <si>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</si>
  <si>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</si>
  <si>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</si>
  <si>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</si>
  <si>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</si>
  <si>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</si>
  <si>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</si>
  <si>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</si>
  <si>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</si>
  <si>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</si>
  <si>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</si>
  <si>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</si>
  <si>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</si>
  <si>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</si>
  <si>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</si>
  <si>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</si>
  <si>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</si>
  <si>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</si>
  <si>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</si>
  <si>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</si>
  <si>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</si>
  <si>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</si>
  <si>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</si>
  <si>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</si>
  <si>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</si>
  <si>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</si>
  <si>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</si>
  <si>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</si>
  <si>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</si>
  <si>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</si>
  <si>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</si>
  <si>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</si>
  <si>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</si>
  <si>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</si>
  <si>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</si>
  <si>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</si>
  <si>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</si>
  <si>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</si>
  <si>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</si>
  <si>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</si>
  <si>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</si>
  <si>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</si>
  <si>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</si>
  <si>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</si>
  <si>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</si>
  <si>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</si>
  <si>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</si>
  <si>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</si>
  <si>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</si>
  <si>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</si>
  <si>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</si>
  <si>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</si>
  <si>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</si>
  <si>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</si>
  <si>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</si>
  <si>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</si>
  <si>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</si>
  <si>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</si>
  <si>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</si>
  <si>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</si>
  <si>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</si>
  <si>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</si>
  <si>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</si>
  <si>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</si>
  <si>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</si>
  <si>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</si>
  <si>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</si>
  <si>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</si>
  <si>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</si>
  <si>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</si>
  <si>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</si>
  <si>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</si>
  <si>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</si>
  <si>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</si>
  <si>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</si>
  <si>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</si>
  <si>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</si>
  <si>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</si>
  <si>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</si>
  <si>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</si>
  <si>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</si>
  <si>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</si>
  <si>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</si>
  <si>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3. Minor projects (5% of the Balance End of the Year for Account 107 or $100,000, whichever is less) may be grouped.</t>
  </si>
  <si>
    <t>Construction Work in</t>
  </si>
  <si>
    <t xml:space="preserve"> Description of Each Project for Electric, Gas and Common, respectively</t>
  </si>
  <si>
    <t>Progress-Electric/Gas (Account 107)</t>
  </si>
  <si>
    <t xml:space="preserve">                                                                    (a)</t>
  </si>
  <si>
    <t>From Insert Page</t>
  </si>
  <si>
    <t>Subtotal</t>
  </si>
  <si>
    <t>FERC FORM NO.1 (ED. 12- 87) NYPSC Modified-96</t>
  </si>
  <si>
    <t>Page 216</t>
  </si>
  <si>
    <t>If applicable, see insert page below</t>
  </si>
  <si>
    <t>Page 216-A</t>
  </si>
  <si>
    <t>September</t>
  </si>
  <si>
    <t>October</t>
  </si>
  <si>
    <t>November</t>
  </si>
  <si>
    <t>December</t>
  </si>
  <si>
    <t>FERC FORM NO. 1 (REVISED 12-90)</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</si>
  <si>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</si>
  <si>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</si>
  <si>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</si>
  <si>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</si>
  <si>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</si>
  <si>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</si>
  <si>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</si>
  <si>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</si>
  <si>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</si>
  <si>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</si>
  <si>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 xml:space="preserve">SFAS No. 158 - Post Retirement Benefits Other </t>
  </si>
  <si>
    <t>Than Pensions</t>
  </si>
  <si>
    <t>SFAS No. 106 - Post Retirement Benefits Other</t>
  </si>
  <si>
    <t>03-G-0766, 09-E-0717 &amp; 09-G-0718 (Amortization</t>
  </si>
  <si>
    <t>Income Tax Benefit - Property Tax 481(a)</t>
  </si>
  <si>
    <t>Deduction - Due to Change in Lien Date - Case</t>
  </si>
  <si>
    <t xml:space="preserve">Nos. 03-E-0765, 03-G-0766, 09-E-0717 &amp; </t>
  </si>
  <si>
    <t xml:space="preserve">2006 Excess NYS Deferred Income Taxes - Case </t>
  </si>
  <si>
    <t xml:space="preserve">Economic Development Funding (EDF) - Case </t>
  </si>
  <si>
    <t>Nos. 02-E-0198, 03-E-0765,  09-E-0717 &amp;</t>
  </si>
  <si>
    <t>NYS Income Tax Rate Adj. - 7.5% to 7.1% - Case</t>
  </si>
  <si>
    <t>Nos. 03-G-0766 &amp; 09-G-0718 (Amortization</t>
  </si>
  <si>
    <t>Storm Costs Reserve - Case Nos. 03-E-0765 &amp;</t>
  </si>
  <si>
    <t xml:space="preserve">Positive Benefit Adjustment - Iberdrola Merger - </t>
  </si>
  <si>
    <t>Case Nos. 07-M-0906, 09-E-0717 &amp; 09-G-0718</t>
  </si>
  <si>
    <t xml:space="preserve">Costs - Case Nos. 03-E-0765, 03-G-0766, </t>
  </si>
  <si>
    <t>Various</t>
  </si>
  <si>
    <t>Gas Supply Costs (GSC) - Case No. 13-G-0398</t>
  </si>
  <si>
    <t xml:space="preserve">Property Tax Deferral - Case Nos. 09-E-0717 &amp; </t>
  </si>
  <si>
    <t>09-G-0718 Appendix M</t>
  </si>
  <si>
    <t>Vegetation Management Cost - Case Nos.</t>
  </si>
  <si>
    <t>09-E-0717 &amp; 09-G-0718 Appendix M</t>
  </si>
  <si>
    <t xml:space="preserve">Management Audit Expenses - Case Nos. </t>
  </si>
  <si>
    <t xml:space="preserve">Incremental Maintenance/CRO Initiatives - Case </t>
  </si>
  <si>
    <t>Nos.  09-E-0717 &amp; 09-G-0718 Appendix M</t>
  </si>
  <si>
    <t xml:space="preserve">Pre-Capital Installation Costs - Case Nos. </t>
  </si>
  <si>
    <t xml:space="preserve">09-E-0717 &amp; 09-G-0718 (Amortization period </t>
  </si>
  <si>
    <t>Gas Research &amp; Development Costs - Case No.</t>
  </si>
  <si>
    <t>Earnings Sharing Mechanism - Electric - Case No.</t>
  </si>
  <si>
    <t xml:space="preserve">System Benefit Charge - NYSERDA Liability </t>
  </si>
  <si>
    <t>Carrying Charge - Case No. 09-M-0090</t>
  </si>
  <si>
    <t>Gas Pipeline Integrity - Case No. 09-E-0717</t>
  </si>
  <si>
    <t xml:space="preserve">Capital Expenditures - Customer Credit - Case </t>
  </si>
  <si>
    <t>No. 07-M-0906</t>
  </si>
  <si>
    <t>Gas Research &amp; Development Tax Credit - Case</t>
  </si>
  <si>
    <t>No. 09-G-0718</t>
  </si>
  <si>
    <t xml:space="preserve">Spent Nuclear Fuel Liability Interest Costs - </t>
  </si>
  <si>
    <t>Case No. 09-E-0717</t>
  </si>
  <si>
    <t>Low Income Program Costs - E&amp;G - Case Nos.</t>
  </si>
  <si>
    <t>Theoretical Reserve Tax Flow -Through Impacts -</t>
  </si>
  <si>
    <t xml:space="preserve">Russell Generating Station - Demolition &amp; </t>
  </si>
  <si>
    <t>accounting method for cost of power generated including any excess costs</t>
  </si>
  <si>
    <t xml:space="preserve">  3.  Indicate by a footnote any plant leased or operated as a joint facility.</t>
  </si>
  <si>
    <t>unit of fuel burned (line 40) must be consistent with charges</t>
  </si>
  <si>
    <t xml:space="preserve">  on line 24 "Electric Expenses," and Maintenance Account Nos. 553 and 554 on line</t>
  </si>
  <si>
    <t>attributed to research and development; (b) types of cost units used for the</t>
  </si>
  <si>
    <t xml:space="preserve">  4.  If net peak demand for 60 minutes is not available, give data which</t>
  </si>
  <si>
    <t>to expense accounts 501 and 547 (line 41) as shown on</t>
  </si>
  <si>
    <t xml:space="preserve">  31 "Maintenance of Electric Plant."  Indicate plants designed for peak load service.</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</si>
  <si>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</si>
  <si>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</si>
  <si>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</si>
  <si>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</si>
  <si>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</si>
  <si>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</si>
  <si>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</si>
  <si>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</si>
  <si>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</si>
  <si>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</si>
  <si>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</si>
  <si>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</si>
  <si>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</si>
  <si>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</si>
  <si>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</si>
  <si>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</si>
  <si>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</si>
  <si>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</si>
  <si>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</si>
  <si>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</si>
  <si>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</si>
  <si>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</si>
  <si>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</si>
  <si>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</si>
  <si>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</si>
  <si>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</si>
  <si>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</si>
  <si>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</si>
  <si>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</si>
  <si>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</si>
  <si>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</si>
  <si>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</si>
  <si>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</si>
  <si>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Cost per KW of Installed Capacity (Line 5)</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</si>
  <si>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</si>
  <si>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</si>
  <si>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</si>
  <si>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</si>
  <si>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</si>
  <si>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</si>
  <si>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</si>
  <si>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</si>
  <si>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</si>
  <si>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</si>
  <si>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</si>
  <si>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204-207</t>
  </si>
  <si>
    <t>12-95</t>
  </si>
  <si>
    <t>Electric Plant Leased to Others</t>
  </si>
  <si>
    <t>213</t>
  </si>
  <si>
    <t>Electric Plant Held for Future Use</t>
  </si>
  <si>
    <t>214</t>
  </si>
  <si>
    <t>Construction Work in Progress</t>
  </si>
  <si>
    <t>216</t>
  </si>
  <si>
    <t>Construction Overheads</t>
  </si>
  <si>
    <t>217</t>
  </si>
  <si>
    <t>General Description of Construction Overheads Procedures</t>
  </si>
  <si>
    <t>218</t>
  </si>
  <si>
    <t>12-88</t>
  </si>
  <si>
    <t>Accumulated Provision for Depreciation of Electric Plant</t>
  </si>
  <si>
    <t>219</t>
  </si>
  <si>
    <t>Non-Utility Property</t>
  </si>
  <si>
    <t>221</t>
  </si>
  <si>
    <t>Investment in Subsidiary Companies</t>
  </si>
  <si>
    <t>224-225</t>
  </si>
  <si>
    <t>Material &amp; Supplies</t>
  </si>
  <si>
    <t>227</t>
  </si>
  <si>
    <t>Allowances</t>
  </si>
  <si>
    <t>228-229</t>
  </si>
  <si>
    <t>Extraordinary Property Losses</t>
  </si>
  <si>
    <t>230</t>
  </si>
  <si>
    <t>12-93</t>
  </si>
  <si>
    <t>Unrecovered Plant and Regulatory Study Costs</t>
  </si>
  <si>
    <t>Other Regulatory Assets</t>
  </si>
  <si>
    <t>232</t>
  </si>
  <si>
    <t>Miscellaneous Deferred Debits</t>
  </si>
  <si>
    <t>233</t>
  </si>
  <si>
    <t>Accumulated Deferred Income Taxes (Account 190)</t>
  </si>
  <si>
    <t>234</t>
  </si>
  <si>
    <t>Department or</t>
  </si>
  <si>
    <t>Beginning of</t>
  </si>
  <si>
    <t>Departments</t>
  </si>
  <si>
    <t>Which Use Material</t>
  </si>
  <si>
    <t>5.  In those instances when costs are composites of</t>
  </si>
  <si>
    <t xml:space="preserve">     A.  Air pollution control facilities:</t>
  </si>
  <si>
    <t>both actual supportable costs and estimates of costs,</t>
  </si>
  <si>
    <t xml:space="preserve">          (1)  Scrubbers, precipitators, tall smokestacks, etc.</t>
  </si>
  <si>
    <t xml:space="preserve">  which is available, specifying period.</t>
  </si>
  <si>
    <t>Power, System Control and Load Dispatching, and Other</t>
  </si>
  <si>
    <t xml:space="preserve">  schedule the company's principal sources of pumping</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</si>
  <si>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</si>
  <si>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</si>
  <si>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</si>
  <si>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</si>
  <si>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</si>
  <si>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</si>
  <si>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</si>
  <si>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</si>
  <si>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</si>
  <si>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</si>
  <si>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</si>
  <si>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</si>
  <si>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</si>
  <si>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</si>
  <si>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</si>
  <si>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</si>
  <si>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</si>
  <si>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</si>
  <si>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</si>
  <si>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</si>
  <si>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</si>
  <si>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</si>
  <si>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</si>
  <si>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Pg 120, L 14. 15 (b)</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</si>
  <si>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</si>
  <si>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</si>
  <si>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</si>
  <si>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</si>
  <si>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</si>
  <si>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</si>
  <si>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</si>
  <si>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</si>
  <si>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</si>
  <si>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</si>
  <si>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</si>
  <si>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</si>
  <si>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</si>
  <si>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</si>
  <si>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</si>
  <si>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</si>
  <si>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</si>
  <si>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</si>
  <si>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</si>
  <si>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</si>
  <si>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</si>
  <si>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</si>
  <si>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</si>
  <si>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</si>
  <si>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</si>
  <si>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</si>
  <si>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</si>
  <si>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</si>
  <si>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</si>
  <si>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</si>
  <si>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</si>
  <si>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</si>
  <si>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</si>
  <si>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</si>
  <si>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</si>
  <si>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</si>
  <si>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</si>
  <si>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</si>
  <si>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</si>
  <si>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</si>
  <si>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</si>
  <si>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</si>
  <si>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</si>
  <si>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</si>
  <si>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</si>
  <si>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FERC FORM NO. 1 (REV. 12-95)</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</si>
  <si>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</si>
  <si>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</si>
  <si>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</si>
  <si>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</si>
  <si>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</si>
  <si>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</si>
  <si>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</si>
  <si>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</si>
  <si>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</si>
  <si>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</si>
  <si>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</si>
  <si>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</si>
  <si>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</si>
  <si>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</si>
  <si>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</si>
  <si>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</si>
  <si>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</si>
  <si>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</si>
  <si>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</si>
  <si>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</si>
  <si>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</si>
  <si>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</si>
  <si>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 xml:space="preserve">  7.  Include on line 35 the cost of energy used in</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</si>
  <si>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</si>
  <si>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</si>
  <si>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</si>
  <si>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</si>
  <si>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</si>
  <si>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particulars (details) of the change.  State the reason for any charge-off during the year and specify the amount charged.</t>
  </si>
  <si>
    <t>2.  If any change occurred during the year in the balance with respect to any class or series of stock, attach a statement giving</t>
  </si>
  <si>
    <t>Page 255</t>
  </si>
  <si>
    <t>Next Page is 255</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</si>
  <si>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</si>
  <si>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</si>
  <si>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</si>
  <si>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</si>
  <si>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</si>
  <si>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</si>
  <si>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</si>
  <si>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</si>
  <si>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</si>
  <si>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</si>
  <si>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</si>
  <si>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</si>
  <si>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</si>
  <si>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</si>
  <si>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</si>
  <si>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</si>
  <si>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</si>
  <si>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</si>
  <si>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</si>
  <si>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</si>
  <si>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</si>
  <si>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FERC FORM NO. 1 (ED. 12-89)</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</si>
  <si>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</si>
  <si>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</si>
  <si>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</si>
  <si>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</si>
  <si>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</si>
  <si>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</si>
  <si>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</si>
  <si>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</si>
  <si>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</si>
  <si>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</si>
  <si>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</si>
  <si>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</si>
  <si>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</si>
  <si>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</si>
  <si>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          (4)  Monitoring equipment</t>
  </si>
  <si>
    <t xml:space="preserve">  January 1, 1969, so long as it is readily determinable that such</t>
  </si>
  <si>
    <t xml:space="preserve">          (5)  Other.</t>
  </si>
  <si>
    <t xml:space="preserve">  facilities were constructed or modified for environmental rather</t>
  </si>
  <si>
    <t xml:space="preserve">     E.  Esthetic costs:</t>
  </si>
  <si>
    <t xml:space="preserve">  than operational purposes.  Also report similar expenditures for</t>
  </si>
  <si>
    <t xml:space="preserve">          (1)  Architectural costs</t>
  </si>
  <si>
    <t xml:space="preserve">  environmental plant included in construction work in progress.</t>
  </si>
  <si>
    <t xml:space="preserve">          (2)  Towers</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</si>
  <si>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</si>
  <si>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</si>
  <si>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</si>
  <si>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</si>
  <si>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</si>
  <si>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</si>
  <si>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</si>
  <si>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</si>
  <si>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</si>
  <si>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</si>
  <si>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</si>
  <si>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</si>
  <si>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</si>
  <si>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</si>
  <si>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</si>
  <si>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</si>
  <si>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</si>
  <si>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</si>
  <si>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</si>
  <si>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</si>
  <si>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</si>
  <si>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</si>
  <si>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</si>
  <si>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</si>
  <si>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</si>
  <si>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</si>
  <si>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</si>
  <si>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</si>
  <si>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</si>
  <si>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</si>
  <si>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</si>
  <si>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</si>
  <si>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</si>
  <si>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</si>
  <si>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</si>
  <si>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</si>
  <si>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</si>
  <si>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</si>
  <si>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</si>
  <si>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</si>
  <si>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</si>
  <si>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</si>
  <si>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</si>
  <si>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</si>
  <si>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</si>
  <si>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</si>
  <si>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</si>
  <si>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</si>
  <si>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</si>
  <si>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</si>
  <si>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</si>
  <si>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</si>
  <si>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</si>
  <si>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</si>
  <si>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</si>
  <si>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</si>
  <si>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</si>
  <si>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</si>
  <si>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</si>
  <si>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</si>
  <si>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</si>
  <si>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</si>
  <si>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</si>
  <si>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</si>
  <si>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</si>
  <si>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</si>
  <si>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</si>
  <si>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</si>
  <si>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</si>
  <si>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</si>
  <si>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</si>
  <si>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</si>
  <si>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</si>
  <si>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</si>
  <si>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</si>
  <si>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6. SALES EXPENSES</t>
  </si>
  <si>
    <t>(532) Maintenance of Miscellaneous Nuclear Plant</t>
  </si>
  <si>
    <t>(567)</t>
  </si>
  <si>
    <t xml:space="preserve">  TOTAL Maintenance (Enter Total of lines 35 thru 39)</t>
  </si>
  <si>
    <t>TOTAL Operation (Enter total of lines 83 thru 90)</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</si>
  <si>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</si>
  <si>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</si>
  <si>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</si>
  <si>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</si>
  <si>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</si>
  <si>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</si>
  <si>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</si>
  <si>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</si>
  <si>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</si>
  <si>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</si>
  <si>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</si>
  <si>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 xml:space="preserve"> TOTAL Sales Expenses (Enter Total of lines 144 thru 147)</t>
  </si>
  <si>
    <t>(536) Water for Power</t>
  </si>
  <si>
    <t>(571)</t>
  </si>
  <si>
    <t>Maintenance of Overhead Lines</t>
  </si>
  <si>
    <t>7. ADMINISTRATIVE AND GENERAL EXPENSES</t>
  </si>
  <si>
    <t>In column (a) report each company or public authority that provided transmission service.  Provide the full name of the company; abbreviate</t>
  </si>
  <si>
    <t>regulations of governmental bodies.  Base the price of</t>
  </si>
  <si>
    <t xml:space="preserve">  that allocations and/or estimates of costs be made, state</t>
  </si>
  <si>
    <t>replacement power purchased on the average system</t>
  </si>
  <si>
    <t xml:space="preserve">  the basis or method used.</t>
  </si>
  <si>
    <t>specify in column (f) the actual costs that are included</t>
  </si>
  <si>
    <t xml:space="preserve">          (2)  Changes necessary to accommodate use of</t>
  </si>
  <si>
    <t>in column (e).</t>
  </si>
  <si>
    <t xml:space="preserve">                 environmentally clean fuels such as low ash</t>
  </si>
  <si>
    <t xml:space="preserve">  Estimate the cost of facilities when the original cost is not</t>
  </si>
  <si>
    <t xml:space="preserve">          (3)  Underground lines</t>
  </si>
  <si>
    <t xml:space="preserve">  available or facilities are jointly owned with another utility,</t>
  </si>
  <si>
    <t xml:space="preserve">          (4)  Landscaping</t>
  </si>
  <si>
    <t xml:space="preserve">  provided the respondent explains the basis of such estimations.</t>
  </si>
  <si>
    <t xml:space="preserve">     Examples of these costs would include a portion of the costs</t>
  </si>
  <si>
    <t xml:space="preserve">     F.  Additional plant capacity necessary due to</t>
  </si>
  <si>
    <t xml:space="preserve">  of tall smokestacks, underground lines, and landscaped</t>
  </si>
  <si>
    <t xml:space="preserve">          restricted output from existing facilities, or</t>
  </si>
  <si>
    <t xml:space="preserve">  substations.  Explain such costs in a footnote.</t>
  </si>
  <si>
    <t xml:space="preserve">          addition of pollution control facilities.</t>
  </si>
  <si>
    <t xml:space="preserve">  3.  In the cost of facilities reported on this page, include</t>
  </si>
  <si>
    <t xml:space="preserve">     G.  Miscellaneous:</t>
  </si>
  <si>
    <t xml:space="preserve">  an estimated portion of the cost of plant that is or will be used</t>
  </si>
  <si>
    <t xml:space="preserve">          (1)  Preparation of environmental reports</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</si>
  <si>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</si>
  <si>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</si>
  <si>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</si>
  <si>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</si>
  <si>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</si>
  <si>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</si>
  <si>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</si>
  <si>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</si>
  <si>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</si>
  <si>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</si>
  <si>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</si>
  <si>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</si>
  <si>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</si>
  <si>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</si>
  <si>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</si>
  <si>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</si>
  <si>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</si>
  <si>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</si>
  <si>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</si>
  <si>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</si>
  <si>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</si>
  <si>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</si>
  <si>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Production - Hydro</t>
  </si>
  <si>
    <t xml:space="preserve">Station 26 - Unit 1 Major Overhaul  </t>
  </si>
  <si>
    <t xml:space="preserve">Station 2 - Install 12MW Unit       </t>
  </si>
  <si>
    <t xml:space="preserve">Transmission    </t>
  </si>
  <si>
    <t xml:space="preserve">Various Substations - Install and Upgrade Remote Terminal Units      </t>
  </si>
  <si>
    <t xml:space="preserve">Develop and Install Integrated Energy, Distribution and Outage Management System       </t>
  </si>
  <si>
    <t>Minor Electric Projects under $1,000,000</t>
  </si>
  <si>
    <t>Subtotal Electric</t>
  </si>
  <si>
    <t>Subtotal Gas</t>
  </si>
  <si>
    <t>Various Locations - Property Management Projects</t>
  </si>
  <si>
    <t>Minor Common Projects under $1,000,000</t>
  </si>
  <si>
    <t>Subtotal Common</t>
  </si>
  <si>
    <t>Station 2 - Replace Unit 1 11kV DC Controls</t>
  </si>
  <si>
    <t xml:space="preserve">Station 5 - Replace Units 1,2,3 Wicket Gates, Bearings, Bushings   </t>
  </si>
  <si>
    <t xml:space="preserve">Station 23 - Construct New Downtown 115kV Source   </t>
  </si>
  <si>
    <t xml:space="preserve">Various Substations - Install Voltage Controlled Switched Capacitor Banks    </t>
  </si>
  <si>
    <t xml:space="preserve">Station 80 - Replace 115kV Transfomers </t>
  </si>
  <si>
    <t xml:space="preserve">Stations 67 to 418 New 115kV Transmission Line </t>
  </si>
  <si>
    <t>Pg 112, L 19 (d)</t>
  </si>
  <si>
    <t>Unamortized Premium on Long-Term Debt</t>
  </si>
  <si>
    <t>Pg 112, L 20 (d)</t>
  </si>
  <si>
    <t>Unamortized Discount on Long-Term Debt-Debit</t>
  </si>
  <si>
    <t>Pg 112, L 21 (d)  (-)</t>
  </si>
  <si>
    <t xml:space="preserve">          Total Long-Term Debt</t>
  </si>
  <si>
    <t>Notes Payable</t>
  </si>
  <si>
    <t>Pg 112, L 32 (d)</t>
  </si>
  <si>
    <t>Accounts Payable</t>
  </si>
  <si>
    <t>Pg 112, L 33 (d)</t>
  </si>
  <si>
    <t>Notes Payable to Associated Companies</t>
  </si>
  <si>
    <t>Pg 112, L 34 (d)</t>
  </si>
  <si>
    <t>Accounts Payable to Associated Companies</t>
  </si>
  <si>
    <t>Pg 112, L 35 (d)</t>
  </si>
  <si>
    <t>Customer Deposits</t>
  </si>
  <si>
    <t>Pg 112, L 36 (d)</t>
  </si>
  <si>
    <t>Pg 112, L 37 (d)</t>
  </si>
  <si>
    <t>Interest Accrued</t>
  </si>
  <si>
    <t>Pg 112, L 38 (d)</t>
  </si>
  <si>
    <t>Dividends Declared</t>
  </si>
  <si>
    <t>Pg 112, L 39 (d)</t>
  </si>
  <si>
    <t>Matured Long-Term Debt</t>
  </si>
  <si>
    <t>Pg 112, L 40 (d)</t>
  </si>
  <si>
    <t>Matured Interest</t>
  </si>
  <si>
    <t>Pg 112, L 41 (d)</t>
  </si>
  <si>
    <t>Tax Collections Payable</t>
  </si>
  <si>
    <t>Pg 112, L 42 (d)</t>
  </si>
  <si>
    <t>Misc. Current and Accrued Liabilities</t>
  </si>
  <si>
    <t>Pg 112, L 43, 44 (d)</t>
  </si>
  <si>
    <t>Total Current and Accrued Liabilities</t>
  </si>
  <si>
    <t>Customer Advances for Construction</t>
  </si>
  <si>
    <t>Pg 113, L 47 (d)</t>
  </si>
  <si>
    <t>Pg 113, L 50=&gt;52 (d)</t>
  </si>
  <si>
    <t>Pg 113, L 48 (d)</t>
  </si>
  <si>
    <t>Report in Section A for the year the amounts for: (a) Depreciation Expense (Account 403); (b) Amortization of Limited-Term Electric</t>
  </si>
  <si>
    <t>Plant (Account 404); and (c) Amortization of Other Electric Plant (Account 405).</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</si>
  <si>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</si>
  <si>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</si>
  <si>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</si>
  <si>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</si>
  <si>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</si>
  <si>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</si>
  <si>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</si>
  <si>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</si>
  <si>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</si>
  <si>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</si>
  <si>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</si>
  <si>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</si>
  <si>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</si>
  <si>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</si>
  <si>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</si>
  <si>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</si>
  <si>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</si>
  <si>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</si>
  <si>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</si>
  <si>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</si>
  <si>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</si>
  <si>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</si>
  <si>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</si>
  <si>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</si>
  <si>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</si>
  <si>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</si>
  <si>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</si>
  <si>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</si>
  <si>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</si>
  <si>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</si>
  <si>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</si>
  <si>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</si>
  <si>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</si>
  <si>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</si>
  <si>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</si>
  <si>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</si>
  <si>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</si>
  <si>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</si>
  <si>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</si>
  <si>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</si>
  <si>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</si>
  <si>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</si>
  <si>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</si>
  <si>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</si>
  <si>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</si>
  <si>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</si>
  <si>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</si>
  <si>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</si>
  <si>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</si>
  <si>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</si>
  <si>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</si>
  <si>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</si>
  <si>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</si>
  <si>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</si>
  <si>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</si>
  <si>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</si>
  <si>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</si>
  <si>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</si>
  <si>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</si>
  <si>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</si>
  <si>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</si>
  <si>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</si>
  <si>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</si>
  <si>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</si>
  <si>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</si>
  <si>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</si>
  <si>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</si>
  <si>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</si>
  <si>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</si>
  <si>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</si>
  <si>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</si>
  <si>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</si>
  <si>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</si>
  <si>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</si>
  <si>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Pg 115, L 8 (g)</t>
  </si>
  <si>
    <t>Pg 115, L 13 (g)</t>
  </si>
  <si>
    <t>Pg 115, L 14=&gt;16-17+18 (g)</t>
  </si>
  <si>
    <t>Pg 115, L 19, 21 (g)</t>
  </si>
  <si>
    <t>Pg 115, L 20, 22 (g)</t>
  </si>
  <si>
    <t>Other Gas Utility Operating Income</t>
  </si>
  <si>
    <t xml:space="preserve">   Total Gas Utility Operating Income</t>
  </si>
  <si>
    <t>Other Utility Operating Income</t>
  </si>
  <si>
    <t>Pg 115, L 24 (i); Pg 116, L 24 (k), (m), (o)</t>
  </si>
  <si>
    <t xml:space="preserve">     Total Utility Operating Income</t>
  </si>
  <si>
    <t>Formula should = Pg 114, L 24 (c)</t>
  </si>
  <si>
    <t>OTHER INCOME AND EXPENSES; INTEREST EXPENSE</t>
  </si>
  <si>
    <t>OTHER INCOME</t>
  </si>
  <si>
    <t>Income - Merch., Jobbing &amp; Contract Work</t>
  </si>
  <si>
    <t>Pg 117, L 29-30 (c)</t>
  </si>
  <si>
    <t>Income from Nonutility Operations</t>
  </si>
  <si>
    <t>Pg 117, L 31-32 (c)</t>
  </si>
  <si>
    <t>Nonoperating Rental Income</t>
  </si>
  <si>
    <t>Pg 117, L 33 (c)</t>
  </si>
  <si>
    <t>Equity in Earnings of Subsidiary Companies</t>
  </si>
  <si>
    <t>Pg 117, L 34 (c)</t>
  </si>
  <si>
    <t>Interest and Dividend Income</t>
  </si>
  <si>
    <t>Pg 117, L 35 (c)</t>
  </si>
  <si>
    <t>Allowance for Funds Used During Construction</t>
  </si>
  <si>
    <t>Pg 117, L 36 (c)</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</si>
  <si>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</si>
  <si>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</si>
  <si>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</si>
  <si>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</si>
  <si>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</si>
  <si>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</si>
  <si>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</si>
  <si>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</si>
  <si>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</si>
  <si>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</si>
  <si>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</si>
  <si>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</si>
  <si>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</si>
  <si>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</si>
  <si>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</si>
  <si>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</si>
  <si>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</si>
  <si>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</si>
  <si>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</si>
  <si>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</si>
  <si>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IUSA Foundation</t>
  </si>
  <si>
    <t>Monroe Fund True-up</t>
  </si>
  <si>
    <t>Political Action Committee Contribution</t>
  </si>
  <si>
    <t>Lobbyists</t>
  </si>
  <si>
    <t>Corporate Salaries and Related Expenses</t>
  </si>
  <si>
    <t>Carry Cost</t>
  </si>
  <si>
    <t>Revolver Fees</t>
  </si>
  <si>
    <t>Weekly Auction Security Fee</t>
  </si>
  <si>
    <t>Officers Club Due</t>
  </si>
  <si>
    <t>Inter company Interest</t>
  </si>
  <si>
    <t>Short Term Debt</t>
  </si>
  <si>
    <t xml:space="preserve">Station 56 - Install 115kV Transformer   </t>
  </si>
  <si>
    <t xml:space="preserve">Rochester Area Reliability Project - Construct New Transmission Lines and Substation  </t>
  </si>
  <si>
    <t xml:space="preserve">Station 218 to Clyde -  New 34.5kV Transmission Line </t>
  </si>
  <si>
    <t xml:space="preserve">Station 38 -Rebuild Station Adding Automation and Supervisory Control   </t>
  </si>
  <si>
    <t xml:space="preserve">Station 23 - Install Two 115kV Transformers and Double Bus Configuration </t>
  </si>
  <si>
    <t xml:space="preserve">Station 69 - Install 115kV 50 MVAR Capacitor Bank </t>
  </si>
  <si>
    <t xml:space="preserve">Station 251 - University of Rochester - Construct New Substation   </t>
  </si>
  <si>
    <t xml:space="preserve">Various Stations - Remote Terminal Unit Program - Install Communications Equipment  </t>
  </si>
  <si>
    <t xml:space="preserve">Various Stations - Replace and Upgrade Communications Equipment and Relays  </t>
  </si>
  <si>
    <t xml:space="preserve">Various Locations  - Transmission Infrastructure Reliability Program - Replace Aged Equip  </t>
  </si>
  <si>
    <t xml:space="preserve">Various Stations - Replace Substation Breakers Program - Replace Aged Equipment   </t>
  </si>
  <si>
    <t xml:space="preserve">Various Locations - Transmission Infrastructure Reliability Program - Replace Aged Equip     </t>
  </si>
  <si>
    <t xml:space="preserve">Various Small Distribution Lines - Central Division -Distribution Line Improvements </t>
  </si>
  <si>
    <t xml:space="preserve">Various Small Distribution Lines - Central Division - Infrastructure Reliability Program </t>
  </si>
  <si>
    <t xml:space="preserve">Station 49 - Replace 34.5/11.5kV Transformer </t>
  </si>
  <si>
    <t xml:space="preserve">Station 262 - Install a 115/34.5kV and a 34.5/11.5kV Transformer   </t>
  </si>
  <si>
    <t xml:space="preserve">Station 5 - Install Automation, Supervisory Control, and 11kV Switchgear     </t>
  </si>
  <si>
    <t xml:space="preserve">Station 136 - Install 34/12kV Transformer and Three New Circuit Positions </t>
  </si>
  <si>
    <t xml:space="preserve">Circuit 917 - Sectionalize Using Automatic Motor Operators </t>
  </si>
  <si>
    <t xml:space="preserve">Replace Cable to Facilitate Switching of Station 68 from Station 40 to Station 49 </t>
  </si>
  <si>
    <t>Lake Ave Highway Improvements - Relocate Electric Facilities</t>
  </si>
  <si>
    <t xml:space="preserve">Various Substations - Install Reclosers    </t>
  </si>
  <si>
    <t xml:space="preserve">Various Stations - Infrastructure Reliability Program - Replace Aged Equipment    </t>
  </si>
  <si>
    <t>The General Construction Overhead Costs (labor, materials etc.) are accumulated in the following</t>
  </si>
  <si>
    <t>Internal Oders:</t>
  </si>
  <si>
    <t>12A00120 - Capital Clearing - General Construction Distribution - Electric</t>
  </si>
  <si>
    <t>12A00121 - Capital Clearing - General Construction Other - Electric</t>
  </si>
  <si>
    <t>12A00130 - Capital Clearing - General Construction Distribution - Gas</t>
  </si>
  <si>
    <t>12A00131 - Capital Clearing - General Constuction Other - Gas</t>
  </si>
  <si>
    <t>Monthly the cost collected in these Internal Orders are allocated to electric &amp; gas related capital</t>
  </si>
  <si>
    <t>work orders based upon total costs charged to the applicable work orders.</t>
  </si>
  <si>
    <t>Preliminary Engineering Overhead</t>
  </si>
  <si>
    <t>The Preliminary Engineering labor costs are accumulated in the following Internal Orders:</t>
  </si>
  <si>
    <t>12A00110 - Preliminary Engineering - Electric Distribution</t>
  </si>
  <si>
    <t>12A00111 - Preliminary Engineering - Gas Distribution</t>
  </si>
  <si>
    <t>12A00115 - Preliminary Engineering - Electric Transmission</t>
  </si>
  <si>
    <t>12A00116 - Preliminary Engineering - Electric Substation</t>
  </si>
  <si>
    <t>Monthly costs collected in these Internal Orders are allocated to electric &amp; gas related capital</t>
  </si>
  <si>
    <t>work ordrers based apon total labor charged to the applicable orders.</t>
  </si>
  <si>
    <t>1 Rochester, NY</t>
  </si>
  <si>
    <t>6 Rochester, NY</t>
  </si>
  <si>
    <t>7 Greece, NY</t>
  </si>
  <si>
    <t>14 Rochester, NY</t>
  </si>
  <si>
    <t>15 Rochester, NY</t>
  </si>
  <si>
    <t>16 Rochester, NY</t>
  </si>
  <si>
    <t>17 Rochester, NY</t>
  </si>
  <si>
    <t>18 Rochester, NY</t>
  </si>
  <si>
    <t>19 Rochester, NY</t>
  </si>
  <si>
    <t>22 Rochester, NY</t>
  </si>
  <si>
    <t>23 Rochester, NY</t>
  </si>
  <si>
    <t>26 Rochester, NY</t>
  </si>
  <si>
    <t>29 Rochester, NY</t>
  </si>
  <si>
    <t>33 Rochester, NY</t>
  </si>
  <si>
    <t>34 Rochester, NY</t>
  </si>
  <si>
    <t>35 Rochester, NY</t>
  </si>
  <si>
    <t>36 Rochester, NY</t>
  </si>
  <si>
    <t>37 Rochester, NY</t>
  </si>
  <si>
    <t>38 Rochester, NY</t>
  </si>
  <si>
    <t>39 Rochester, NY</t>
  </si>
  <si>
    <t>40 Rochester, NY</t>
  </si>
  <si>
    <t>42 Rochester, NY</t>
  </si>
  <si>
    <t>43 Rochester, NY</t>
  </si>
  <si>
    <t>46 Rochester, NY</t>
  </si>
  <si>
    <t>47 Rochester, NY</t>
  </si>
  <si>
    <t>41 Brighton, NY</t>
  </si>
  <si>
    <t>Unattended D</t>
  </si>
  <si>
    <t>Unattended T</t>
  </si>
  <si>
    <t>CAPACITOR</t>
  </si>
  <si>
    <t>Ground Bank</t>
  </si>
  <si>
    <t>45 Wester, NY</t>
  </si>
  <si>
    <t>48 Rochester, NY</t>
  </si>
  <si>
    <t>49 Rochester, NY</t>
  </si>
  <si>
    <t>50 Rochester, NY</t>
  </si>
  <si>
    <t>51 Rochester, NY</t>
  </si>
  <si>
    <t>53 Pittsford, NY</t>
  </si>
  <si>
    <t>55 Penfield, NY</t>
  </si>
  <si>
    <t>56 Pittsford, NY</t>
  </si>
  <si>
    <t>58 Penfield, NY</t>
  </si>
  <si>
    <t>60 Webster, NY</t>
  </si>
  <si>
    <t>62 E. Rochester, NY</t>
  </si>
  <si>
    <t>63 Gates, NY</t>
  </si>
  <si>
    <t>64 Gates, NY</t>
  </si>
  <si>
    <t>65 Greece, NY</t>
  </si>
  <si>
    <t>66 Brighton, NY</t>
  </si>
  <si>
    <t>67 Chili, NY</t>
  </si>
  <si>
    <t>68 Irondequoit, NY</t>
  </si>
  <si>
    <t>69 Greece, NY</t>
  </si>
  <si>
    <t>70 Greece, NY</t>
  </si>
  <si>
    <t>71 Greece, NY</t>
  </si>
  <si>
    <t>72 Greece, NY</t>
  </si>
  <si>
    <t>73 Webster, NY</t>
  </si>
  <si>
    <t>74 Webster, NY</t>
  </si>
  <si>
    <t>75 Henrietta, NY</t>
  </si>
  <si>
    <t>76 Pittsford, NY</t>
  </si>
  <si>
    <t>80 Henrietta, NY</t>
  </si>
  <si>
    <t>81 Irondequoit, NY</t>
  </si>
  <si>
    <t>82 Brighton, NY</t>
  </si>
  <si>
    <t>83 Brighton, NY</t>
  </si>
  <si>
    <t>84 Brighton, NY</t>
  </si>
  <si>
    <t>85 Penfield, NY</t>
  </si>
  <si>
    <t>86 Rochester, NY</t>
  </si>
  <si>
    <t>88 Irondequoit, NY</t>
  </si>
  <si>
    <t>89 Henrietta, NY</t>
  </si>
  <si>
    <t>90 Webster, NY</t>
  </si>
  <si>
    <t>91 Brighton, NY</t>
  </si>
  <si>
    <t>92 Webster, NY</t>
  </si>
  <si>
    <t>93 Greece, NY</t>
  </si>
  <si>
    <t>95 Rochester, NY</t>
  </si>
  <si>
    <t>96 Irondequoit, NY</t>
  </si>
  <si>
    <t>97 Irondequoit, NY</t>
  </si>
  <si>
    <t>100 Henrietta, NY</t>
  </si>
  <si>
    <t>101 Rochester, NY</t>
  </si>
  <si>
    <t>102 Greece, NY</t>
  </si>
  <si>
    <t>103 Irondequoit, NY</t>
  </si>
  <si>
    <t>104 Chili, NY</t>
  </si>
  <si>
    <t>106 Pittsford, NY</t>
  </si>
  <si>
    <t>109 Penfield, NY</t>
  </si>
  <si>
    <t>110 Henrietta, NY</t>
  </si>
  <si>
    <t>Remediation - Case No.  12-E-0025</t>
  </si>
  <si>
    <t>Normalization</t>
  </si>
  <si>
    <t>Net Plant Reconciliation -E&amp;G - Case Nos.</t>
  </si>
  <si>
    <t xml:space="preserve">Funded Deferred Income Tax - Power Tax </t>
  </si>
  <si>
    <t>Page 278-B</t>
  </si>
  <si>
    <t>Page 278-C</t>
  </si>
  <si>
    <t>Revenue Decoupling Mechanism (RDM) - Case</t>
  </si>
  <si>
    <t xml:space="preserve">Gains on Gas Hedges - Case Nos. 97-G-0600, </t>
  </si>
  <si>
    <t>02-G-0199 &amp; PSC Reg.  16 NYCRR 720.65</t>
  </si>
  <si>
    <t xml:space="preserve">NMII - Case Nos. 01-E-0011, 03-E-0765 &amp; </t>
  </si>
  <si>
    <t>Various Locations - Install Security Access Equipment</t>
  </si>
  <si>
    <t>Corporate SAP</t>
  </si>
  <si>
    <t>Install Communication Equipment For Automation</t>
  </si>
  <si>
    <t>I</t>
  </si>
  <si>
    <t>(1)  [ X  ]  An Original</t>
  </si>
  <si>
    <t>(1)  [  X ]  An Original</t>
  </si>
  <si>
    <t>Footnotes:</t>
  </si>
  <si>
    <t>451-Miscellaneous Service Revenues: Connection and Reconnection Fees</t>
  </si>
  <si>
    <t>456-Other Electric Revenues:</t>
  </si>
  <si>
    <t>A/R Purchase Discount-Electric</t>
  </si>
  <si>
    <t>Earnings Sharing</t>
  </si>
  <si>
    <t>Defer PSC Assessment</t>
  </si>
  <si>
    <t>Regulatory Decoupling Mechanism</t>
  </si>
  <si>
    <t>Billing and Service Charges</t>
  </si>
  <si>
    <t>NY State Tax Audit</t>
  </si>
  <si>
    <t>System Benefit Charge Deferral</t>
  </si>
  <si>
    <t>ASGA-ERJP Delivery Revenue</t>
  </si>
  <si>
    <t>Merchant Function Charge</t>
  </si>
  <si>
    <t>EEPS</t>
  </si>
  <si>
    <t>Deferred Non-Bypassible Wire Charges</t>
  </si>
  <si>
    <t>Energy Supply Reconciliation</t>
  </si>
  <si>
    <t>Other Electric Revenues</t>
  </si>
  <si>
    <t>Low Income Program</t>
  </si>
  <si>
    <t>Incremental Maintenance/CRO deferral</t>
  </si>
  <si>
    <t>Damage Billing</t>
  </si>
  <si>
    <t>EDF Liability</t>
  </si>
  <si>
    <t>Amortization of Economic Development</t>
  </si>
  <si>
    <t>Deferred Income Tax Deferral</t>
  </si>
  <si>
    <t>Excess Depreciation Reserve Gross Up</t>
  </si>
  <si>
    <t>Sundry Billing</t>
  </si>
  <si>
    <t>Stray Voltage Deferral</t>
  </si>
  <si>
    <t>True-up Sage Power Tax</t>
  </si>
  <si>
    <t>Def Ops savings due to Allegany Sale</t>
  </si>
  <si>
    <r>
      <t xml:space="preserve">   Line 12, Column (b) includes $__</t>
    </r>
    <r>
      <rPr>
        <u/>
        <sz val="12"/>
        <color indexed="8"/>
        <rFont val="Arial"/>
        <family val="2"/>
      </rPr>
      <t>$351,792__</t>
    </r>
    <r>
      <rPr>
        <sz val="12"/>
        <color indexed="8"/>
        <rFont val="Arial"/>
        <family val="2"/>
      </rPr>
      <t xml:space="preserve"> of unbilled revenues.</t>
    </r>
  </si>
  <si>
    <r>
      <t xml:space="preserve">   Line 12 Column (d) includes </t>
    </r>
    <r>
      <rPr>
        <u/>
        <sz val="12"/>
        <color indexed="8"/>
        <rFont val="Arial"/>
        <family val="2"/>
      </rPr>
      <t xml:space="preserve">__-22,489_  </t>
    </r>
    <r>
      <rPr>
        <sz val="12"/>
        <color indexed="8"/>
        <rFont val="Arial"/>
        <family val="2"/>
      </rPr>
      <t>MWH relating to unbilled revenues.</t>
    </r>
  </si>
  <si>
    <t>(1) [ X ] An Original</t>
  </si>
  <si>
    <t>Non-Associated Utilities</t>
  </si>
  <si>
    <t>RQ</t>
  </si>
  <si>
    <t>OS</t>
  </si>
  <si>
    <t>(1) [ X  ] An Original</t>
  </si>
  <si>
    <t>New York Power Authority (NYPA)</t>
  </si>
  <si>
    <t>New York Power Authority</t>
  </si>
  <si>
    <t>V. of Angelica/Spencerport</t>
  </si>
  <si>
    <t>LFP</t>
  </si>
  <si>
    <t>Station 80</t>
  </si>
  <si>
    <t>NYPA - Power for Jobs</t>
  </si>
  <si>
    <t>SFP</t>
  </si>
  <si>
    <t>NYISO - Transmission Congestion Contracts</t>
  </si>
  <si>
    <t>Energy Curtailment Specialists Inc</t>
  </si>
  <si>
    <t>Sta. 8210, 70, 418</t>
  </si>
  <si>
    <t>Switching Stations</t>
  </si>
  <si>
    <t>*Primary and Secondary voltage is reported in kV not MVA.  There may be some</t>
  </si>
  <si>
    <t>duplication of station count since some stations contain both Transmission and Distribution functionality.</t>
  </si>
  <si>
    <t>Page 426-B</t>
  </si>
  <si>
    <t>Page 427-B</t>
  </si>
  <si>
    <t>Page 426-C</t>
  </si>
  <si>
    <t>Page 427-C</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</si>
  <si>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</si>
  <si>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</si>
  <si>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</si>
  <si>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</si>
  <si>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</si>
  <si>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</si>
  <si>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</si>
  <si>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</si>
  <si>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</si>
  <si>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</si>
  <si>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</si>
  <si>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</si>
  <si>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</si>
  <si>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</si>
  <si>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</si>
  <si>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</si>
  <si>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</si>
  <si>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</si>
  <si>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</si>
  <si>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</si>
  <si>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</si>
  <si>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</si>
  <si>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</si>
  <si>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</si>
  <si>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</si>
  <si>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</si>
  <si>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</si>
  <si>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</si>
  <si>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</si>
  <si>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</si>
  <si>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</si>
  <si>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</si>
  <si>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</si>
  <si>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</si>
  <si>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</si>
  <si>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</si>
  <si>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</si>
  <si>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</si>
  <si>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</si>
  <si>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</si>
  <si>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</si>
  <si>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</si>
  <si>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</si>
  <si>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</si>
  <si>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</si>
  <si>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</si>
  <si>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</si>
  <si>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</si>
  <si>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</si>
  <si>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</si>
  <si>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</si>
  <si>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</si>
  <si>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</si>
  <si>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</si>
  <si>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TOTAL Other Property and Investments (Total of lines 14-17, 19-21)</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</si>
  <si>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</si>
  <si>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</si>
  <si>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</si>
  <si>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</si>
  <si>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</si>
  <si>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</si>
  <si>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</si>
  <si>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</si>
  <si>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</si>
  <si>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</si>
  <si>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</si>
  <si>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</si>
  <si>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</si>
  <si>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</si>
  <si>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</si>
  <si>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</si>
  <si>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</si>
  <si>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</si>
  <si>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</si>
  <si>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</si>
  <si>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</si>
  <si>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</si>
  <si>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</si>
  <si>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</si>
  <si>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</si>
  <si>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</si>
  <si>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</si>
  <si>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</si>
  <si>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</si>
  <si>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</si>
  <si>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Deferred Gains from Dispostion of Utility Plant</t>
  </si>
  <si>
    <t>Pg 113, L 49 (d)</t>
  </si>
  <si>
    <t>Pg 113, L 53 (d)</t>
  </si>
  <si>
    <t xml:space="preserve">          Total Deferred Credits</t>
  </si>
  <si>
    <t>OPERATING RESERVES</t>
  </si>
  <si>
    <t>Property Insurance Reserve</t>
  </si>
  <si>
    <t>Pg 112, L 25 (d)</t>
  </si>
  <si>
    <t>Injuries and Damage Reserve</t>
  </si>
  <si>
    <t>Pg 112, L 26 (d)</t>
  </si>
  <si>
    <t>Pension and Benefits Reserve</t>
  </si>
  <si>
    <t>Pg 112, L 27 (d)</t>
  </si>
  <si>
    <t>Miscellaneous Operating Reserves</t>
  </si>
  <si>
    <t>Pg 112, L 24, 28, 29 (d)</t>
  </si>
  <si>
    <t xml:space="preserve">          Total Operating Reserves</t>
  </si>
  <si>
    <t>Total Liabilities and Other Credits</t>
  </si>
  <si>
    <t>Formula should = Pg 113, L 68 (d)</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</si>
  <si>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</si>
  <si>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</si>
  <si>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</si>
  <si>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</si>
  <si>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</si>
  <si>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</si>
  <si>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</si>
  <si>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</si>
  <si>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</si>
  <si>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</si>
  <si>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</si>
  <si>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</si>
  <si>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</si>
  <si>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</si>
  <si>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</si>
  <si>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</si>
  <si>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</si>
  <si>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FERC  FORM NO. 1  (ED. 12-95)</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</si>
  <si>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</si>
  <si>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</si>
  <si>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</si>
  <si>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</si>
  <si>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</si>
  <si>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</si>
  <si>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</si>
  <si>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</si>
  <si>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</si>
  <si>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</si>
  <si>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</si>
  <si>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</si>
  <si>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</si>
  <si>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</si>
  <si>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</si>
  <si>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</si>
  <si>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</si>
  <si>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</si>
  <si>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</si>
  <si>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</si>
  <si>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</si>
  <si>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</si>
  <si>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</si>
  <si>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</si>
  <si>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</si>
  <si>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</si>
  <si>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</si>
  <si>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</si>
  <si>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</si>
  <si>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</si>
  <si>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</si>
  <si>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</si>
  <si>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Purchased</t>
  </si>
  <si>
    <t xml:space="preserve">    Received</t>
  </si>
  <si>
    <t>Delivered</t>
  </si>
  <si>
    <t xml:space="preserve"> or Settlement ($)</t>
  </si>
  <si>
    <t xml:space="preserve">           (g)</t>
  </si>
  <si>
    <t xml:space="preserve">          (h)</t>
  </si>
  <si>
    <t>FERC FORM NO.1 (REVISED 12-90) NYPSC Modified-96</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</si>
  <si>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</si>
  <si>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</si>
  <si>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</si>
  <si>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</si>
  <si>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</si>
  <si>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</si>
  <si>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</si>
  <si>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</si>
  <si>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</si>
  <si>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</si>
  <si>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</si>
  <si>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</si>
  <si>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</si>
  <si>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</si>
  <si>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</si>
  <si>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</si>
  <si>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</si>
  <si>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Pg 115, L 10+11-12  (e)</t>
  </si>
  <si>
    <t xml:space="preserve">     Amort of Property Losses</t>
  </si>
  <si>
    <t>Pg 115, L 9 (e)</t>
  </si>
  <si>
    <t xml:space="preserve">     Amort of Conversion/Regulatory Expenses</t>
  </si>
  <si>
    <t>Pg 115, L 8 (e)</t>
  </si>
  <si>
    <t xml:space="preserve">     Taxes Other than Income Taxes</t>
  </si>
  <si>
    <t>Pg 115, L 13 (e)</t>
  </si>
  <si>
    <t xml:space="preserve">      Income Taxes</t>
  </si>
  <si>
    <t>Pg 115, L 14=&gt;16-17+18 (e)</t>
  </si>
  <si>
    <t xml:space="preserve">      Gains from Disposition of Util. Plant</t>
  </si>
  <si>
    <t>Pg 115, L 19, 21 (e)</t>
  </si>
  <si>
    <t xml:space="preserve">      Losses from Disposition of Util. Plant</t>
  </si>
  <si>
    <t>Pg 115, L 20, 22 (e)</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</si>
  <si>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</si>
  <si>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</si>
  <si>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</si>
  <si>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</si>
  <si>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</si>
  <si>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</si>
  <si>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</si>
  <si>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</si>
  <si>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</si>
  <si>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</si>
  <si>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</si>
  <si>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Pg 115, L 10+11-12  (g)</t>
  </si>
  <si>
    <t>Pg 115, L 9 (g)</t>
  </si>
  <si>
    <t>Extraordinary Deductions</t>
  </si>
  <si>
    <t>Pg 117, L 68 (c)</t>
  </si>
  <si>
    <t>Income Taxes, Extraordinary Items</t>
  </si>
  <si>
    <t>Pg 117, L 70 (c)</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</si>
  <si>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</si>
  <si>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</si>
  <si>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</si>
  <si>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</si>
  <si>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</si>
  <si>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</si>
  <si>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</si>
  <si>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</si>
  <si>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</si>
  <si>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</si>
  <si>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</si>
  <si>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</si>
  <si>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</si>
  <si>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</si>
  <si>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</si>
  <si>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</si>
  <si>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</si>
  <si>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</si>
  <si>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</si>
  <si>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</si>
  <si>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</si>
  <si>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</si>
  <si>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</si>
  <si>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</si>
  <si>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</si>
  <si>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</si>
  <si>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</si>
  <si>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</si>
  <si>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</si>
  <si>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Pg 322, L 126 (b)</t>
  </si>
  <si>
    <t>Customer Account Expense</t>
  </si>
  <si>
    <t>Pg 322, L 134, 141 (b)</t>
  </si>
  <si>
    <t>Sales Expense</t>
  </si>
  <si>
    <t>Pg 322, L 148,  (b)</t>
  </si>
  <si>
    <t>Administrative and General</t>
  </si>
  <si>
    <t>Pg 323, L 168 (b)</t>
  </si>
  <si>
    <t xml:space="preserve">   Total Operation &amp; Maintenance Expense</t>
  </si>
  <si>
    <t>Formula should = Pg 323, L 169 (b)</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</si>
  <si>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</si>
  <si>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</si>
  <si>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</si>
  <si>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</si>
  <si>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</si>
  <si>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</si>
  <si>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</si>
  <si>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</si>
  <si>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</si>
  <si>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</si>
  <si>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</si>
  <si>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</si>
  <si>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</si>
  <si>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Loss on Disposition of Property</t>
  </si>
  <si>
    <t>Pg 117, L 41 (c)</t>
  </si>
  <si>
    <t>Miscellaneous Amortization</t>
  </si>
  <si>
    <t>Pg 117, L 42 (c)</t>
  </si>
  <si>
    <t>Miscellaneous Income Deductions</t>
  </si>
  <si>
    <t>Pg 117, L 43 (c)</t>
  </si>
  <si>
    <t xml:space="preserve">          Total Other Income Deductions</t>
  </si>
  <si>
    <t>TAXES-OTHER INCOME AND DEDUCTIONS</t>
  </si>
  <si>
    <t>Taxes Other than Income Taxes</t>
  </si>
  <si>
    <t>Pg 117, L 46 (c)</t>
  </si>
  <si>
    <t>Income Taxes</t>
  </si>
  <si>
    <t>Pg 117, L 47=&gt;49-50+51-52 (c)</t>
  </si>
  <si>
    <t xml:space="preserve">          Total Taxes-Other Income &amp; Deductions</t>
  </si>
  <si>
    <t xml:space="preserve">          Net Other Income and Deductions</t>
  </si>
  <si>
    <t>INTEREST CHARGES</t>
  </si>
  <si>
    <t>Interest on Long-term Debt</t>
  </si>
  <si>
    <t>Pg 117, L 56 (c)</t>
  </si>
  <si>
    <t>B4</t>
  </si>
  <si>
    <t>New York State Energy Research Development Authority (NYSERDA)</t>
  </si>
  <si>
    <t>Millenium Gas</t>
  </si>
  <si>
    <t>Operations Technology Development Company</t>
  </si>
  <si>
    <t>NYGAS Administration and Expenses</t>
  </si>
  <si>
    <t>A4</t>
  </si>
  <si>
    <t>Administrative Expenses</t>
  </si>
  <si>
    <t>Corporate Gas Engineering</t>
  </si>
  <si>
    <t>Projects under $5,000 (1)</t>
  </si>
  <si>
    <t>A7</t>
  </si>
  <si>
    <t>B5</t>
  </si>
  <si>
    <t>Automation Winton Road</t>
  </si>
  <si>
    <t>296 Mill Street (05/2007)</t>
  </si>
  <si>
    <t>84 Andrews Street @ Front Street - Rochester  ((01/2007)</t>
  </si>
  <si>
    <t>Dam &amp; Mill Canal, NYS Route 36 - Leicester (04/2007)</t>
  </si>
  <si>
    <t>Wiscoy Hydro Station - Hume  (04/2007)</t>
  </si>
  <si>
    <t>HVAC Equipment *</t>
  </si>
  <si>
    <t>Miscellaneous Properties</t>
  </si>
  <si>
    <t>Hojack Transmission Rights-of-Way (Webster to Cayuga) **</t>
  </si>
  <si>
    <t>*Lease to Holotek (not associated)</t>
  </si>
  <si>
    <t>** Transfer from Account 105</t>
  </si>
  <si>
    <t xml:space="preserve">NYPSC Temporary 18A Assessment                </t>
  </si>
  <si>
    <t xml:space="preserve">NYPSC Annual Assessment            </t>
  </si>
  <si>
    <t xml:space="preserve">NYPSC Cases less than $25,000   </t>
  </si>
  <si>
    <t xml:space="preserve">NYPSC Special Franchise Annual Charge         </t>
  </si>
  <si>
    <t>Storm Emergency Investigation  Case #201200175</t>
  </si>
  <si>
    <t>Storm Emergency Investigation Case # 201200176</t>
  </si>
  <si>
    <t xml:space="preserve">Transmission Owners Committee       </t>
  </si>
  <si>
    <t>FERC Rules &amp; Regulations</t>
  </si>
  <si>
    <t xml:space="preserve">Docket # 200800142  </t>
  </si>
  <si>
    <t xml:space="preserve">FERC Dockets less than $25,000   </t>
  </si>
  <si>
    <t xml:space="preserve">NOCO VS RGE Case # 200900202         </t>
  </si>
  <si>
    <t>Electric Transmission Project Case # 201300105</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</si>
  <si>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</si>
  <si>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</si>
  <si>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</si>
  <si>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</si>
  <si>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</si>
  <si>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</si>
  <si>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</si>
  <si>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</si>
  <si>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</si>
  <si>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</si>
  <si>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</si>
  <si>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</si>
  <si>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</si>
  <si>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</si>
  <si>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</si>
  <si>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</si>
  <si>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</si>
  <si>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</si>
  <si>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</si>
  <si>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TOTAL Transmission Plant (Enter Total of lines 44 thru 52)</t>
  </si>
  <si>
    <t xml:space="preserve">          4. DISTRIBUTION PLANT</t>
  </si>
  <si>
    <t>(360) Land and Land Rights</t>
  </si>
  <si>
    <t>(360)</t>
  </si>
  <si>
    <t>(361) Structures and Improvements</t>
  </si>
  <si>
    <t>(361)</t>
  </si>
  <si>
    <t>(362) Station Equipment</t>
  </si>
  <si>
    <t>(362)</t>
  </si>
  <si>
    <t>(363) Storage Battery Equipment</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</si>
  <si>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</si>
  <si>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</si>
  <si>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</si>
  <si>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</si>
  <si>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</si>
  <si>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</si>
  <si>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</si>
  <si>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</si>
  <si>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</si>
  <si>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</si>
  <si>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</si>
  <si>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</si>
  <si>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</si>
  <si>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</si>
  <si>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</si>
  <si>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</si>
  <si>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</si>
  <si>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</si>
  <si>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</si>
  <si>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</si>
  <si>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</si>
  <si>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 xml:space="preserve">  TOTAL Distribution Plant (Enter Total of lines 55 thru 68)</t>
  </si>
  <si>
    <t xml:space="preserve">          5. GENERAL PLANT</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</si>
  <si>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</si>
  <si>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</si>
  <si>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</si>
  <si>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</si>
  <si>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</si>
  <si>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</si>
  <si>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</si>
  <si>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</si>
  <si>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</si>
  <si>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</si>
  <si>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</si>
  <si>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</si>
  <si>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</si>
  <si>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</si>
  <si>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</si>
  <si>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</si>
  <si>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</si>
  <si>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</si>
  <si>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</si>
  <si>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</si>
  <si>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</si>
  <si>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</si>
  <si>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</si>
  <si>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</si>
  <si>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</si>
  <si>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</si>
  <si>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</si>
  <si>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</si>
  <si>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</si>
  <si>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</si>
  <si>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</si>
  <si>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</si>
  <si>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</si>
  <si>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</si>
  <si>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</si>
  <si>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</si>
  <si>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</si>
  <si>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</si>
  <si>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</si>
  <si>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</si>
  <si>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</si>
  <si>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</si>
  <si>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</si>
  <si>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</si>
  <si>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</si>
  <si>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Pg 117, L 37 (c)</t>
  </si>
  <si>
    <t>Gain on Disposition of Property</t>
  </si>
  <si>
    <t>Pg 117, L 38 (c)</t>
  </si>
  <si>
    <t xml:space="preserve">          Total Other Income</t>
  </si>
  <si>
    <t>OTHER INCOME DEDUCTIONS</t>
  </si>
  <si>
    <t>(399) Other Tangible Property</t>
  </si>
  <si>
    <t>(399)</t>
  </si>
  <si>
    <t xml:space="preserve">   TOTAL General Plant (Enter Total of lines 81 and 82)</t>
  </si>
  <si>
    <t xml:space="preserve">      TOTAL (Accounts 101 and 106) (lines 5,15,23,32,41,53,69,83)</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</si>
  <si>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</si>
  <si>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</si>
  <si>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</si>
  <si>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</si>
  <si>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</si>
  <si>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</si>
  <si>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</si>
  <si>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Utility Plant:</t>
  </si>
  <si>
    <t>Electric Department</t>
  </si>
  <si>
    <t>Gas Department</t>
  </si>
  <si>
    <t>Total Common Plant</t>
  </si>
  <si>
    <t>Balance January 1, 2013</t>
  </si>
  <si>
    <t>Accumulated Reserve for Depreciation:</t>
  </si>
  <si>
    <t>SC#1 Residential Service</t>
  </si>
  <si>
    <t>SC#2 General Service Small Use</t>
  </si>
  <si>
    <t>SC#3 General Service 100KW Min.</t>
  </si>
  <si>
    <t>SC#4 Residential Time of Use Rate</t>
  </si>
  <si>
    <t>SC#6 Area Lighting</t>
  </si>
  <si>
    <t>SC#7 General service 12KW Min</t>
  </si>
  <si>
    <t>SC#8 Large Time of Use Rate</t>
  </si>
  <si>
    <t>SC#9 General Service Time of Use</t>
  </si>
  <si>
    <t>Unbilled Revenue</t>
  </si>
  <si>
    <t>Total (Account 440)</t>
  </si>
  <si>
    <t>Commercial &amp; Industrial Sales</t>
  </si>
  <si>
    <t>SC#1 Residential Use</t>
  </si>
  <si>
    <t>SC#4 Time of Use Rate</t>
  </si>
  <si>
    <t>SC#5 Buy Back Service</t>
  </si>
  <si>
    <t>Total (Account 442 &amp; 443)</t>
  </si>
  <si>
    <t>Public Street &amp; Highway Lighting</t>
  </si>
  <si>
    <t>Total (Account 444)</t>
  </si>
  <si>
    <t>Other Sales to Public Authorities</t>
  </si>
  <si>
    <t>Allocation based on ratio of departmental plant investment, excluding production, as of the beginning</t>
  </si>
  <si>
    <t>of the year.</t>
  </si>
  <si>
    <t>Balance December 31, 2013</t>
  </si>
  <si>
    <t>Miscellaneous Transfers and Adjustments</t>
  </si>
  <si>
    <t>SC#10 Ind. Negotiated Contracts</t>
  </si>
  <si>
    <t>Total (Account 445)</t>
  </si>
  <si>
    <t xml:space="preserve">                 handling equipment</t>
  </si>
  <si>
    <t xml:space="preserve">  facility, or improvement designed and constructed solely for</t>
  </si>
  <si>
    <t xml:space="preserve">          (3)  Monitoring equipment</t>
  </si>
  <si>
    <t xml:space="preserve">  control, reduction, prevention or abatement of discharges or</t>
  </si>
  <si>
    <t xml:space="preserve">          (4)  Other.</t>
  </si>
  <si>
    <t xml:space="preserve">  releases into the environment of gaseous, liquid or solid</t>
  </si>
  <si>
    <t xml:space="preserve">     B.  Water pollution control facilities:</t>
  </si>
  <si>
    <t xml:space="preserve">  substances, heat, noise or for the control, reduction,</t>
  </si>
  <si>
    <t xml:space="preserve">          (1)  Cooling towers, ponds, piping, pumps, etc.</t>
  </si>
  <si>
    <t xml:space="preserve">  prevention, or abatement of any other adverse impact of an</t>
  </si>
  <si>
    <t xml:space="preserve">          (2)  Waste water treatment equipment</t>
  </si>
  <si>
    <t xml:space="preserve">  activity on the environment.</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</si>
  <si>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</si>
  <si>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</si>
  <si>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</si>
  <si>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</si>
  <si>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</si>
  <si>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</si>
  <si>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</si>
  <si>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</si>
  <si>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</si>
  <si>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</si>
  <si>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</si>
  <si>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</si>
  <si>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</si>
  <si>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</si>
  <si>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</si>
  <si>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</si>
  <si>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</si>
  <si>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</si>
  <si>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</si>
  <si>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</si>
  <si>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</si>
  <si>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</si>
  <si>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</si>
  <si>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</si>
  <si>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</si>
  <si>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</si>
  <si>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</si>
  <si>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</si>
  <si>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</si>
  <si>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</si>
  <si>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</si>
  <si>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</si>
  <si>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</si>
  <si>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</si>
  <si>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</si>
  <si>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</si>
  <si>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</si>
  <si>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</si>
  <si>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</si>
  <si>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</si>
  <si>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</si>
  <si>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</si>
  <si>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</si>
  <si>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</si>
  <si>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Pg 110, L 31 (d)  (-)</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</si>
  <si>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</si>
  <si>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</si>
  <si>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</si>
  <si>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</si>
  <si>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</si>
  <si>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</si>
  <si>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</si>
  <si>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</si>
  <si>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</si>
  <si>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</si>
  <si>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</si>
  <si>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</si>
  <si>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</si>
  <si>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</si>
  <si>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</si>
  <si>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</si>
  <si>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</si>
  <si>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</si>
  <si>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</si>
  <si>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</si>
  <si>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</si>
  <si>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</si>
  <si>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</si>
  <si>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</si>
  <si>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</si>
  <si>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</si>
  <si>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</si>
  <si>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</si>
  <si>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</si>
  <si>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</si>
  <si>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</si>
  <si>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</si>
  <si>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</si>
  <si>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</si>
  <si>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</si>
  <si>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</si>
  <si>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</si>
  <si>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</si>
  <si>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</si>
  <si>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</si>
  <si>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</si>
  <si>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</si>
  <si>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</si>
  <si>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</si>
  <si>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</si>
  <si>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</si>
  <si>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</si>
  <si>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</si>
  <si>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</si>
  <si>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</si>
  <si>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</si>
  <si>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</si>
  <si>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</si>
  <si>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</si>
  <si>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</si>
  <si>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</si>
  <si>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</si>
  <si>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</si>
  <si>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</si>
  <si>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</si>
  <si>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</si>
  <si>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</si>
  <si>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</si>
  <si>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</si>
  <si>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</si>
  <si>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</si>
  <si>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</si>
  <si>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</si>
  <si>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</si>
  <si>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</si>
  <si>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</si>
  <si>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</si>
  <si>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</si>
  <si>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</si>
  <si>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</si>
  <si>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</si>
  <si>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</si>
  <si>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</si>
  <si>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</si>
  <si>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</si>
  <si>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</si>
  <si>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(2) __X_  No. </t>
  </si>
  <si>
    <t>From Insert Page C</t>
  </si>
  <si>
    <t xml:space="preserve">Site Remediation and Investigation - Case Nos. 96-E-0898, </t>
  </si>
  <si>
    <t>03-G-0766, 09-E-0717 and 09-G-0718</t>
  </si>
  <si>
    <t>92-M-1005</t>
  </si>
  <si>
    <t>Oswego Plant Sale - Case Nos. 94-E-0098, 94-E-0099,</t>
  </si>
  <si>
    <t>03-E-0765 &amp; 09-E-0717 (Amortization period ending 12/2013)</t>
  </si>
  <si>
    <t>NMII Regulatory Asset - Case Nos. 01-E-0011, 03-E-0765 &amp;</t>
  </si>
  <si>
    <t>09-E-0717 (Amortization period ending 12/2013)</t>
  </si>
  <si>
    <t>Allegany - Case Nos. 95-E-0447, 96-E-0898, 03-E-0765 &amp;</t>
  </si>
  <si>
    <t>Gas Supply Cost - Case Nos. 98-G-1589 &amp; PSC Reg.</t>
  </si>
  <si>
    <t>16NYCRR 270.55 (Amortization period ending December 2014)</t>
  </si>
  <si>
    <t>1998-2001 IRS Audit Adjustment - Case Nos. 03-E-0765 &amp;</t>
  </si>
  <si>
    <t xml:space="preserve">Sarbanes Oxley Costs - Case Nos. 03-E-0765, 03-G-0766, </t>
  </si>
  <si>
    <t>09-E-0717 &amp; 09-G-0718 (Amortization period ending 12/2013)</t>
  </si>
  <si>
    <t>Outreach &amp; Education - Case Nos. 03-E-0765 &amp; 09-E-0717</t>
  </si>
  <si>
    <t>(Amortization period ending 12/2013)</t>
  </si>
  <si>
    <t>Security Costs - Case Nos. 03-E-0765, 03-G-0766, 09-E-0717 &amp;</t>
  </si>
  <si>
    <t>09-G-0718 (Amortization period ending 12/2013)</t>
  </si>
  <si>
    <t>SFAS No. 143 - Asset Retirement Obligation (ARO) - Case Nos.</t>
  </si>
  <si>
    <t>02-E-0198, 02-G-0199 &amp; 03-E-0765</t>
  </si>
  <si>
    <t>Property Tax Expense - Case Nos. 03-E-0765, 03-F-0766,</t>
  </si>
  <si>
    <t>930.2, 254</t>
  </si>
  <si>
    <t xml:space="preserve">Variable Rate Debt Interest Expense - Case Nos. 03-E-0765, </t>
  </si>
  <si>
    <t xml:space="preserve">03-G-0766, 09-E-0717 &amp; 09-G-0718 (Amortization period ending </t>
  </si>
  <si>
    <t>12/2013)</t>
  </si>
  <si>
    <t>Losses on Gas Hedges - Case Nos. 97-G-0600, 02-G-0199 &amp;</t>
  </si>
  <si>
    <t>16NYCRR 720.65</t>
  </si>
  <si>
    <t>Gas Pipeline Integrity Management Inspection Program - Case</t>
  </si>
  <si>
    <t>Nos. 04-G-1016, 03-G-0766 &amp; 09-G-0718 (Amortization period</t>
  </si>
  <si>
    <t>ending 12/2013)</t>
  </si>
  <si>
    <t>Low Income Program (LIP) - Case Nos. 98-G-1589,  02-E-0198 &amp;</t>
  </si>
  <si>
    <t>02-G-0166</t>
  </si>
  <si>
    <t>NY State Income Tax/Gross Receipts Tax - E &amp; G - Case No.</t>
  </si>
  <si>
    <t>00-M-1556</t>
  </si>
  <si>
    <t>NYS 2002-03 Tax Audit Adjustment - Case Nos. 03-G-0766 &amp;</t>
  </si>
  <si>
    <t>Non Bypassable Charge (NBC) - Case Nos. 03-E-0765 &amp;</t>
  </si>
  <si>
    <t>09-E-0717</t>
  </si>
  <si>
    <t>Electric Supply Reconciliation (ESR) - Case No. 09-E-0228</t>
  </si>
  <si>
    <t>Stray Voltage - Case Nos. 03-E-0765, 04-M-0159 &amp; 09-E-0717</t>
  </si>
  <si>
    <t>Medicare Part D - Case Nos. 03-E-0765, 04-M-1693 &amp;</t>
  </si>
  <si>
    <t xml:space="preserve">Right of Way (ROW) Tre Trimming - Case Nos. 04-E-0822 &amp; </t>
  </si>
  <si>
    <t>03-E-0765</t>
  </si>
  <si>
    <t>NYS Tax Rate Change - Case Nos. 03-E-0765 &amp; 09-E-0717</t>
  </si>
  <si>
    <t xml:space="preserve">Electric Reliability Council (ERO) - Case Nos. 03-E-0765 &amp; </t>
  </si>
  <si>
    <t xml:space="preserve">NYS 2002-2003 Tax Audit Adjustment - Case Nos. 03-E-0765 &amp; </t>
  </si>
  <si>
    <t xml:space="preserve">2007 (Gas) &amp; 2009 (Electric) R&amp;D Tax Credit - Case Nos. </t>
  </si>
  <si>
    <t>03-G-0765 &amp; 09-G-0718 (Amortization period ending 12/2013)</t>
  </si>
  <si>
    <t>Page 232-C</t>
  </si>
  <si>
    <t>SFAS No. 158 - Pension Benefits</t>
  </si>
  <si>
    <t xml:space="preserve">Capital Expenditures Interest - E&amp;G - Case Nos. 03-E-0765, </t>
  </si>
  <si>
    <t>03-G-0766, 09-E-0717 &amp; 09-G-0718</t>
  </si>
  <si>
    <t>NYS - Temporary Supplementary Assessment - Case No.</t>
  </si>
  <si>
    <t>09-M-0311</t>
  </si>
  <si>
    <t>Mandatory Hourly Pricing Meter Costs - Case No. 03-E-0641</t>
  </si>
  <si>
    <t>NYS General Assessment - Case No. 09-M-0311</t>
  </si>
  <si>
    <t>Energy Efficiency Portfolio Standard (EEPS) - Lost Revenues -</t>
  </si>
  <si>
    <t>Gas Case No. 07-M-0548</t>
  </si>
  <si>
    <t xml:space="preserve">Property Tax Cost to Achieve - E&amp;G Case Nos. 09-E-0717 &amp; </t>
  </si>
  <si>
    <t>Cost to Achieve - Efficiency Initiatives - Case Nos. 09-E-0717 &amp;</t>
  </si>
  <si>
    <t>Other PostEmployment Benefits (OPEB) - Electric &amp; Gas - Case</t>
  </si>
  <si>
    <t>Nos. 09-E-0717 &amp; 09-G-0718</t>
  </si>
  <si>
    <t xml:space="preserve">Revenue Decoupling Mechanism (RDM) - Case Nos. 09-E-0717 </t>
  </si>
  <si>
    <t>&amp; 09-G-0718</t>
  </si>
  <si>
    <t>926, 930.2</t>
  </si>
  <si>
    <t>254, 495,456</t>
  </si>
  <si>
    <t>CAIDI/SAIFI Study Electric - Case No. 09-E-0717</t>
  </si>
  <si>
    <t>Costs to Achieve Unit of Property Capitalized Repairs - Case</t>
  </si>
  <si>
    <t>Default Service Option Electric Hedges - Case No. 06-M-1017</t>
  </si>
  <si>
    <t>Residual Deferred Income Tax E&amp;G - Case Nos.  09-E-0717 &amp;</t>
  </si>
  <si>
    <t xml:space="preserve">09-G-0718  </t>
  </si>
  <si>
    <t>Funded Deferred Income Tax - Power Tax Normalization</t>
  </si>
  <si>
    <t xml:space="preserve">Unit of Property Tax Position &amp; Incremental Costs - Case No. </t>
  </si>
  <si>
    <t>09-E-0917 &amp; 09-G-0718</t>
  </si>
  <si>
    <t>410.1, 411.1</t>
  </si>
  <si>
    <t xml:space="preserve">Loss on Sale of Allegany Generating Station - Case No. </t>
  </si>
  <si>
    <t>04-M-0906</t>
  </si>
  <si>
    <t xml:space="preserve">Pension Expense - Case Nos. 03-E-0765, 03-G-0766, </t>
  </si>
  <si>
    <t>09-E-0717 &amp; 09-G-0718</t>
  </si>
  <si>
    <t xml:space="preserve">Purchase of Accounts Receivable - Case Nos. 03-E-0765, </t>
  </si>
  <si>
    <t>Clean Air Emission Allowances - Case No.</t>
  </si>
  <si>
    <t>90-E-1142</t>
  </si>
  <si>
    <t>Asset Retirement Obligation (ARO) - Case</t>
  </si>
  <si>
    <t xml:space="preserve">Nos. 02-E-0198, 02-G-0199, 09-E-0717 &amp; </t>
  </si>
  <si>
    <t>09-G-0718</t>
  </si>
  <si>
    <t xml:space="preserve">DOE Interest Expense - Case Nos. 02-E-0198, </t>
  </si>
  <si>
    <t>02-G-0199, 09-E-0717 &amp; 09-G-0718 (Amortization</t>
  </si>
  <si>
    <t>perios ending 12/2013)</t>
  </si>
  <si>
    <t>&amp; 09-E-0717 (Amortization period ending 12/2013)</t>
  </si>
  <si>
    <t xml:space="preserve">Merchant Function Charge - Case Nos. </t>
  </si>
  <si>
    <t>03-E-0766, 09-E-0717 &amp; 09-G-0718</t>
  </si>
  <si>
    <t xml:space="preserve">Pension Expense - Case Nos. 03-E-0765, </t>
  </si>
  <si>
    <t xml:space="preserve">1998-2001 IRS Audit Adjustment - Case Nos. </t>
  </si>
  <si>
    <t>03-G-0766 &amp; 09-G-0718</t>
  </si>
  <si>
    <t xml:space="preserve">Beebee Decommissioning - Case No. </t>
  </si>
  <si>
    <t>03-E-0765 - Appendix D</t>
  </si>
  <si>
    <t xml:space="preserve">Variable Rate Debt Interest Expense (2003-2004) - </t>
  </si>
  <si>
    <t>Case Nos. 03-E-0765, 03-G-0766, 09-E-0717</t>
  </si>
  <si>
    <t>&amp; 09-G-0718 (Amortization period ending 12/2013)</t>
  </si>
  <si>
    <t xml:space="preserve">Purchase of Accounts Receivable - Electric - </t>
  </si>
  <si>
    <t>Purchase of Accounts Receivable - Gas - Case</t>
  </si>
  <si>
    <t>Nos. 03-G-0766 &amp; 09-G-0718 (Amortization period</t>
  </si>
  <si>
    <t xml:space="preserve">SFAS No. 106 - Medicare Part D - Case Nos. </t>
  </si>
  <si>
    <t>04-M-1693, 03-G-0766 &amp; 09-G-0718 (Amortization</t>
  </si>
  <si>
    <t>period ending 12/2013)</t>
  </si>
  <si>
    <t>From Insert A</t>
  </si>
  <si>
    <t>From Insert B</t>
  </si>
  <si>
    <t>From Insert C</t>
  </si>
  <si>
    <t>182.3,495</t>
  </si>
  <si>
    <t>Service Quality Performance Program - 2005-</t>
  </si>
  <si>
    <t>2006 - Case No. 03-G-0766</t>
  </si>
</sst>
</file>

<file path=xl/styles.xml><?xml version="1.0" encoding="utf-8"?>
<styleSheet xmlns="http://schemas.openxmlformats.org/spreadsheetml/2006/main">
  <numFmts count="17">
    <numFmt numFmtId="5" formatCode="&quot;$&quot;#,##0_);\(&quot;$&quot;#,##0\)"/>
    <numFmt numFmtId="7" formatCode="&quot;$&quot;#,##0.00_);\(&quot;$&quot;#,##0.00\)"/>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8" formatCode="mm/dd/yy;@"/>
    <numFmt numFmtId="179" formatCode="0.0"/>
  </numFmts>
  <fonts count="59">
    <font>
      <sz val="12"/>
      <name val="Arial"/>
    </font>
    <font>
      <sz val="10"/>
      <name val="Arial"/>
      <family val="2"/>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b/>
      <i/>
      <sz val="14"/>
      <name val="Arial"/>
      <family val="2"/>
    </font>
    <font>
      <sz val="7"/>
      <name val="Arial"/>
      <family val="2"/>
    </font>
    <font>
      <sz val="14"/>
      <color indexed="8"/>
      <name val="Arial"/>
      <family val="2"/>
    </font>
    <font>
      <i/>
      <sz val="12"/>
      <color indexed="8"/>
      <name val="Arial"/>
      <family val="2"/>
    </font>
    <font>
      <i/>
      <sz val="12"/>
      <color indexed="12"/>
      <name val="Arial"/>
      <family val="2"/>
    </font>
    <font>
      <b/>
      <u/>
      <sz val="12"/>
      <color indexed="12"/>
      <name val="Arial"/>
      <family val="2"/>
    </font>
    <font>
      <b/>
      <sz val="10"/>
      <name val="Arial"/>
      <family val="2"/>
    </font>
    <font>
      <b/>
      <sz val="12"/>
      <color indexed="8"/>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z val="8"/>
      <name val="Arial"/>
      <family val="2"/>
    </font>
    <font>
      <sz val="16"/>
      <name val="Arial"/>
      <family val="2"/>
    </font>
    <font>
      <u/>
      <sz val="12"/>
      <name val="Arial"/>
      <family val="2"/>
    </font>
    <font>
      <sz val="11"/>
      <color indexed="12"/>
      <name val="Arial"/>
      <family val="2"/>
    </font>
    <font>
      <sz val="11"/>
      <color indexed="56"/>
      <name val="Calibri"/>
      <family val="2"/>
    </font>
  </fonts>
  <fills count="23">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darkHorizontal">
        <fgColor indexed="8"/>
        <bgColor indexed="26"/>
      </patternFill>
    </fill>
  </fills>
  <borders count="79">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right/>
      <top style="thin">
        <color indexed="8"/>
      </top>
      <bottom style="thin">
        <color indexed="64"/>
      </bottom>
      <diagonal/>
    </border>
    <border>
      <left/>
      <right style="medium">
        <color indexed="8"/>
      </right>
      <top/>
      <bottom style="thin">
        <color indexed="64"/>
      </bottom>
      <diagonal/>
    </border>
    <border>
      <left/>
      <right/>
      <top/>
      <bottom style="thin">
        <color indexed="64"/>
      </bottom>
      <diagonal/>
    </border>
    <border>
      <left style="medium">
        <color indexed="8"/>
      </left>
      <right/>
      <top/>
      <bottom style="thin">
        <color indexed="64"/>
      </bottom>
      <diagonal/>
    </border>
    <border>
      <left/>
      <right/>
      <top/>
      <bottom style="double">
        <color indexed="8"/>
      </bottom>
      <diagonal/>
    </border>
    <border>
      <left style="thin">
        <color indexed="64"/>
      </left>
      <right/>
      <top/>
      <bottom/>
      <diagonal/>
    </border>
  </borders>
  <cellStyleXfs count="8">
    <xf numFmtId="0" fontId="0" fillId="0" borderId="0"/>
    <xf numFmtId="43" fontId="15" fillId="0" borderId="0" applyFont="0" applyFill="0" applyBorder="0" applyAlignment="0" applyProtection="0"/>
    <xf numFmtId="0" fontId="15" fillId="0" borderId="0"/>
    <xf numFmtId="0" fontId="1" fillId="0" borderId="0"/>
    <xf numFmtId="0" fontId="9" fillId="0" borderId="0"/>
    <xf numFmtId="0" fontId="15" fillId="0" borderId="0"/>
    <xf numFmtId="0" fontId="1" fillId="0" borderId="0"/>
    <xf numFmtId="9" fontId="1" fillId="0" borderId="0" applyFont="0" applyFill="0" applyBorder="0" applyAlignment="0" applyProtection="0"/>
  </cellStyleXfs>
  <cellXfs count="2017">
    <xf numFmtId="0" fontId="0" fillId="0" borderId="0" xfId="0"/>
    <xf numFmtId="0" fontId="2" fillId="0" borderId="0" xfId="0" applyFont="1" applyAlignment="1" applyProtection="1">
      <alignment horizontal="centerContinuous"/>
      <protection locked="0"/>
    </xf>
    <xf numFmtId="0" fontId="3" fillId="0" borderId="0" xfId="0" applyFont="1" applyAlignment="1" applyProtection="1">
      <alignment horizontal="centerContinuous"/>
      <protection locked="0"/>
    </xf>
    <xf numFmtId="0" fontId="4" fillId="0" borderId="0" xfId="0" applyFont="1" applyAlignment="1" applyProtection="1">
      <alignment horizontal="centerContinuous"/>
      <protection locked="0"/>
    </xf>
    <xf numFmtId="0" fontId="3" fillId="0" borderId="0" xfId="0" applyFont="1" applyProtection="1">
      <protection locked="0"/>
    </xf>
    <xf numFmtId="0" fontId="7" fillId="0" borderId="0" xfId="0" applyFont="1" applyProtection="1">
      <protection locked="0"/>
    </xf>
    <xf numFmtId="0" fontId="8" fillId="0" borderId="0" xfId="0" applyFont="1" applyAlignment="1">
      <alignment horizontal="centerContinuous"/>
    </xf>
    <xf numFmtId="0" fontId="9" fillId="0" borderId="0" xfId="0" applyFont="1" applyAlignment="1">
      <alignment horizontal="centerContinuous" wrapText="1"/>
    </xf>
    <xf numFmtId="0" fontId="10" fillId="0" borderId="0" xfId="0" applyFont="1" applyAlignment="1">
      <alignment horizontal="centerContinuous" wrapText="1"/>
    </xf>
    <xf numFmtId="0" fontId="9" fillId="0" borderId="0" xfId="0" applyFont="1"/>
    <xf numFmtId="0" fontId="12" fillId="0" borderId="0" xfId="0" applyFont="1" applyAlignment="1">
      <alignment horizontal="left"/>
    </xf>
    <xf numFmtId="0" fontId="12" fillId="0" borderId="0" xfId="0" applyFont="1" applyAlignment="1">
      <alignment horizontal="centerContinuous"/>
    </xf>
    <xf numFmtId="0" fontId="9" fillId="0" borderId="0" xfId="0" applyFont="1" applyAlignment="1">
      <alignment horizontal="centerContinuous"/>
    </xf>
    <xf numFmtId="0" fontId="9" fillId="0" borderId="0" xfId="0" applyFont="1" applyAlignment="1">
      <alignment horizontal="left"/>
    </xf>
    <xf numFmtId="0" fontId="13" fillId="3" borderId="0" xfId="0" applyFont="1" applyFill="1" applyAlignment="1" applyProtection="1">
      <alignment horizontal="centerContinuous"/>
    </xf>
    <xf numFmtId="0" fontId="14" fillId="3" borderId="1" xfId="0" applyFont="1" applyFill="1" applyBorder="1" applyAlignment="1" applyProtection="1">
      <alignment horizontal="centerContinuous"/>
    </xf>
    <xf numFmtId="0" fontId="9" fillId="0" borderId="0" xfId="0" applyFont="1" applyAlignment="1" applyProtection="1">
      <alignment horizontal="centerContinuous" wrapText="1"/>
    </xf>
    <xf numFmtId="0" fontId="9" fillId="0" borderId="0" xfId="0" applyFont="1" applyProtection="1"/>
    <xf numFmtId="0" fontId="15" fillId="0" borderId="0" xfId="0" applyFont="1" applyAlignment="1" applyProtection="1">
      <alignment horizontal="centerContinuous"/>
    </xf>
    <xf numFmtId="0" fontId="15" fillId="0" borderId="0" xfId="0" applyFont="1" applyProtection="1"/>
    <xf numFmtId="0" fontId="15" fillId="0" borderId="2" xfId="0" applyFont="1" applyBorder="1" applyProtection="1"/>
    <xf numFmtId="0" fontId="15" fillId="0" borderId="3" xfId="0" applyFont="1" applyBorder="1" applyProtection="1"/>
    <xf numFmtId="0" fontId="15" fillId="0" borderId="4" xfId="0" applyFont="1" applyBorder="1" applyProtection="1"/>
    <xf numFmtId="0" fontId="15" fillId="0" borderId="5" xfId="0" applyFont="1" applyBorder="1" applyProtection="1"/>
    <xf numFmtId="0" fontId="16" fillId="0" borderId="4" xfId="0" applyFont="1" applyBorder="1" applyAlignment="1" applyProtection="1">
      <alignment horizontal="centerContinuous"/>
    </xf>
    <xf numFmtId="0" fontId="15" fillId="0" borderId="5" xfId="0" applyFont="1" applyBorder="1" applyAlignment="1" applyProtection="1">
      <alignment horizontal="centerContinuous"/>
    </xf>
    <xf numFmtId="0" fontId="15" fillId="0" borderId="6" xfId="0" applyFont="1" applyBorder="1" applyProtection="1"/>
    <xf numFmtId="0" fontId="15" fillId="0" borderId="1" xfId="0" applyFont="1" applyBorder="1" applyProtection="1"/>
    <xf numFmtId="0" fontId="15" fillId="0" borderId="7" xfId="0" applyFont="1" applyBorder="1" applyProtection="1"/>
    <xf numFmtId="0" fontId="9" fillId="0" borderId="8" xfId="0" applyFont="1" applyBorder="1" applyProtection="1"/>
    <xf numFmtId="0" fontId="5" fillId="0" borderId="0" xfId="0" applyFont="1" applyProtection="1"/>
    <xf numFmtId="0" fontId="5" fillId="0" borderId="9" xfId="0" applyFont="1" applyBorder="1" applyAlignment="1" applyProtection="1">
      <alignment horizontal="centerContinuous"/>
    </xf>
    <xf numFmtId="0" fontId="5" fillId="0" borderId="10" xfId="0" applyFont="1" applyBorder="1" applyAlignment="1" applyProtection="1">
      <alignment horizontal="centerContinuous"/>
    </xf>
    <xf numFmtId="0" fontId="5" fillId="0" borderId="11" xfId="0" applyFont="1" applyBorder="1" applyAlignment="1" applyProtection="1">
      <alignment horizontal="centerContinuous"/>
    </xf>
    <xf numFmtId="0" fontId="5" fillId="0" borderId="4" xfId="0" applyFont="1" applyBorder="1" applyProtection="1"/>
    <xf numFmtId="0" fontId="5" fillId="0" borderId="0" xfId="0" applyFont="1" applyAlignment="1" applyProtection="1">
      <alignment horizontal="centerContinuous"/>
    </xf>
    <xf numFmtId="0" fontId="5" fillId="0" borderId="5" xfId="0" applyFont="1" applyBorder="1" applyAlignment="1" applyProtection="1">
      <alignment horizontal="centerContinuous"/>
    </xf>
    <xf numFmtId="0" fontId="5" fillId="0" borderId="9" xfId="0" applyFont="1" applyBorder="1" applyProtection="1"/>
    <xf numFmtId="0" fontId="5" fillId="0" borderId="10" xfId="0" applyFont="1" applyBorder="1" applyProtection="1"/>
    <xf numFmtId="0" fontId="5" fillId="0" borderId="5" xfId="0" applyFont="1" applyBorder="1" applyProtection="1"/>
    <xf numFmtId="0" fontId="5" fillId="0" borderId="6" xfId="0" applyFont="1" applyBorder="1" applyProtection="1"/>
    <xf numFmtId="0" fontId="5" fillId="0" borderId="1" xfId="0" applyFont="1" applyBorder="1" applyProtection="1"/>
    <xf numFmtId="0" fontId="5" fillId="0" borderId="1" xfId="0" applyFont="1" applyBorder="1" applyAlignment="1" applyProtection="1">
      <alignment horizontal="centerContinuous"/>
    </xf>
    <xf numFmtId="0" fontId="5" fillId="0" borderId="8" xfId="0" applyFont="1" applyBorder="1" applyProtection="1"/>
    <xf numFmtId="0" fontId="5" fillId="0" borderId="12" xfId="0" applyFont="1" applyBorder="1" applyProtection="1"/>
    <xf numFmtId="0" fontId="5" fillId="0" borderId="13" xfId="0" applyFont="1" applyBorder="1" applyProtection="1"/>
    <xf numFmtId="0" fontId="5" fillId="0" borderId="2" xfId="0" applyFont="1" applyBorder="1" applyProtection="1"/>
    <xf numFmtId="0" fontId="5" fillId="0" borderId="14" xfId="0" applyFont="1" applyBorder="1" applyProtection="1"/>
    <xf numFmtId="0" fontId="5" fillId="0" borderId="15" xfId="0" applyFont="1" applyBorder="1" applyProtection="1"/>
    <xf numFmtId="0" fontId="5" fillId="0" borderId="16" xfId="0" applyFont="1" applyBorder="1" applyProtection="1"/>
    <xf numFmtId="0" fontId="5" fillId="0" borderId="17" xfId="0" applyFont="1" applyBorder="1" applyProtection="1"/>
    <xf numFmtId="0" fontId="5" fillId="0" borderId="18" xfId="0" applyFont="1" applyBorder="1" applyProtection="1"/>
    <xf numFmtId="0" fontId="5" fillId="0" borderId="19" xfId="0" applyFont="1" applyBorder="1" applyAlignment="1" applyProtection="1">
      <alignment horizontal="centerContinuous"/>
    </xf>
    <xf numFmtId="0" fontId="5" fillId="0" borderId="16" xfId="0" applyFont="1" applyBorder="1" applyAlignment="1" applyProtection="1">
      <alignment horizontal="centerContinuous"/>
    </xf>
    <xf numFmtId="0" fontId="5" fillId="0" borderId="20" xfId="0" applyFont="1" applyBorder="1" applyProtection="1"/>
    <xf numFmtId="0" fontId="5" fillId="0" borderId="21" xfId="0" applyFont="1" applyBorder="1" applyAlignment="1" applyProtection="1">
      <alignment horizontal="centerContinuous"/>
    </xf>
    <xf numFmtId="0" fontId="5" fillId="0" borderId="22" xfId="0" applyFont="1" applyBorder="1" applyAlignment="1" applyProtection="1">
      <alignment horizontal="centerContinuous"/>
    </xf>
    <xf numFmtId="0" fontId="5" fillId="0" borderId="19" xfId="0" applyFont="1" applyBorder="1" applyProtection="1"/>
    <xf numFmtId="0" fontId="5" fillId="0" borderId="23" xfId="0" applyFont="1" applyBorder="1" applyProtection="1"/>
    <xf numFmtId="0" fontId="5" fillId="0" borderId="24" xfId="0" applyFont="1" applyBorder="1" applyProtection="1"/>
    <xf numFmtId="0" fontId="5" fillId="0" borderId="3" xfId="0" applyFont="1" applyBorder="1" applyProtection="1"/>
    <xf numFmtId="0" fontId="5" fillId="0" borderId="15" xfId="0" applyFont="1" applyBorder="1" applyAlignment="1" applyProtection="1">
      <alignment horizontal="centerContinuous"/>
    </xf>
    <xf numFmtId="0" fontId="5" fillId="0" borderId="25" xfId="0" applyFont="1" applyBorder="1" applyAlignment="1" applyProtection="1">
      <alignment horizontal="centerContinuous"/>
    </xf>
    <xf numFmtId="0" fontId="5" fillId="0" borderId="17" xfId="0" applyFont="1" applyBorder="1" applyAlignment="1" applyProtection="1">
      <alignment horizontal="centerContinuous"/>
    </xf>
    <xf numFmtId="0" fontId="5" fillId="0" borderId="26" xfId="0" applyFont="1" applyBorder="1" applyAlignment="1" applyProtection="1">
      <alignment horizontal="centerContinuous"/>
    </xf>
    <xf numFmtId="0" fontId="5" fillId="0" borderId="25" xfId="0" applyFont="1" applyBorder="1" applyProtection="1"/>
    <xf numFmtId="0" fontId="9" fillId="0" borderId="2" xfId="0" applyFont="1" applyBorder="1" applyProtection="1"/>
    <xf numFmtId="0" fontId="9" fillId="0" borderId="3" xfId="0" applyFont="1" applyBorder="1" applyProtection="1"/>
    <xf numFmtId="0" fontId="10" fillId="0" borderId="4" xfId="0" applyFont="1" applyBorder="1" applyAlignment="1" applyProtection="1">
      <alignment horizontal="centerContinuous"/>
    </xf>
    <xf numFmtId="0" fontId="9" fillId="0" borderId="0" xfId="0" applyFont="1" applyAlignment="1" applyProtection="1">
      <alignment horizontal="centerContinuous"/>
    </xf>
    <xf numFmtId="0" fontId="9" fillId="0" borderId="5" xfId="0" applyFont="1" applyBorder="1" applyAlignment="1" applyProtection="1">
      <alignment horizontal="centerContinuous"/>
    </xf>
    <xf numFmtId="0" fontId="10" fillId="0" borderId="0" xfId="0" applyFont="1" applyAlignment="1" applyProtection="1">
      <alignment horizontal="centerContinuous"/>
    </xf>
    <xf numFmtId="0" fontId="9" fillId="0" borderId="4" xfId="0" applyFont="1" applyBorder="1" applyProtection="1"/>
    <xf numFmtId="0" fontId="9" fillId="0" borderId="5" xfId="0" applyFont="1" applyBorder="1" applyProtection="1"/>
    <xf numFmtId="0" fontId="9" fillId="0" borderId="9" xfId="0" applyFont="1" applyBorder="1" applyProtection="1"/>
    <xf numFmtId="0" fontId="9" fillId="0" borderId="10" xfId="0" applyFont="1" applyBorder="1" applyAlignment="1" applyProtection="1">
      <alignment horizontal="centerContinuous"/>
    </xf>
    <xf numFmtId="0" fontId="9" fillId="0" borderId="11" xfId="0" applyFont="1" applyBorder="1" applyProtection="1"/>
    <xf numFmtId="0" fontId="9" fillId="0" borderId="10" xfId="0" applyFont="1" applyBorder="1" applyProtection="1"/>
    <xf numFmtId="0" fontId="9" fillId="0" borderId="15" xfId="0" applyFont="1" applyBorder="1" applyProtection="1"/>
    <xf numFmtId="0" fontId="9" fillId="0" borderId="19" xfId="0" applyFont="1" applyBorder="1" applyAlignment="1" applyProtection="1">
      <alignment horizontal="centerContinuous"/>
    </xf>
    <xf numFmtId="0" fontId="9" fillId="0" borderId="18" xfId="0" applyFont="1" applyBorder="1" applyProtection="1"/>
    <xf numFmtId="0" fontId="9" fillId="0" borderId="25" xfId="0" applyFont="1" applyBorder="1" applyProtection="1"/>
    <xf numFmtId="0" fontId="9" fillId="0" borderId="27" xfId="0" applyFont="1" applyBorder="1" applyProtection="1"/>
    <xf numFmtId="0" fontId="9" fillId="0" borderId="16" xfId="0" applyFont="1" applyBorder="1" applyProtection="1"/>
    <xf numFmtId="0" fontId="9" fillId="0" borderId="28" xfId="0" applyFont="1" applyBorder="1" applyProtection="1"/>
    <xf numFmtId="0" fontId="9" fillId="0" borderId="29" xfId="0" applyFont="1" applyBorder="1" applyProtection="1"/>
    <xf numFmtId="0" fontId="9" fillId="0" borderId="17" xfId="0" applyFont="1" applyBorder="1" applyProtection="1"/>
    <xf numFmtId="0" fontId="9" fillId="0" borderId="30" xfId="0" applyFont="1" applyBorder="1" applyProtection="1"/>
    <xf numFmtId="0" fontId="6" fillId="0" borderId="28" xfId="0" applyFont="1" applyBorder="1" applyProtection="1">
      <protection locked="0"/>
    </xf>
    <xf numFmtId="0" fontId="9" fillId="0" borderId="31" xfId="0" applyFont="1" applyBorder="1" applyProtection="1"/>
    <xf numFmtId="0" fontId="9" fillId="0" borderId="32" xfId="0" applyFont="1" applyBorder="1" applyProtection="1"/>
    <xf numFmtId="5" fontId="6" fillId="0" borderId="28" xfId="0" applyNumberFormat="1" applyFont="1" applyBorder="1" applyProtection="1">
      <protection locked="0"/>
    </xf>
    <xf numFmtId="5" fontId="6" fillId="0" borderId="29" xfId="0" applyNumberFormat="1" applyFont="1" applyBorder="1" applyProtection="1">
      <protection locked="0"/>
    </xf>
    <xf numFmtId="5" fontId="9" fillId="0" borderId="33" xfId="0" applyNumberFormat="1" applyFont="1" applyBorder="1" applyProtection="1"/>
    <xf numFmtId="5" fontId="6" fillId="0" borderId="27" xfId="0" applyNumberFormat="1" applyFont="1" applyBorder="1" applyProtection="1">
      <protection locked="0"/>
    </xf>
    <xf numFmtId="5" fontId="9" fillId="4" borderId="31" xfId="0" applyNumberFormat="1" applyFont="1" applyFill="1" applyBorder="1" applyProtection="1"/>
    <xf numFmtId="0" fontId="9" fillId="0" borderId="34" xfId="0" applyFont="1" applyBorder="1" applyProtection="1"/>
    <xf numFmtId="0" fontId="6" fillId="0" borderId="15" xfId="0" applyFont="1" applyBorder="1" applyProtection="1">
      <protection locked="0"/>
    </xf>
    <xf numFmtId="0" fontId="9" fillId="0" borderId="19" xfId="0" applyFont="1" applyBorder="1" applyProtection="1"/>
    <xf numFmtId="37" fontId="6" fillId="0" borderId="15" xfId="0" applyNumberFormat="1" applyFont="1" applyBorder="1" applyProtection="1">
      <protection locked="0"/>
    </xf>
    <xf numFmtId="37" fontId="6" fillId="0" borderId="5" xfId="0" applyNumberFormat="1" applyFont="1" applyBorder="1" applyProtection="1">
      <protection locked="0"/>
    </xf>
    <xf numFmtId="37" fontId="9" fillId="0" borderId="18" xfId="0" applyNumberFormat="1" applyFont="1" applyBorder="1" applyProtection="1"/>
    <xf numFmtId="37" fontId="6" fillId="0" borderId="25" xfId="0" applyNumberFormat="1" applyFont="1" applyBorder="1" applyProtection="1">
      <protection locked="0"/>
    </xf>
    <xf numFmtId="37" fontId="9" fillId="4" borderId="0" xfId="0" applyNumberFormat="1" applyFont="1" applyFill="1" applyProtection="1"/>
    <xf numFmtId="0" fontId="6" fillId="0" borderId="17" xfId="0" applyFont="1" applyBorder="1" applyProtection="1">
      <protection locked="0"/>
    </xf>
    <xf numFmtId="0" fontId="9" fillId="0" borderId="21" xfId="0" applyFont="1" applyBorder="1" applyProtection="1"/>
    <xf numFmtId="37" fontId="6" fillId="0" borderId="17" xfId="0" applyNumberFormat="1" applyFont="1" applyBorder="1" applyProtection="1">
      <protection locked="0"/>
    </xf>
    <xf numFmtId="37" fontId="6" fillId="0" borderId="11" xfId="0" applyNumberFormat="1" applyFont="1" applyBorder="1" applyProtection="1">
      <protection locked="0"/>
    </xf>
    <xf numFmtId="37" fontId="9" fillId="0" borderId="20" xfId="0" applyNumberFormat="1" applyFont="1" applyBorder="1" applyProtection="1"/>
    <xf numFmtId="37" fontId="6" fillId="0" borderId="26" xfId="0" applyNumberFormat="1" applyFont="1" applyBorder="1" applyProtection="1">
      <protection locked="0"/>
    </xf>
    <xf numFmtId="37" fontId="9" fillId="4" borderId="10" xfId="0" applyNumberFormat="1" applyFont="1" applyFill="1" applyBorder="1" applyProtection="1"/>
    <xf numFmtId="0" fontId="9" fillId="0" borderId="22" xfId="0" applyFont="1" applyBorder="1" applyProtection="1"/>
    <xf numFmtId="0" fontId="9" fillId="0" borderId="6" xfId="0" applyFont="1" applyBorder="1" applyProtection="1"/>
    <xf numFmtId="0" fontId="9" fillId="0" borderId="1" xfId="0" applyFont="1" applyBorder="1" applyProtection="1"/>
    <xf numFmtId="0" fontId="9" fillId="0" borderId="7" xfId="0" applyFont="1" applyBorder="1" applyProtection="1"/>
    <xf numFmtId="0" fontId="10" fillId="0" borderId="0" xfId="0" applyFont="1" applyProtection="1"/>
    <xf numFmtId="0" fontId="5" fillId="0" borderId="26" xfId="0" applyFont="1" applyBorder="1" applyProtection="1"/>
    <xf numFmtId="0" fontId="5" fillId="0" borderId="21" xfId="0" applyFont="1" applyBorder="1" applyProtection="1"/>
    <xf numFmtId="0" fontId="9" fillId="0" borderId="26" xfId="0" applyFont="1" applyBorder="1" applyProtection="1"/>
    <xf numFmtId="0" fontId="5" fillId="0" borderId="4" xfId="0" applyFont="1" applyBorder="1" applyAlignment="1" applyProtection="1">
      <alignment horizontal="centerContinuous"/>
    </xf>
    <xf numFmtId="0" fontId="17" fillId="0" borderId="0" xfId="0" applyFont="1" applyAlignment="1" applyProtection="1">
      <alignment horizontal="left"/>
    </xf>
    <xf numFmtId="0" fontId="17" fillId="0" borderId="0" xfId="0" applyFont="1" applyAlignment="1" applyProtection="1">
      <alignment horizontal="centerContinuous"/>
    </xf>
    <xf numFmtId="0" fontId="17" fillId="0" borderId="5" xfId="0" applyFont="1" applyBorder="1" applyAlignment="1" applyProtection="1">
      <alignment horizontal="centerContinuous"/>
    </xf>
    <xf numFmtId="0" fontId="17" fillId="0" borderId="0" xfId="0" applyFont="1" applyProtection="1"/>
    <xf numFmtId="0" fontId="17" fillId="0" borderId="10" xfId="0" applyFont="1" applyBorder="1" applyAlignment="1" applyProtection="1">
      <alignment horizontal="left"/>
    </xf>
    <xf numFmtId="0" fontId="17" fillId="0" borderId="10" xfId="0" applyFont="1" applyBorder="1" applyProtection="1"/>
    <xf numFmtId="0" fontId="17" fillId="0" borderId="10" xfId="0" applyFont="1" applyBorder="1" applyAlignment="1" applyProtection="1">
      <alignment horizontal="centerContinuous"/>
    </xf>
    <xf numFmtId="0" fontId="17" fillId="0" borderId="11" xfId="0" applyFont="1" applyBorder="1" applyAlignment="1" applyProtection="1">
      <alignment horizontal="centerContinuous"/>
    </xf>
    <xf numFmtId="0" fontId="17" fillId="0" borderId="25" xfId="0" applyFont="1" applyBorder="1" applyProtection="1"/>
    <xf numFmtId="0" fontId="17" fillId="0" borderId="25" xfId="0" applyFont="1" applyBorder="1" applyAlignment="1" applyProtection="1">
      <alignment horizontal="centerContinuous"/>
    </xf>
    <xf numFmtId="0" fontId="17" fillId="0" borderId="5" xfId="0" applyFont="1" applyBorder="1" applyProtection="1"/>
    <xf numFmtId="0" fontId="17" fillId="0" borderId="26" xfId="0" applyFont="1" applyBorder="1" applyProtection="1"/>
    <xf numFmtId="0" fontId="17" fillId="0" borderId="11" xfId="0" applyFont="1" applyBorder="1" applyProtection="1"/>
    <xf numFmtId="0" fontId="5" fillId="0" borderId="11" xfId="0" applyFont="1" applyBorder="1" applyProtection="1"/>
    <xf numFmtId="0" fontId="5" fillId="0" borderId="22" xfId="0" applyFont="1" applyBorder="1" applyProtection="1"/>
    <xf numFmtId="0" fontId="9" fillId="0" borderId="20" xfId="0" applyFont="1" applyBorder="1" applyProtection="1"/>
    <xf numFmtId="0" fontId="5" fillId="0" borderId="0" xfId="0" applyFont="1" applyAlignment="1" applyProtection="1">
      <alignment horizontal="left"/>
    </xf>
    <xf numFmtId="0" fontId="5" fillId="0" borderId="1" xfId="0" applyFont="1" applyBorder="1" applyAlignment="1" applyProtection="1">
      <alignment horizontal="left"/>
    </xf>
    <xf numFmtId="0" fontId="5" fillId="0" borderId="35" xfId="0" applyFont="1" applyBorder="1" applyProtection="1"/>
    <xf numFmtId="0" fontId="5" fillId="0" borderId="36" xfId="0" applyFont="1" applyBorder="1" applyProtection="1"/>
    <xf numFmtId="0" fontId="5" fillId="0" borderId="37" xfId="0" applyFont="1" applyBorder="1" applyProtection="1"/>
    <xf numFmtId="0" fontId="18" fillId="0" borderId="0" xfId="0" applyFont="1" applyAlignment="1" applyProtection="1">
      <alignment horizontal="centerContinuous"/>
    </xf>
    <xf numFmtId="0" fontId="18" fillId="0" borderId="4" xfId="0" applyFont="1" applyBorder="1" applyAlignment="1" applyProtection="1">
      <alignment horizontal="centerContinuous"/>
    </xf>
    <xf numFmtId="0" fontId="18" fillId="0" borderId="5" xfId="0" applyFont="1" applyBorder="1" applyAlignment="1" applyProtection="1">
      <alignment horizontal="centerContinuous"/>
    </xf>
    <xf numFmtId="37" fontId="5" fillId="0" borderId="0" xfId="0" applyNumberFormat="1" applyFont="1" applyProtection="1"/>
    <xf numFmtId="37" fontId="5" fillId="0" borderId="5" xfId="0" applyNumberFormat="1" applyFont="1" applyBorder="1" applyProtection="1"/>
    <xf numFmtId="37" fontId="5" fillId="0" borderId="1" xfId="0" applyNumberFormat="1" applyFont="1" applyBorder="1" applyProtection="1"/>
    <xf numFmtId="37" fontId="5" fillId="0" borderId="7" xfId="0" applyNumberFormat="1" applyFont="1" applyBorder="1" applyProtection="1"/>
    <xf numFmtId="37" fontId="5" fillId="0" borderId="0" xfId="0" applyNumberFormat="1" applyFont="1" applyAlignment="1" applyProtection="1">
      <alignment horizontal="centerContinuous"/>
    </xf>
    <xf numFmtId="0" fontId="9" fillId="0" borderId="9" xfId="0" applyFont="1" applyBorder="1" applyAlignment="1" applyProtection="1">
      <alignment horizontal="centerContinuous"/>
    </xf>
    <xf numFmtId="0" fontId="18" fillId="0" borderId="0" xfId="0" applyFont="1" applyProtection="1"/>
    <xf numFmtId="0" fontId="5" fillId="0" borderId="18" xfId="0" applyFont="1" applyBorder="1" applyAlignment="1" applyProtection="1">
      <alignment horizontal="center"/>
    </xf>
    <xf numFmtId="0" fontId="5" fillId="0" borderId="20" xfId="0" applyFont="1" applyBorder="1" applyAlignment="1" applyProtection="1">
      <alignment horizontal="center"/>
    </xf>
    <xf numFmtId="5" fontId="5" fillId="0" borderId="17" xfId="0" applyNumberFormat="1" applyFont="1" applyBorder="1" applyProtection="1"/>
    <xf numFmtId="5" fontId="5" fillId="0" borderId="22" xfId="0" applyNumberFormat="1" applyFont="1" applyBorder="1" applyProtection="1"/>
    <xf numFmtId="37" fontId="5" fillId="0" borderId="17" xfId="0" applyNumberFormat="1" applyFont="1" applyBorder="1" applyProtection="1"/>
    <xf numFmtId="37" fontId="5" fillId="0" borderId="22" xfId="0" applyNumberFormat="1" applyFont="1" applyBorder="1" applyProtection="1"/>
    <xf numFmtId="37" fontId="5" fillId="0" borderId="21" xfId="0" applyNumberFormat="1" applyFont="1" applyBorder="1" applyProtection="1"/>
    <xf numFmtId="0" fontId="5" fillId="0" borderId="38" xfId="0" applyFont="1" applyBorder="1" applyAlignment="1" applyProtection="1">
      <alignment horizontal="centerContinuous" wrapText="1"/>
    </xf>
    <xf numFmtId="5" fontId="5" fillId="0" borderId="21" xfId="0" applyNumberFormat="1" applyFont="1" applyBorder="1" applyProtection="1"/>
    <xf numFmtId="0" fontId="5" fillId="0" borderId="21" xfId="0" applyFont="1" applyBorder="1" applyAlignment="1" applyProtection="1">
      <alignment horizontal="center"/>
    </xf>
    <xf numFmtId="37" fontId="5" fillId="0" borderId="19" xfId="0" applyNumberFormat="1" applyFont="1" applyBorder="1" applyProtection="1"/>
    <xf numFmtId="37" fontId="5" fillId="0" borderId="16" xfId="0" applyNumberFormat="1" applyFont="1" applyBorder="1" applyProtection="1"/>
    <xf numFmtId="0" fontId="5" fillId="0" borderId="38" xfId="0" applyFont="1" applyBorder="1" applyProtection="1"/>
    <xf numFmtId="5" fontId="5" fillId="0" borderId="38" xfId="0" applyNumberFormat="1" applyFont="1" applyBorder="1" applyProtection="1"/>
    <xf numFmtId="5" fontId="5" fillId="0" borderId="37" xfId="0" applyNumberFormat="1" applyFont="1" applyBorder="1" applyProtection="1"/>
    <xf numFmtId="37" fontId="5" fillId="0" borderId="19" xfId="0" applyNumberFormat="1" applyFont="1" applyBorder="1" applyAlignment="1" applyProtection="1">
      <alignment horizontal="centerContinuous"/>
    </xf>
    <xf numFmtId="37" fontId="5" fillId="0" borderId="16" xfId="0" applyNumberFormat="1" applyFont="1" applyBorder="1" applyAlignment="1" applyProtection="1">
      <alignment horizontal="centerContinuous"/>
    </xf>
    <xf numFmtId="37" fontId="5" fillId="0" borderId="21" xfId="0" applyNumberFormat="1" applyFont="1" applyBorder="1" applyAlignment="1" applyProtection="1">
      <alignment horizontal="centerContinuous"/>
    </xf>
    <xf numFmtId="37" fontId="5" fillId="0" borderId="5" xfId="0" applyNumberFormat="1" applyFont="1" applyBorder="1" applyAlignment="1" applyProtection="1">
      <alignment horizontal="centerContinuous"/>
    </xf>
    <xf numFmtId="37" fontId="5" fillId="0" borderId="1" xfId="0" applyNumberFormat="1" applyFont="1" applyBorder="1" applyAlignment="1" applyProtection="1">
      <alignment horizontal="centerContinuous"/>
    </xf>
    <xf numFmtId="37" fontId="5" fillId="0" borderId="7" xfId="0" applyNumberFormat="1" applyFont="1" applyBorder="1" applyAlignment="1" applyProtection="1">
      <alignment horizontal="centerContinuous"/>
    </xf>
    <xf numFmtId="39" fontId="5" fillId="0" borderId="0" xfId="0" applyNumberFormat="1" applyFont="1" applyAlignment="1" applyProtection="1">
      <alignment horizontal="centerContinuous"/>
    </xf>
    <xf numFmtId="37" fontId="5" fillId="0" borderId="11" xfId="0" applyNumberFormat="1" applyFont="1" applyBorder="1" applyAlignment="1" applyProtection="1">
      <alignment horizontal="centerContinuous"/>
    </xf>
    <xf numFmtId="37" fontId="5" fillId="0" borderId="26" xfId="0" applyNumberFormat="1" applyFont="1" applyBorder="1" applyAlignment="1" applyProtection="1">
      <alignment horizontal="centerContinuous"/>
    </xf>
    <xf numFmtId="0" fontId="5" fillId="0" borderId="29" xfId="0" applyFont="1" applyBorder="1" applyProtection="1"/>
    <xf numFmtId="0" fontId="5" fillId="0" borderId="33" xfId="0" applyFont="1" applyBorder="1" applyProtection="1"/>
    <xf numFmtId="37" fontId="5" fillId="0" borderId="39" xfId="0" applyNumberFormat="1" applyFont="1" applyBorder="1" applyAlignment="1" applyProtection="1">
      <alignment horizontal="centerContinuous"/>
    </xf>
    <xf numFmtId="0" fontId="5" fillId="0" borderId="0" xfId="0" applyFont="1" applyAlignment="1" applyProtection="1">
      <alignment horizontal="center"/>
    </xf>
    <xf numFmtId="37" fontId="5" fillId="0" borderId="15" xfId="0" applyNumberFormat="1" applyFont="1" applyBorder="1" applyProtection="1"/>
    <xf numFmtId="37" fontId="5" fillId="5" borderId="21" xfId="0" applyNumberFormat="1" applyFont="1" applyFill="1" applyBorder="1" applyProtection="1"/>
    <xf numFmtId="37" fontId="5" fillId="5" borderId="22" xfId="0" applyNumberFormat="1" applyFont="1" applyFill="1" applyBorder="1" applyProtection="1"/>
    <xf numFmtId="0" fontId="5" fillId="5" borderId="20" xfId="0" applyFont="1" applyFill="1" applyBorder="1" applyAlignment="1" applyProtection="1">
      <alignment horizontal="centerContinuous"/>
    </xf>
    <xf numFmtId="0" fontId="5" fillId="5" borderId="26" xfId="0" applyFont="1" applyFill="1" applyBorder="1" applyAlignment="1" applyProtection="1">
      <alignment horizontal="centerContinuous"/>
    </xf>
    <xf numFmtId="0" fontId="5" fillId="5" borderId="10" xfId="0" applyFont="1" applyFill="1" applyBorder="1" applyAlignment="1" applyProtection="1">
      <alignment horizontal="centerContinuous"/>
    </xf>
    <xf numFmtId="0" fontId="5" fillId="5" borderId="21" xfId="0" applyFont="1" applyFill="1" applyBorder="1" applyProtection="1"/>
    <xf numFmtId="37" fontId="5" fillId="5" borderId="17" xfId="0" applyNumberFormat="1" applyFont="1" applyFill="1" applyBorder="1" applyProtection="1"/>
    <xf numFmtId="5" fontId="5" fillId="0" borderId="20" xfId="0" applyNumberFormat="1" applyFont="1" applyBorder="1" applyProtection="1"/>
    <xf numFmtId="0" fontId="5" fillId="0" borderId="18" xfId="0" applyFont="1" applyBorder="1" applyAlignment="1" applyProtection="1">
      <alignment horizontal="centerContinuous"/>
    </xf>
    <xf numFmtId="37" fontId="5" fillId="0" borderId="9" xfId="0" applyNumberFormat="1" applyFont="1" applyBorder="1" applyProtection="1"/>
    <xf numFmtId="5" fontId="5" fillId="0" borderId="9" xfId="0" applyNumberFormat="1" applyFont="1" applyBorder="1" applyProtection="1"/>
    <xf numFmtId="0" fontId="5" fillId="0" borderId="7" xfId="0" applyFont="1" applyBorder="1" applyProtection="1"/>
    <xf numFmtId="0" fontId="5" fillId="5" borderId="22" xfId="0" applyFont="1" applyFill="1" applyBorder="1" applyProtection="1"/>
    <xf numFmtId="0" fontId="5" fillId="0" borderId="3" xfId="0" applyFont="1" applyBorder="1" applyAlignment="1" applyProtection="1">
      <alignment horizontal="center"/>
    </xf>
    <xf numFmtId="39" fontId="5" fillId="0" borderId="5" xfId="0" applyNumberFormat="1" applyFont="1" applyBorder="1" applyAlignment="1" applyProtection="1">
      <alignment horizontal="centerContinuous"/>
    </xf>
    <xf numFmtId="0" fontId="5" fillId="6" borderId="21" xfId="0" applyFont="1" applyFill="1" applyBorder="1" applyProtection="1"/>
    <xf numFmtId="37" fontId="5" fillId="6" borderId="22" xfId="0" applyNumberFormat="1" applyFont="1" applyFill="1" applyBorder="1" applyProtection="1"/>
    <xf numFmtId="5" fontId="5" fillId="7" borderId="22" xfId="0" applyNumberFormat="1" applyFont="1" applyFill="1" applyBorder="1" applyProtection="1"/>
    <xf numFmtId="0" fontId="5" fillId="8" borderId="21" xfId="0" applyFont="1" applyFill="1" applyBorder="1" applyProtection="1"/>
    <xf numFmtId="37" fontId="5" fillId="8" borderId="22" xfId="0" applyNumberFormat="1" applyFont="1" applyFill="1" applyBorder="1" applyProtection="1"/>
    <xf numFmtId="37" fontId="5" fillId="0" borderId="37" xfId="0" applyNumberFormat="1" applyFont="1" applyBorder="1" applyProtection="1"/>
    <xf numFmtId="0" fontId="5" fillId="0" borderId="0" xfId="0" applyFont="1" applyAlignment="1" applyProtection="1">
      <alignment horizontal="right"/>
    </xf>
    <xf numFmtId="0" fontId="5" fillId="0" borderId="10" xfId="0" applyFont="1" applyBorder="1" applyAlignment="1" applyProtection="1">
      <alignment horizontal="right"/>
    </xf>
    <xf numFmtId="37" fontId="5" fillId="0" borderId="10" xfId="0" applyNumberFormat="1" applyFont="1" applyBorder="1" applyProtection="1"/>
    <xf numFmtId="37" fontId="5" fillId="2" borderId="22" xfId="0" applyNumberFormat="1" applyFont="1" applyFill="1" applyBorder="1" applyProtection="1"/>
    <xf numFmtId="0" fontId="5" fillId="0" borderId="19" xfId="0" applyFont="1" applyBorder="1" applyAlignment="1" applyProtection="1">
      <alignment horizontal="center"/>
    </xf>
    <xf numFmtId="37" fontId="5" fillId="0" borderId="0" xfId="0" applyNumberFormat="1" applyFont="1" applyAlignment="1" applyProtection="1">
      <alignment horizontal="right"/>
    </xf>
    <xf numFmtId="0" fontId="5" fillId="0" borderId="16" xfId="0" applyFont="1" applyBorder="1" applyAlignment="1" applyProtection="1">
      <alignment horizontal="center"/>
    </xf>
    <xf numFmtId="0" fontId="5" fillId="0" borderId="22" xfId="0" applyFont="1" applyBorder="1" applyAlignment="1" applyProtection="1">
      <alignment horizontal="center"/>
    </xf>
    <xf numFmtId="0" fontId="5" fillId="9" borderId="19" xfId="0" applyFont="1" applyFill="1" applyBorder="1" applyProtection="1"/>
    <xf numFmtId="39" fontId="5" fillId="9" borderId="5" xfId="0" applyNumberFormat="1" applyFont="1" applyFill="1" applyBorder="1" applyAlignment="1" applyProtection="1">
      <alignment horizontal="centerContinuous"/>
    </xf>
    <xf numFmtId="0" fontId="5" fillId="9" borderId="4" xfId="0" applyFont="1" applyFill="1" applyBorder="1" applyProtection="1"/>
    <xf numFmtId="39" fontId="5" fillId="9" borderId="0" xfId="0" applyNumberFormat="1" applyFont="1" applyFill="1" applyAlignment="1" applyProtection="1">
      <alignment horizontal="centerContinuous"/>
    </xf>
    <xf numFmtId="39" fontId="5" fillId="9" borderId="25" xfId="0" applyNumberFormat="1" applyFont="1" applyFill="1" applyBorder="1" applyAlignment="1" applyProtection="1">
      <alignment horizontal="centerContinuous"/>
    </xf>
    <xf numFmtId="0" fontId="5" fillId="9" borderId="21" xfId="0" applyFont="1" applyFill="1" applyBorder="1" applyAlignment="1" applyProtection="1">
      <alignment horizontal="centerContinuous"/>
    </xf>
    <xf numFmtId="0" fontId="5" fillId="9" borderId="11" xfId="0" applyFont="1" applyFill="1" applyBorder="1" applyAlignment="1" applyProtection="1">
      <alignment horizontal="centerContinuous"/>
    </xf>
    <xf numFmtId="0" fontId="5" fillId="9" borderId="9" xfId="0" applyFont="1" applyFill="1" applyBorder="1" applyAlignment="1" applyProtection="1">
      <alignment horizontal="centerContinuous"/>
    </xf>
    <xf numFmtId="0" fontId="5" fillId="9" borderId="10" xfId="0" applyFont="1" applyFill="1" applyBorder="1" applyAlignment="1" applyProtection="1">
      <alignment horizontal="centerContinuous"/>
    </xf>
    <xf numFmtId="0" fontId="5" fillId="9" borderId="26" xfId="0" applyFont="1" applyFill="1" applyBorder="1" applyAlignment="1" applyProtection="1">
      <alignment horizontal="centerContinuous"/>
    </xf>
    <xf numFmtId="37" fontId="5" fillId="0" borderId="17" xfId="0" applyNumberFormat="1" applyFont="1" applyBorder="1" applyAlignment="1" applyProtection="1">
      <alignment horizontal="centerContinuous"/>
    </xf>
    <xf numFmtId="37" fontId="5" fillId="9" borderId="19" xfId="0" applyNumberFormat="1" applyFont="1" applyFill="1" applyBorder="1" applyProtection="1"/>
    <xf numFmtId="37" fontId="5" fillId="9" borderId="5" xfId="0" applyNumberFormat="1" applyFont="1" applyFill="1" applyBorder="1" applyAlignment="1" applyProtection="1">
      <alignment horizontal="centerContinuous"/>
    </xf>
    <xf numFmtId="37" fontId="5" fillId="9" borderId="4" xfId="0" applyNumberFormat="1" applyFont="1" applyFill="1" applyBorder="1" applyProtection="1"/>
    <xf numFmtId="37" fontId="5" fillId="9" borderId="0" xfId="0" applyNumberFormat="1" applyFont="1" applyFill="1" applyAlignment="1" applyProtection="1">
      <alignment horizontal="centerContinuous"/>
    </xf>
    <xf numFmtId="37" fontId="5" fillId="9" borderId="25" xfId="0" applyNumberFormat="1" applyFont="1" applyFill="1" applyBorder="1" applyAlignment="1" applyProtection="1">
      <alignment horizontal="centerContinuous"/>
    </xf>
    <xf numFmtId="37" fontId="5" fillId="9" borderId="21" xfId="0" applyNumberFormat="1" applyFont="1" applyFill="1" applyBorder="1" applyAlignment="1" applyProtection="1">
      <alignment horizontal="centerContinuous"/>
    </xf>
    <xf numFmtId="37" fontId="5" fillId="9" borderId="11" xfId="0" applyNumberFormat="1" applyFont="1" applyFill="1" applyBorder="1" applyAlignment="1" applyProtection="1">
      <alignment horizontal="centerContinuous"/>
    </xf>
    <xf numFmtId="37" fontId="5" fillId="9" borderId="9" xfId="0" applyNumberFormat="1" applyFont="1" applyFill="1" applyBorder="1" applyAlignment="1" applyProtection="1">
      <alignment horizontal="centerContinuous"/>
    </xf>
    <xf numFmtId="37" fontId="5" fillId="9" borderId="10" xfId="0" applyNumberFormat="1" applyFont="1" applyFill="1" applyBorder="1" applyAlignment="1" applyProtection="1">
      <alignment horizontal="centerContinuous"/>
    </xf>
    <xf numFmtId="37" fontId="5" fillId="9" borderId="26" xfId="0" applyNumberFormat="1" applyFont="1" applyFill="1" applyBorder="1" applyAlignment="1" applyProtection="1">
      <alignment horizontal="centerContinuous"/>
    </xf>
    <xf numFmtId="0" fontId="5" fillId="0" borderId="10" xfId="0" applyFont="1" applyBorder="1" applyAlignment="1" applyProtection="1">
      <alignment horizontal="center"/>
    </xf>
    <xf numFmtId="0" fontId="5" fillId="0" borderId="40" xfId="0" applyFont="1" applyBorder="1" applyProtection="1"/>
    <xf numFmtId="0" fontId="5" fillId="0" borderId="15" xfId="0" applyFont="1" applyBorder="1" applyProtection="1">
      <protection locked="0"/>
    </xf>
    <xf numFmtId="0" fontId="5" fillId="0" borderId="5" xfId="0" applyFont="1" applyBorder="1" applyProtection="1">
      <protection locked="0"/>
    </xf>
    <xf numFmtId="0" fontId="5" fillId="0" borderId="16" xfId="0" applyFont="1" applyBorder="1" applyAlignment="1" applyProtection="1">
      <alignment horizontal="right"/>
    </xf>
    <xf numFmtId="0" fontId="5" fillId="0" borderId="10" xfId="0" applyFont="1" applyBorder="1" applyProtection="1">
      <protection locked="0"/>
    </xf>
    <xf numFmtId="0" fontId="5" fillId="0" borderId="17" xfId="0" applyFont="1" applyBorder="1" applyProtection="1">
      <protection locked="0"/>
    </xf>
    <xf numFmtId="0" fontId="17" fillId="0" borderId="4" xfId="0" applyFont="1" applyBorder="1" applyProtection="1"/>
    <xf numFmtId="0" fontId="17" fillId="0" borderId="9" xfId="0" applyFont="1" applyBorder="1" applyProtection="1"/>
    <xf numFmtId="39" fontId="17" fillId="0" borderId="10" xfId="0" applyNumberFormat="1" applyFont="1" applyBorder="1" applyAlignment="1" applyProtection="1">
      <alignment horizontal="centerContinuous"/>
    </xf>
    <xf numFmtId="39" fontId="5" fillId="0" borderId="10" xfId="0" applyNumberFormat="1" applyFont="1" applyBorder="1" applyAlignment="1" applyProtection="1">
      <alignment horizontal="centerContinuous"/>
    </xf>
    <xf numFmtId="0" fontId="20" fillId="0" borderId="25" xfId="0" applyFont="1" applyBorder="1" applyProtection="1"/>
    <xf numFmtId="0" fontId="5" fillId="0" borderId="34" xfId="0" applyFont="1" applyBorder="1" applyProtection="1"/>
    <xf numFmtId="37" fontId="5" fillId="0" borderId="15" xfId="0" applyNumberFormat="1" applyFont="1" applyBorder="1" applyAlignment="1" applyProtection="1">
      <alignment horizontal="centerContinuous"/>
    </xf>
    <xf numFmtId="5" fontId="5" fillId="0" borderId="17" xfId="0" applyNumberFormat="1" applyFont="1" applyBorder="1" applyAlignment="1" applyProtection="1">
      <alignment horizontal="centerContinuous"/>
      <protection locked="0"/>
    </xf>
    <xf numFmtId="5" fontId="5" fillId="0" borderId="11" xfId="0" applyNumberFormat="1" applyFont="1" applyBorder="1" applyProtection="1">
      <protection locked="0"/>
    </xf>
    <xf numFmtId="5" fontId="5" fillId="9" borderId="4" xfId="0" applyNumberFormat="1" applyFont="1" applyFill="1" applyBorder="1" applyProtection="1"/>
    <xf numFmtId="37" fontId="5" fillId="0" borderId="17" xfId="0" applyNumberFormat="1" applyFont="1" applyBorder="1" applyProtection="1">
      <protection locked="0"/>
    </xf>
    <xf numFmtId="0" fontId="5" fillId="9" borderId="4" xfId="0" applyFont="1" applyFill="1" applyBorder="1" applyAlignment="1" applyProtection="1">
      <alignment horizontal="centerContinuous"/>
    </xf>
    <xf numFmtId="0" fontId="5" fillId="9" borderId="16" xfId="0" applyFont="1" applyFill="1" applyBorder="1" applyProtection="1"/>
    <xf numFmtId="37" fontId="5" fillId="9" borderId="25" xfId="0" applyNumberFormat="1" applyFont="1" applyFill="1" applyBorder="1" applyProtection="1"/>
    <xf numFmtId="37" fontId="5" fillId="9" borderId="21" xfId="0" applyNumberFormat="1" applyFont="1" applyFill="1" applyBorder="1" applyProtection="1"/>
    <xf numFmtId="0" fontId="5" fillId="9" borderId="11" xfId="0" applyFont="1" applyFill="1" applyBorder="1" applyProtection="1"/>
    <xf numFmtId="37" fontId="5" fillId="9" borderId="10" xfId="0" applyNumberFormat="1" applyFont="1" applyFill="1" applyBorder="1" applyProtection="1"/>
    <xf numFmtId="0" fontId="5" fillId="9" borderId="9" xfId="0" applyFont="1" applyFill="1" applyBorder="1" applyProtection="1"/>
    <xf numFmtId="37" fontId="5" fillId="9" borderId="26" xfId="0" applyNumberFormat="1" applyFont="1" applyFill="1" applyBorder="1" applyProtection="1"/>
    <xf numFmtId="37" fontId="5" fillId="0" borderId="11" xfId="0" applyNumberFormat="1" applyFont="1" applyBorder="1" applyProtection="1">
      <protection locked="0"/>
    </xf>
    <xf numFmtId="5" fontId="5" fillId="0" borderId="15" xfId="0" applyNumberFormat="1" applyFont="1" applyBorder="1" applyProtection="1"/>
    <xf numFmtId="5" fontId="5" fillId="9" borderId="4" xfId="0" applyNumberFormat="1" applyFont="1" applyFill="1" applyBorder="1" applyAlignment="1" applyProtection="1">
      <alignment horizontal="centerContinuous"/>
    </xf>
    <xf numFmtId="5" fontId="5" fillId="9" borderId="25" xfId="0" applyNumberFormat="1" applyFont="1" applyFill="1" applyBorder="1" applyProtection="1"/>
    <xf numFmtId="0" fontId="9" fillId="0" borderId="12" xfId="0" applyFont="1" applyBorder="1" applyProtection="1"/>
    <xf numFmtId="0" fontId="9" fillId="0" borderId="13" xfId="0" applyFont="1" applyBorder="1" applyProtection="1"/>
    <xf numFmtId="0" fontId="9" fillId="0" borderId="24" xfId="0" applyFont="1" applyBorder="1" applyProtection="1"/>
    <xf numFmtId="0" fontId="9" fillId="0" borderId="41" xfId="0" applyFont="1" applyBorder="1" applyAlignment="1" applyProtection="1">
      <alignment horizontal="centerContinuous"/>
    </xf>
    <xf numFmtId="0" fontId="9" fillId="0" borderId="42" xfId="0" applyFont="1" applyBorder="1" applyAlignment="1" applyProtection="1">
      <alignment horizontal="centerContinuous"/>
    </xf>
    <xf numFmtId="0" fontId="9" fillId="0" borderId="39" xfId="0" applyFont="1" applyBorder="1" applyAlignment="1" applyProtection="1">
      <alignment horizontal="centerContinuous"/>
    </xf>
    <xf numFmtId="0" fontId="21" fillId="0" borderId="4" xfId="0" applyFont="1" applyBorder="1" applyProtection="1"/>
    <xf numFmtId="0" fontId="21" fillId="0" borderId="0" xfId="0" applyFont="1" applyProtection="1"/>
    <xf numFmtId="0" fontId="21" fillId="0" borderId="5" xfId="0" applyFont="1" applyBorder="1" applyProtection="1"/>
    <xf numFmtId="0" fontId="9" fillId="0" borderId="30" xfId="0" applyFont="1" applyBorder="1" applyAlignment="1" applyProtection="1">
      <alignment horizontal="center"/>
    </xf>
    <xf numFmtId="0" fontId="9" fillId="0" borderId="16" xfId="0" applyFont="1" applyBorder="1" applyAlignment="1" applyProtection="1">
      <alignment horizontal="center"/>
    </xf>
    <xf numFmtId="0" fontId="9" fillId="0" borderId="4" xfId="0" applyFont="1" applyBorder="1" applyAlignment="1" applyProtection="1">
      <alignment horizontal="center"/>
    </xf>
    <xf numFmtId="0" fontId="9" fillId="0" borderId="9" xfId="0" applyFont="1" applyBorder="1" applyAlignment="1" applyProtection="1">
      <alignment horizontal="center"/>
    </xf>
    <xf numFmtId="0" fontId="9" fillId="0" borderId="22" xfId="0" applyFont="1" applyBorder="1" applyAlignment="1" applyProtection="1">
      <alignment horizontal="center"/>
    </xf>
    <xf numFmtId="0" fontId="9" fillId="0" borderId="43" xfId="0" applyFont="1" applyBorder="1" applyAlignment="1" applyProtection="1">
      <alignment horizontal="center"/>
    </xf>
    <xf numFmtId="0" fontId="9" fillId="0" borderId="44" xfId="0" applyFont="1" applyBorder="1" applyProtection="1"/>
    <xf numFmtId="0" fontId="9" fillId="0" borderId="45" xfId="0" applyFont="1" applyBorder="1" applyProtection="1"/>
    <xf numFmtId="0" fontId="9" fillId="9" borderId="44" xfId="0" applyFont="1" applyFill="1" applyBorder="1" applyProtection="1"/>
    <xf numFmtId="0" fontId="9" fillId="9" borderId="39" xfId="0" applyFont="1" applyFill="1" applyBorder="1" applyProtection="1"/>
    <xf numFmtId="0" fontId="9" fillId="9" borderId="41" xfId="0" applyFont="1" applyFill="1" applyBorder="1" applyProtection="1"/>
    <xf numFmtId="0" fontId="9" fillId="9" borderId="42" xfId="0" applyFont="1" applyFill="1" applyBorder="1" applyProtection="1"/>
    <xf numFmtId="0" fontId="9" fillId="9" borderId="45" xfId="0" applyFont="1" applyFill="1" applyBorder="1" applyProtection="1"/>
    <xf numFmtId="5" fontId="9" fillId="0" borderId="46" xfId="0" applyNumberFormat="1" applyFont="1" applyBorder="1" applyProtection="1"/>
    <xf numFmtId="5" fontId="9" fillId="0" borderId="39" xfId="0" applyNumberFormat="1" applyFont="1" applyBorder="1" applyProtection="1"/>
    <xf numFmtId="5" fontId="9" fillId="0" borderId="43" xfId="0" applyNumberFormat="1" applyFont="1" applyBorder="1" applyProtection="1"/>
    <xf numFmtId="5" fontId="9" fillId="0" borderId="45" xfId="0" applyNumberFormat="1" applyFont="1" applyBorder="1" applyProtection="1"/>
    <xf numFmtId="37" fontId="9" fillId="0" borderId="39" xfId="0" applyNumberFormat="1" applyFont="1" applyBorder="1" applyProtection="1"/>
    <xf numFmtId="37" fontId="9" fillId="0" borderId="43" xfId="0" applyNumberFormat="1" applyFont="1" applyBorder="1" applyProtection="1"/>
    <xf numFmtId="37" fontId="9" fillId="0" borderId="45" xfId="0" applyNumberFormat="1" applyFont="1" applyBorder="1" applyProtection="1"/>
    <xf numFmtId="37" fontId="9" fillId="0" borderId="46" xfId="0" applyNumberFormat="1" applyFont="1" applyBorder="1" applyProtection="1"/>
    <xf numFmtId="37" fontId="9" fillId="9" borderId="32" xfId="0" applyNumberFormat="1" applyFont="1" applyFill="1" applyBorder="1" applyProtection="1"/>
    <xf numFmtId="37" fontId="9" fillId="9" borderId="29" xfId="0" applyNumberFormat="1" applyFont="1" applyFill="1" applyBorder="1" applyProtection="1"/>
    <xf numFmtId="37" fontId="9" fillId="9" borderId="30" xfId="0" applyNumberFormat="1" applyFont="1" applyFill="1" applyBorder="1" applyProtection="1"/>
    <xf numFmtId="37" fontId="9" fillId="9" borderId="31" xfId="0" applyNumberFormat="1" applyFont="1" applyFill="1" applyBorder="1" applyProtection="1"/>
    <xf numFmtId="37" fontId="9" fillId="9" borderId="27" xfId="0" applyNumberFormat="1" applyFont="1" applyFill="1" applyBorder="1" applyProtection="1"/>
    <xf numFmtId="37" fontId="9" fillId="9" borderId="21" xfId="0" applyNumberFormat="1" applyFont="1" applyFill="1" applyBorder="1" applyProtection="1"/>
    <xf numFmtId="37" fontId="9" fillId="9" borderId="11" xfId="0" applyNumberFormat="1" applyFont="1" applyFill="1" applyBorder="1" applyProtection="1"/>
    <xf numFmtId="37" fontId="9" fillId="9" borderId="9" xfId="0" applyNumberFormat="1" applyFont="1" applyFill="1" applyBorder="1" applyProtection="1"/>
    <xf numFmtId="37" fontId="9" fillId="9" borderId="10" xfId="0" applyNumberFormat="1" applyFont="1" applyFill="1" applyBorder="1" applyProtection="1"/>
    <xf numFmtId="37" fontId="9" fillId="9" borderId="26" xfId="0" applyNumberFormat="1" applyFont="1" applyFill="1" applyBorder="1" applyProtection="1"/>
    <xf numFmtId="37" fontId="9" fillId="9" borderId="44" xfId="0" applyNumberFormat="1" applyFont="1" applyFill="1" applyBorder="1" applyProtection="1"/>
    <xf numFmtId="37" fontId="9" fillId="9" borderId="39" xfId="0" applyNumberFormat="1" applyFont="1" applyFill="1" applyBorder="1" applyProtection="1"/>
    <xf numFmtId="37" fontId="9" fillId="9" borderId="41" xfId="0" applyNumberFormat="1" applyFont="1" applyFill="1" applyBorder="1" applyProtection="1"/>
    <xf numFmtId="37" fontId="9" fillId="9" borderId="42" xfId="0" applyNumberFormat="1" applyFont="1" applyFill="1" applyBorder="1" applyProtection="1"/>
    <xf numFmtId="37" fontId="9" fillId="9" borderId="45" xfId="0" applyNumberFormat="1" applyFont="1" applyFill="1" applyBorder="1" applyProtection="1"/>
    <xf numFmtId="0" fontId="9" fillId="0" borderId="47" xfId="0" applyFont="1" applyBorder="1" applyAlignment="1" applyProtection="1">
      <alignment horizontal="center"/>
    </xf>
    <xf numFmtId="0" fontId="9" fillId="0" borderId="48" xfId="0" applyFont="1" applyBorder="1" applyProtection="1"/>
    <xf numFmtId="0" fontId="9" fillId="0" borderId="49" xfId="0" applyFont="1" applyBorder="1" applyProtection="1"/>
    <xf numFmtId="5" fontId="9" fillId="0" borderId="50" xfId="0" applyNumberFormat="1" applyFont="1" applyBorder="1" applyProtection="1"/>
    <xf numFmtId="5" fontId="9" fillId="0" borderId="47" xfId="0" applyNumberFormat="1" applyFont="1" applyBorder="1" applyProtection="1"/>
    <xf numFmtId="0" fontId="9" fillId="0" borderId="36" xfId="0" applyFont="1" applyBorder="1" applyProtection="1"/>
    <xf numFmtId="0" fontId="9" fillId="0" borderId="37" xfId="0" applyFont="1" applyBorder="1" applyAlignment="1" applyProtection="1">
      <alignment horizontal="center"/>
    </xf>
    <xf numFmtId="37" fontId="9" fillId="0" borderId="31" xfId="0" applyNumberFormat="1" applyFont="1" applyBorder="1" applyProtection="1"/>
    <xf numFmtId="0" fontId="9" fillId="0" borderId="14" xfId="0" applyFont="1" applyBorder="1" applyProtection="1"/>
    <xf numFmtId="0" fontId="9" fillId="0" borderId="41" xfId="0" applyFont="1" applyBorder="1" applyProtection="1"/>
    <xf numFmtId="0" fontId="9" fillId="0" borderId="42" xfId="0" applyFont="1" applyBorder="1" applyProtection="1"/>
    <xf numFmtId="0" fontId="9" fillId="0" borderId="39" xfId="0" applyFont="1" applyBorder="1" applyProtection="1"/>
    <xf numFmtId="5" fontId="9" fillId="0" borderId="51" xfId="0" applyNumberFormat="1" applyFont="1" applyBorder="1" applyProtection="1"/>
    <xf numFmtId="5" fontId="9" fillId="0" borderId="44" xfId="0" applyNumberFormat="1" applyFont="1" applyBorder="1" applyProtection="1"/>
    <xf numFmtId="0" fontId="9" fillId="0" borderId="51" xfId="0" applyFont="1" applyBorder="1" applyAlignment="1" applyProtection="1">
      <alignment horizontal="center"/>
    </xf>
    <xf numFmtId="37" fontId="9" fillId="0" borderId="51" xfId="0" applyNumberFormat="1" applyFont="1" applyBorder="1" applyProtection="1"/>
    <xf numFmtId="37" fontId="9" fillId="0" borderId="44" xfId="0" applyNumberFormat="1" applyFont="1" applyBorder="1" applyProtection="1"/>
    <xf numFmtId="37" fontId="9" fillId="0" borderId="42" xfId="0" applyNumberFormat="1" applyFont="1" applyBorder="1" applyProtection="1"/>
    <xf numFmtId="0" fontId="9" fillId="0" borderId="46" xfId="0" applyFont="1" applyBorder="1" applyProtection="1"/>
    <xf numFmtId="37" fontId="9" fillId="9" borderId="43" xfId="0" applyNumberFormat="1" applyFont="1" applyFill="1" applyBorder="1" applyProtection="1"/>
    <xf numFmtId="37" fontId="9" fillId="9" borderId="51" xfId="0" applyNumberFormat="1" applyFont="1" applyFill="1" applyBorder="1" applyProtection="1"/>
    <xf numFmtId="5" fontId="9" fillId="0" borderId="52" xfId="0" applyNumberFormat="1" applyFont="1" applyBorder="1" applyProtection="1"/>
    <xf numFmtId="5" fontId="9" fillId="0" borderId="53" xfId="0" applyNumberFormat="1" applyFont="1" applyBorder="1" applyProtection="1"/>
    <xf numFmtId="5" fontId="9" fillId="0" borderId="48" xfId="0" applyNumberFormat="1" applyFont="1" applyBorder="1" applyProtection="1"/>
    <xf numFmtId="0" fontId="9" fillId="0" borderId="53" xfId="0" applyFont="1" applyBorder="1" applyProtection="1"/>
    <xf numFmtId="0" fontId="9" fillId="0" borderId="52" xfId="0" applyFont="1" applyBorder="1" applyAlignment="1" applyProtection="1">
      <alignment horizontal="center"/>
    </xf>
    <xf numFmtId="0" fontId="9" fillId="0" borderId="0" xfId="0" applyFont="1" applyAlignment="1" applyProtection="1">
      <alignment horizontal="right"/>
    </xf>
    <xf numFmtId="0" fontId="9" fillId="0" borderId="18" xfId="0" applyFont="1" applyBorder="1" applyAlignment="1" applyProtection="1">
      <alignment horizontal="center"/>
    </xf>
    <xf numFmtId="0" fontId="9" fillId="0" borderId="20" xfId="0" applyFont="1" applyBorder="1" applyAlignment="1" applyProtection="1">
      <alignment horizontal="center"/>
    </xf>
    <xf numFmtId="0" fontId="9" fillId="9" borderId="21" xfId="0" applyFont="1" applyFill="1" applyBorder="1" applyProtection="1"/>
    <xf numFmtId="0" fontId="9" fillId="9" borderId="10" xfId="0" applyFont="1" applyFill="1" applyBorder="1" applyProtection="1"/>
    <xf numFmtId="0" fontId="9" fillId="9" borderId="11" xfId="0" applyFont="1" applyFill="1" applyBorder="1" applyProtection="1"/>
    <xf numFmtId="5" fontId="9" fillId="0" borderId="16" xfId="0" applyNumberFormat="1" applyFont="1" applyBorder="1" applyProtection="1"/>
    <xf numFmtId="37" fontId="9" fillId="0" borderId="16" xfId="0" applyNumberFormat="1" applyFont="1" applyBorder="1" applyProtection="1"/>
    <xf numFmtId="37" fontId="9" fillId="0" borderId="22" xfId="0" applyNumberFormat="1" applyFont="1" applyBorder="1" applyProtection="1"/>
    <xf numFmtId="0" fontId="9" fillId="0" borderId="23" xfId="0" applyFont="1" applyBorder="1" applyAlignment="1" applyProtection="1">
      <alignment horizontal="center"/>
    </xf>
    <xf numFmtId="0" fontId="9" fillId="0" borderId="1" xfId="0" applyFont="1" applyBorder="1" applyAlignment="1" applyProtection="1">
      <alignment horizontal="center"/>
    </xf>
    <xf numFmtId="0" fontId="9" fillId="9" borderId="38" xfId="0" applyFont="1" applyFill="1" applyBorder="1" applyProtection="1"/>
    <xf numFmtId="0" fontId="9" fillId="9" borderId="1" xfId="0" applyFont="1" applyFill="1" applyBorder="1" applyProtection="1"/>
    <xf numFmtId="5" fontId="9" fillId="0" borderId="37" xfId="0" applyNumberFormat="1" applyFont="1" applyBorder="1" applyProtection="1"/>
    <xf numFmtId="0" fontId="9" fillId="0" borderId="19" xfId="0" applyFont="1" applyBorder="1" applyAlignment="1" applyProtection="1">
      <alignment horizontal="center"/>
    </xf>
    <xf numFmtId="0" fontId="9" fillId="0" borderId="0" xfId="0" applyFont="1" applyAlignment="1" applyProtection="1">
      <alignment horizontal="center"/>
    </xf>
    <xf numFmtId="0" fontId="9" fillId="0" borderId="25" xfId="0" applyFont="1" applyBorder="1" applyAlignment="1" applyProtection="1">
      <alignment horizontal="center"/>
    </xf>
    <xf numFmtId="0" fontId="12" fillId="0" borderId="0" xfId="0" applyFont="1" applyProtection="1"/>
    <xf numFmtId="0" fontId="5" fillId="4" borderId="1" xfId="0" applyFont="1" applyFill="1" applyBorder="1" applyProtection="1"/>
    <xf numFmtId="0" fontId="10" fillId="0" borderId="0" xfId="0" applyFont="1" applyAlignment="1" applyProtection="1">
      <alignment horizontal="right"/>
    </xf>
    <xf numFmtId="37" fontId="9" fillId="0" borderId="34" xfId="0" applyNumberFormat="1" applyFont="1" applyBorder="1" applyProtection="1"/>
    <xf numFmtId="37" fontId="9" fillId="0" borderId="37" xfId="0" applyNumberFormat="1" applyFont="1" applyBorder="1" applyProtection="1"/>
    <xf numFmtId="0" fontId="5" fillId="4" borderId="16" xfId="0" applyFont="1" applyFill="1" applyBorder="1" applyProtection="1"/>
    <xf numFmtId="0" fontId="12" fillId="0" borderId="19" xfId="0" applyFont="1" applyBorder="1" applyProtection="1"/>
    <xf numFmtId="0" fontId="9" fillId="0" borderId="54" xfId="0" applyFont="1" applyBorder="1" applyProtection="1"/>
    <xf numFmtId="0" fontId="21" fillId="0" borderId="10" xfId="0" applyFont="1" applyBorder="1" applyProtection="1"/>
    <xf numFmtId="0" fontId="21" fillId="0" borderId="11" xfId="0" applyFont="1" applyBorder="1" applyProtection="1"/>
    <xf numFmtId="0" fontId="5" fillId="4" borderId="4" xfId="0" applyFont="1" applyFill="1" applyBorder="1" applyProtection="1"/>
    <xf numFmtId="0" fontId="6" fillId="0" borderId="25" xfId="0" applyFont="1" applyBorder="1" applyProtection="1">
      <protection locked="0"/>
    </xf>
    <xf numFmtId="0" fontId="6" fillId="0" borderId="19" xfId="0" applyFont="1" applyBorder="1" applyProtection="1">
      <protection locked="0"/>
    </xf>
    <xf numFmtId="0" fontId="6" fillId="0" borderId="26" xfId="0" applyFont="1" applyBorder="1" applyProtection="1">
      <protection locked="0"/>
    </xf>
    <xf numFmtId="5" fontId="6" fillId="0" borderId="44" xfId="0" applyNumberFormat="1" applyFont="1" applyBorder="1" applyProtection="1">
      <protection locked="0"/>
    </xf>
    <xf numFmtId="5" fontId="6" fillId="0" borderId="51" xfId="0" applyNumberFormat="1" applyFont="1" applyBorder="1" applyProtection="1">
      <protection locked="0"/>
    </xf>
    <xf numFmtId="0" fontId="9" fillId="9" borderId="34" xfId="0" applyFont="1" applyFill="1" applyBorder="1" applyProtection="1"/>
    <xf numFmtId="0" fontId="9" fillId="9" borderId="16" xfId="0" applyFont="1" applyFill="1" applyBorder="1" applyProtection="1"/>
    <xf numFmtId="37" fontId="6" fillId="0" borderId="44" xfId="0" applyNumberFormat="1" applyFont="1" applyBorder="1" applyProtection="1">
      <protection locked="0"/>
    </xf>
    <xf numFmtId="0" fontId="9" fillId="9" borderId="22" xfId="0" applyFont="1" applyFill="1" applyBorder="1" applyProtection="1"/>
    <xf numFmtId="0" fontId="6" fillId="0" borderId="51" xfId="0" applyFont="1" applyBorder="1" applyProtection="1">
      <protection locked="0"/>
    </xf>
    <xf numFmtId="0" fontId="9" fillId="9" borderId="51" xfId="0" applyFont="1" applyFill="1" applyBorder="1" applyProtection="1"/>
    <xf numFmtId="37" fontId="9" fillId="0" borderId="32" xfId="0" applyNumberFormat="1" applyFont="1" applyBorder="1" applyProtection="1"/>
    <xf numFmtId="37" fontId="9" fillId="0" borderId="21" xfId="0" applyNumberFormat="1" applyFont="1" applyBorder="1" applyProtection="1"/>
    <xf numFmtId="5" fontId="9" fillId="0" borderId="32" xfId="0" applyNumberFormat="1" applyFont="1" applyBorder="1" applyProtection="1"/>
    <xf numFmtId="5" fontId="9" fillId="0" borderId="34" xfId="0" applyNumberFormat="1" applyFont="1" applyBorder="1" applyProtection="1"/>
    <xf numFmtId="37" fontId="9" fillId="0" borderId="0" xfId="0" applyNumberFormat="1" applyFont="1" applyProtection="1"/>
    <xf numFmtId="37" fontId="9" fillId="0" borderId="19" xfId="0" applyNumberFormat="1" applyFont="1" applyBorder="1" applyProtection="1"/>
    <xf numFmtId="5" fontId="9" fillId="0" borderId="38" xfId="0" applyNumberFormat="1" applyFont="1" applyBorder="1" applyProtection="1"/>
    <xf numFmtId="0" fontId="9" fillId="0" borderId="4" xfId="0" applyFont="1" applyBorder="1" applyAlignment="1" applyProtection="1">
      <alignment horizontal="centerContinuous"/>
    </xf>
    <xf numFmtId="0" fontId="10" fillId="0" borderId="5" xfId="0" applyFont="1" applyBorder="1" applyAlignment="1" applyProtection="1">
      <alignment horizontal="centerContinuous"/>
    </xf>
    <xf numFmtId="37" fontId="9" fillId="0" borderId="5" xfId="0" applyNumberFormat="1" applyFont="1" applyBorder="1" applyProtection="1"/>
    <xf numFmtId="5" fontId="9" fillId="0" borderId="19" xfId="0" applyNumberFormat="1" applyFont="1" applyBorder="1" applyProtection="1"/>
    <xf numFmtId="0" fontId="9" fillId="0" borderId="21" xfId="0" applyFont="1" applyBorder="1" applyAlignment="1" applyProtection="1">
      <alignment horizontal="centerContinuous"/>
    </xf>
    <xf numFmtId="0" fontId="9" fillId="0" borderId="26" xfId="0" applyFont="1" applyBorder="1" applyAlignment="1" applyProtection="1">
      <alignment horizontal="centerContinuous"/>
    </xf>
    <xf numFmtId="5" fontId="9" fillId="0" borderId="15" xfId="0" applyNumberFormat="1" applyFont="1" applyBorder="1" applyProtection="1"/>
    <xf numFmtId="5" fontId="9" fillId="0" borderId="5" xfId="0" applyNumberFormat="1" applyFont="1" applyBorder="1" applyProtection="1"/>
    <xf numFmtId="37" fontId="9" fillId="0" borderId="15" xfId="0" applyNumberFormat="1" applyFont="1" applyBorder="1" applyProtection="1"/>
    <xf numFmtId="37" fontId="9" fillId="0" borderId="17" xfId="0" applyNumberFormat="1" applyFont="1" applyBorder="1" applyProtection="1"/>
    <xf numFmtId="37" fontId="9" fillId="0" borderId="11" xfId="0" applyNumberFormat="1" applyFont="1" applyBorder="1" applyProtection="1"/>
    <xf numFmtId="5" fontId="9" fillId="0" borderId="21" xfId="0" applyNumberFormat="1" applyFont="1" applyBorder="1" applyProtection="1"/>
    <xf numFmtId="0" fontId="9" fillId="9" borderId="17" xfId="0" applyFont="1" applyFill="1" applyBorder="1" applyProtection="1"/>
    <xf numFmtId="5" fontId="9" fillId="0" borderId="26" xfId="0" applyNumberFormat="1" applyFont="1" applyBorder="1" applyProtection="1"/>
    <xf numFmtId="5" fontId="9" fillId="0" borderId="11" xfId="0" applyNumberFormat="1" applyFont="1" applyBorder="1" applyProtection="1"/>
    <xf numFmtId="0" fontId="9" fillId="0" borderId="38" xfId="0" applyFont="1" applyBorder="1" applyProtection="1"/>
    <xf numFmtId="5" fontId="9" fillId="0" borderId="35" xfId="0" applyNumberFormat="1" applyFont="1" applyBorder="1" applyProtection="1"/>
    <xf numFmtId="5" fontId="9" fillId="0" borderId="7" xfId="0" applyNumberFormat="1" applyFont="1" applyBorder="1" applyProtection="1"/>
    <xf numFmtId="0" fontId="9" fillId="0" borderId="21" xfId="0" applyFont="1" applyBorder="1" applyAlignment="1" applyProtection="1">
      <alignment horizontal="center"/>
    </xf>
    <xf numFmtId="0" fontId="9" fillId="0" borderId="54" xfId="0" applyFont="1" applyBorder="1" applyAlignment="1" applyProtection="1">
      <alignment horizontal="center"/>
    </xf>
    <xf numFmtId="5" fontId="9" fillId="9" borderId="48" xfId="0" applyNumberFormat="1" applyFont="1" applyFill="1" applyBorder="1" applyProtection="1"/>
    <xf numFmtId="0" fontId="9" fillId="0" borderId="44" xfId="0" applyFont="1" applyBorder="1" applyAlignment="1" applyProtection="1">
      <alignment horizontal="centerContinuous"/>
    </xf>
    <xf numFmtId="0" fontId="9" fillId="0" borderId="34" xfId="0" applyFont="1" applyBorder="1" applyAlignment="1" applyProtection="1">
      <alignment horizontal="center"/>
    </xf>
    <xf numFmtId="5" fontId="6" fillId="0" borderId="19" xfId="0" applyNumberFormat="1" applyFont="1" applyBorder="1" applyProtection="1">
      <protection locked="0"/>
    </xf>
    <xf numFmtId="37" fontId="6" fillId="0" borderId="19" xfId="0" applyNumberFormat="1" applyFont="1" applyBorder="1" applyProtection="1">
      <protection locked="0"/>
    </xf>
    <xf numFmtId="0" fontId="9" fillId="9" borderId="46" xfId="0" applyFont="1" applyFill="1" applyBorder="1" applyProtection="1"/>
    <xf numFmtId="37" fontId="6" fillId="0" borderId="32" xfId="0" applyNumberFormat="1" applyFont="1" applyBorder="1" applyProtection="1">
      <protection locked="0"/>
    </xf>
    <xf numFmtId="0" fontId="9" fillId="0" borderId="6" xfId="0" applyFont="1" applyBorder="1" applyAlignment="1" applyProtection="1">
      <alignment horizontal="center"/>
    </xf>
    <xf numFmtId="0" fontId="9" fillId="0" borderId="50" xfId="0" applyFont="1" applyBorder="1" applyProtection="1"/>
    <xf numFmtId="0" fontId="9" fillId="9" borderId="53" xfId="0" applyFont="1" applyFill="1" applyBorder="1" applyProtection="1"/>
    <xf numFmtId="37" fontId="9" fillId="0" borderId="0" xfId="0" applyNumberFormat="1" applyFont="1" applyAlignment="1" applyProtection="1">
      <alignment horizontal="center"/>
    </xf>
    <xf numFmtId="37" fontId="9" fillId="0" borderId="15" xfId="0" applyNumberFormat="1" applyFont="1" applyBorder="1" applyAlignment="1" applyProtection="1">
      <alignment horizontal="center"/>
    </xf>
    <xf numFmtId="0" fontId="9" fillId="0" borderId="33" xfId="0" applyFont="1" applyBorder="1" applyAlignment="1" applyProtection="1">
      <alignment horizontal="center"/>
    </xf>
    <xf numFmtId="0" fontId="9" fillId="0" borderId="30" xfId="0" applyFont="1" applyBorder="1" applyAlignment="1" applyProtection="1">
      <alignment horizontal="centerContinuous"/>
    </xf>
    <xf numFmtId="0" fontId="9" fillId="0" borderId="31" xfId="0" applyFont="1" applyBorder="1" applyAlignment="1" applyProtection="1">
      <alignment horizontal="centerContinuous"/>
    </xf>
    <xf numFmtId="0" fontId="9" fillId="0" borderId="29" xfId="0" applyFont="1" applyBorder="1" applyAlignment="1" applyProtection="1">
      <alignment horizontal="centerContinuous"/>
    </xf>
    <xf numFmtId="37" fontId="9" fillId="0" borderId="35" xfId="0" applyNumberFormat="1" applyFont="1" applyBorder="1" applyProtection="1"/>
    <xf numFmtId="37" fontId="9" fillId="0" borderId="7" xfId="0" applyNumberFormat="1" applyFont="1" applyBorder="1" applyProtection="1"/>
    <xf numFmtId="37" fontId="9" fillId="10" borderId="19" xfId="0" applyNumberFormat="1" applyFont="1" applyFill="1" applyBorder="1" applyProtection="1"/>
    <xf numFmtId="37" fontId="9" fillId="10" borderId="15" xfId="0" applyNumberFormat="1" applyFont="1" applyFill="1" applyBorder="1" applyProtection="1"/>
    <xf numFmtId="37" fontId="9" fillId="10" borderId="5" xfId="0" applyNumberFormat="1" applyFont="1" applyFill="1" applyBorder="1" applyProtection="1"/>
    <xf numFmtId="37" fontId="9" fillId="10" borderId="4" xfId="0" applyNumberFormat="1" applyFont="1" applyFill="1" applyBorder="1" applyProtection="1"/>
    <xf numFmtId="37" fontId="9" fillId="10" borderId="0" xfId="0" applyNumberFormat="1" applyFont="1" applyFill="1" applyProtection="1"/>
    <xf numFmtId="5" fontId="9" fillId="10" borderId="19" xfId="0" applyNumberFormat="1" applyFont="1" applyFill="1" applyBorder="1" applyProtection="1"/>
    <xf numFmtId="37" fontId="9" fillId="0" borderId="16" xfId="0" applyNumberFormat="1" applyFont="1" applyBorder="1" applyAlignment="1" applyProtection="1">
      <alignment horizontal="center"/>
    </xf>
    <xf numFmtId="7" fontId="9" fillId="0" borderId="15" xfId="0" applyNumberFormat="1" applyFont="1" applyBorder="1" applyProtection="1"/>
    <xf numFmtId="7" fontId="9" fillId="0" borderId="5" xfId="0" applyNumberFormat="1" applyFont="1" applyBorder="1" applyProtection="1"/>
    <xf numFmtId="37" fontId="9" fillId="0" borderId="4" xfId="0" applyNumberFormat="1" applyFont="1" applyBorder="1" applyProtection="1"/>
    <xf numFmtId="39" fontId="9" fillId="0" borderId="15" xfId="0" applyNumberFormat="1" applyFont="1" applyBorder="1" applyProtection="1"/>
    <xf numFmtId="39" fontId="9" fillId="0" borderId="5" xfId="0" applyNumberFormat="1" applyFont="1" applyBorder="1" applyProtection="1"/>
    <xf numFmtId="37" fontId="9" fillId="0" borderId="25" xfId="0" applyNumberFormat="1" applyFont="1" applyBorder="1" applyProtection="1"/>
    <xf numFmtId="37" fontId="9" fillId="0" borderId="41" xfId="0" applyNumberFormat="1" applyFont="1" applyBorder="1" applyProtection="1"/>
    <xf numFmtId="0" fontId="9" fillId="9" borderId="19" xfId="0" applyFont="1" applyFill="1" applyBorder="1" applyProtection="1"/>
    <xf numFmtId="37" fontId="9" fillId="9" borderId="19" xfId="0" applyNumberFormat="1" applyFont="1" applyFill="1" applyBorder="1" applyProtection="1"/>
    <xf numFmtId="37" fontId="9" fillId="9" borderId="15" xfId="0" applyNumberFormat="1" applyFont="1" applyFill="1" applyBorder="1" applyProtection="1"/>
    <xf numFmtId="39" fontId="9" fillId="9" borderId="5" xfId="0" applyNumberFormat="1" applyFont="1" applyFill="1" applyBorder="1" applyProtection="1"/>
    <xf numFmtId="37" fontId="9" fillId="9" borderId="4" xfId="0" applyNumberFormat="1" applyFont="1" applyFill="1" applyBorder="1" applyProtection="1"/>
    <xf numFmtId="37" fontId="9" fillId="9" borderId="0" xfId="0" applyNumberFormat="1" applyFont="1" applyFill="1" applyProtection="1"/>
    <xf numFmtId="39" fontId="9" fillId="10" borderId="5" xfId="0" applyNumberFormat="1" applyFont="1" applyFill="1" applyBorder="1" applyProtection="1"/>
    <xf numFmtId="39" fontId="9" fillId="9" borderId="35" xfId="0" applyNumberFormat="1" applyFont="1" applyFill="1" applyBorder="1" applyProtection="1"/>
    <xf numFmtId="39" fontId="9" fillId="9" borderId="7" xfId="0" applyNumberFormat="1" applyFont="1" applyFill="1" applyBorder="1" applyProtection="1"/>
    <xf numFmtId="0" fontId="9" fillId="9" borderId="6" xfId="0" applyFont="1" applyFill="1" applyBorder="1" applyProtection="1"/>
    <xf numFmtId="0" fontId="9" fillId="0" borderId="33" xfId="0" applyFont="1" applyBorder="1" applyProtection="1"/>
    <xf numFmtId="0" fontId="9" fillId="0" borderId="23" xfId="0" applyFont="1" applyBorder="1" applyProtection="1"/>
    <xf numFmtId="5" fontId="9" fillId="0" borderId="0" xfId="0" applyNumberFormat="1" applyFont="1" applyAlignment="1" applyProtection="1">
      <alignment horizontal="centerContinuous"/>
    </xf>
    <xf numFmtId="0" fontId="9" fillId="0" borderId="27" xfId="0" applyFont="1" applyBorder="1" applyAlignment="1" applyProtection="1">
      <alignment horizontal="centerContinuous"/>
    </xf>
    <xf numFmtId="0" fontId="12" fillId="0" borderId="31" xfId="0" applyFont="1" applyBorder="1" applyProtection="1"/>
    <xf numFmtId="5" fontId="9" fillId="0" borderId="25" xfId="0" applyNumberFormat="1" applyFont="1" applyBorder="1" applyProtection="1"/>
    <xf numFmtId="0" fontId="9" fillId="9" borderId="54" xfId="0" applyFont="1" applyFill="1" applyBorder="1" applyProtection="1"/>
    <xf numFmtId="5" fontId="9" fillId="9" borderId="53" xfId="0" applyNumberFormat="1" applyFont="1" applyFill="1" applyBorder="1" applyProtection="1"/>
    <xf numFmtId="0" fontId="9" fillId="0" borderId="37" xfId="0" applyFont="1" applyBorder="1" applyProtection="1"/>
    <xf numFmtId="0" fontId="9" fillId="0" borderId="8" xfId="0" applyFont="1" applyBorder="1" applyAlignment="1" applyProtection="1">
      <alignment horizontal="centerContinuous"/>
    </xf>
    <xf numFmtId="0" fontId="9" fillId="0" borderId="2" xfId="0" applyFont="1" applyBorder="1" applyAlignment="1" applyProtection="1">
      <alignment horizontal="centerContinuous"/>
    </xf>
    <xf numFmtId="0" fontId="9" fillId="0" borderId="3" xfId="0" applyFont="1" applyBorder="1" applyAlignment="1" applyProtection="1">
      <alignment horizontal="centerContinuous"/>
    </xf>
    <xf numFmtId="0" fontId="22" fillId="0" borderId="5" xfId="0" applyFont="1" applyBorder="1" applyProtection="1"/>
    <xf numFmtId="0" fontId="9" fillId="0" borderId="55" xfId="0" applyFont="1" applyBorder="1" applyAlignment="1" applyProtection="1">
      <alignment horizontal="center"/>
    </xf>
    <xf numFmtId="0" fontId="9" fillId="0" borderId="56" xfId="0" applyFont="1" applyBorder="1" applyAlignment="1" applyProtection="1">
      <alignment horizontal="center"/>
    </xf>
    <xf numFmtId="0" fontId="9" fillId="10" borderId="27" xfId="0" applyFont="1" applyFill="1" applyBorder="1" applyProtection="1"/>
    <xf numFmtId="0" fontId="9" fillId="10" borderId="29" xfId="0" applyFont="1" applyFill="1" applyBorder="1" applyProtection="1"/>
    <xf numFmtId="0" fontId="9" fillId="10" borderId="33" xfId="0" applyFont="1" applyFill="1" applyBorder="1" applyProtection="1"/>
    <xf numFmtId="0" fontId="9" fillId="10" borderId="31" xfId="0" applyFont="1" applyFill="1" applyBorder="1" applyProtection="1"/>
    <xf numFmtId="0" fontId="9" fillId="10" borderId="28" xfId="0" applyFont="1" applyFill="1" applyBorder="1" applyProtection="1"/>
    <xf numFmtId="0" fontId="9" fillId="10" borderId="25" xfId="0" applyFont="1" applyFill="1" applyBorder="1" applyProtection="1"/>
    <xf numFmtId="0" fontId="9" fillId="10" borderId="5" xfId="0" applyFont="1" applyFill="1" applyBorder="1" applyProtection="1"/>
    <xf numFmtId="0" fontId="9" fillId="10" borderId="18" xfId="0" applyFont="1" applyFill="1" applyBorder="1" applyProtection="1"/>
    <xf numFmtId="0" fontId="9" fillId="10" borderId="15" xfId="0" applyFont="1" applyFill="1" applyBorder="1" applyProtection="1"/>
    <xf numFmtId="0" fontId="9" fillId="0" borderId="16" xfId="0" applyFont="1" applyBorder="1" applyAlignment="1" applyProtection="1">
      <alignment horizontal="centerContinuous"/>
    </xf>
    <xf numFmtId="5" fontId="9" fillId="0" borderId="22" xfId="0" applyNumberFormat="1" applyFont="1" applyBorder="1" applyProtection="1"/>
    <xf numFmtId="5" fontId="9" fillId="9" borderId="16" xfId="0" applyNumberFormat="1" applyFont="1" applyFill="1" applyBorder="1" applyProtection="1"/>
    <xf numFmtId="0" fontId="9" fillId="11" borderId="16" xfId="0" applyFont="1" applyFill="1" applyBorder="1" applyProtection="1"/>
    <xf numFmtId="0" fontId="9" fillId="11" borderId="22" xfId="0" applyFont="1" applyFill="1" applyBorder="1" applyProtection="1"/>
    <xf numFmtId="37" fontId="9" fillId="4" borderId="22" xfId="0" applyNumberFormat="1" applyFont="1" applyFill="1" applyBorder="1" applyProtection="1"/>
    <xf numFmtId="0" fontId="9" fillId="0" borderId="10" xfId="0" applyFont="1" applyBorder="1" applyAlignment="1" applyProtection="1">
      <alignment horizontal="left"/>
    </xf>
    <xf numFmtId="37" fontId="9" fillId="9" borderId="22" xfId="0" applyNumberFormat="1" applyFont="1" applyFill="1" applyBorder="1" applyProtection="1"/>
    <xf numFmtId="0" fontId="9" fillId="0" borderId="0" xfId="0" applyFont="1" applyAlignment="1" applyProtection="1">
      <alignment horizontal="left"/>
    </xf>
    <xf numFmtId="0" fontId="9" fillId="0" borderId="1" xfId="0" applyFont="1" applyBorder="1" applyAlignment="1" applyProtection="1">
      <alignment horizontal="left"/>
    </xf>
    <xf numFmtId="0" fontId="9" fillId="0" borderId="8" xfId="0" applyFont="1" applyBorder="1" applyAlignment="1" applyProtection="1">
      <alignment horizontal="center"/>
    </xf>
    <xf numFmtId="0" fontId="9" fillId="0" borderId="22" xfId="0" applyFont="1" applyBorder="1" applyAlignment="1" applyProtection="1">
      <alignment horizontal="centerContinuous"/>
    </xf>
    <xf numFmtId="0" fontId="22" fillId="0" borderId="4" xfId="0" applyFont="1" applyBorder="1" applyProtection="1"/>
    <xf numFmtId="0" fontId="23" fillId="0" borderId="4" xfId="0" applyFont="1" applyBorder="1" applyProtection="1"/>
    <xf numFmtId="5" fontId="9" fillId="0" borderId="4" xfId="0" applyNumberFormat="1" applyFont="1" applyBorder="1" applyProtection="1"/>
    <xf numFmtId="5" fontId="12" fillId="0" borderId="16" xfId="0" applyNumberFormat="1" applyFont="1" applyBorder="1" applyProtection="1"/>
    <xf numFmtId="0" fontId="8" fillId="0" borderId="0" xfId="0" applyFont="1" applyAlignment="1" applyProtection="1">
      <alignment horizontal="left"/>
    </xf>
    <xf numFmtId="0" fontId="8" fillId="0" borderId="0" xfId="0" applyFont="1" applyAlignment="1" applyProtection="1">
      <alignment horizontal="centerContinuous"/>
    </xf>
    <xf numFmtId="0" fontId="9" fillId="0" borderId="5" xfId="0" applyFont="1" applyBorder="1" applyAlignment="1" applyProtection="1">
      <alignment horizontal="center"/>
    </xf>
    <xf numFmtId="5" fontId="9" fillId="0" borderId="0" xfId="0" applyNumberFormat="1" applyFont="1" applyProtection="1"/>
    <xf numFmtId="37" fontId="13" fillId="0" borderId="4" xfId="0" applyNumberFormat="1" applyFont="1" applyBorder="1" applyAlignment="1" applyProtection="1">
      <alignment horizontal="centerContinuous"/>
    </xf>
    <xf numFmtId="37" fontId="9" fillId="0" borderId="0" xfId="0" applyNumberFormat="1" applyFont="1" applyAlignment="1" applyProtection="1">
      <alignment horizontal="centerContinuous"/>
    </xf>
    <xf numFmtId="5" fontId="9" fillId="0" borderId="6" xfId="0" applyNumberFormat="1" applyFont="1" applyBorder="1" applyProtection="1"/>
    <xf numFmtId="5" fontId="9" fillId="0" borderId="1" xfId="0" applyNumberFormat="1" applyFont="1" applyBorder="1" applyProtection="1"/>
    <xf numFmtId="0" fontId="9" fillId="0" borderId="7" xfId="0" applyFont="1" applyBorder="1" applyAlignment="1" applyProtection="1">
      <alignment horizontal="center"/>
    </xf>
    <xf numFmtId="0" fontId="9" fillId="0" borderId="14" xfId="0" applyFont="1" applyBorder="1" applyAlignment="1" applyProtection="1">
      <alignment horizontal="center"/>
    </xf>
    <xf numFmtId="0" fontId="15" fillId="0" borderId="41" xfId="0" applyFont="1" applyBorder="1" applyAlignment="1" applyProtection="1">
      <alignment horizontal="centerContinuous"/>
    </xf>
    <xf numFmtId="0" fontId="9" fillId="0" borderId="25" xfId="0" applyFont="1" applyBorder="1" applyAlignment="1" applyProtection="1">
      <alignment horizontal="centerContinuous"/>
    </xf>
    <xf numFmtId="0" fontId="9" fillId="0" borderId="15" xfId="0" applyFont="1" applyBorder="1" applyAlignment="1" applyProtection="1">
      <alignment horizontal="centerContinuous"/>
    </xf>
    <xf numFmtId="0" fontId="9" fillId="0" borderId="26" xfId="0" applyFont="1" applyBorder="1" applyAlignment="1" applyProtection="1">
      <alignment horizontal="center"/>
    </xf>
    <xf numFmtId="37" fontId="9" fillId="11" borderId="10" xfId="0" applyNumberFormat="1" applyFont="1" applyFill="1" applyBorder="1" applyProtection="1"/>
    <xf numFmtId="0" fontId="9" fillId="11" borderId="10" xfId="0" applyFont="1" applyFill="1" applyBorder="1" applyProtection="1"/>
    <xf numFmtId="37" fontId="9" fillId="11" borderId="11" xfId="0" applyNumberFormat="1" applyFont="1" applyFill="1" applyBorder="1" applyProtection="1"/>
    <xf numFmtId="37" fontId="9" fillId="11" borderId="9" xfId="0" applyNumberFormat="1" applyFont="1" applyFill="1" applyBorder="1" applyProtection="1"/>
    <xf numFmtId="0" fontId="9" fillId="11" borderId="21" xfId="0" applyFont="1" applyFill="1" applyBorder="1" applyProtection="1"/>
    <xf numFmtId="0" fontId="9" fillId="4" borderId="19" xfId="0" applyFont="1" applyFill="1" applyBorder="1" applyProtection="1"/>
    <xf numFmtId="0" fontId="9" fillId="4" borderId="0" xfId="0" applyFont="1" applyFill="1" applyProtection="1"/>
    <xf numFmtId="37" fontId="5" fillId="4" borderId="5" xfId="0" applyNumberFormat="1" applyFont="1" applyFill="1" applyBorder="1" applyProtection="1"/>
    <xf numFmtId="0" fontId="9" fillId="0" borderId="25" xfId="0" applyFont="1" applyBorder="1" applyAlignment="1" applyProtection="1">
      <alignment horizontal="left"/>
    </xf>
    <xf numFmtId="5" fontId="9" fillId="0" borderId="41" xfId="0" applyNumberFormat="1" applyFont="1" applyBorder="1" applyProtection="1"/>
    <xf numFmtId="0" fontId="9" fillId="0" borderId="44" xfId="0" applyFont="1" applyBorder="1"/>
    <xf numFmtId="37" fontId="9" fillId="11" borderId="0" xfId="0" applyNumberFormat="1" applyFont="1" applyFill="1" applyProtection="1"/>
    <xf numFmtId="0" fontId="9" fillId="11" borderId="0" xfId="0" applyFont="1" applyFill="1" applyProtection="1"/>
    <xf numFmtId="37" fontId="9" fillId="11" borderId="5" xfId="0" applyNumberFormat="1" applyFont="1" applyFill="1" applyBorder="1" applyProtection="1"/>
    <xf numFmtId="37" fontId="9" fillId="11" borderId="4" xfId="0" applyNumberFormat="1" applyFont="1" applyFill="1" applyBorder="1" applyProtection="1"/>
    <xf numFmtId="0" fontId="9" fillId="11" borderId="19" xfId="0" applyFont="1" applyFill="1" applyBorder="1" applyProtection="1"/>
    <xf numFmtId="0" fontId="9" fillId="0" borderId="19" xfId="0" applyFont="1" applyBorder="1"/>
    <xf numFmtId="5" fontId="5" fillId="4" borderId="5" xfId="0" applyNumberFormat="1" applyFont="1" applyFill="1" applyBorder="1" applyProtection="1"/>
    <xf numFmtId="5" fontId="9" fillId="0" borderId="36" xfId="0" applyNumberFormat="1" applyFont="1" applyBorder="1" applyProtection="1"/>
    <xf numFmtId="0" fontId="9" fillId="0" borderId="35" xfId="0" applyFont="1" applyBorder="1" applyProtection="1"/>
    <xf numFmtId="5" fontId="9" fillId="0" borderId="54" xfId="0" applyNumberFormat="1" applyFont="1" applyBorder="1" applyProtection="1"/>
    <xf numFmtId="5" fontId="9" fillId="4" borderId="19" xfId="0" applyNumberFormat="1" applyFont="1" applyFill="1" applyBorder="1" applyProtection="1"/>
    <xf numFmtId="0" fontId="9" fillId="4" borderId="19" xfId="0" applyFont="1" applyFill="1" applyBorder="1"/>
    <xf numFmtId="5" fontId="9" fillId="4" borderId="16" xfId="0" applyNumberFormat="1" applyFont="1" applyFill="1" applyBorder="1" applyProtection="1"/>
    <xf numFmtId="37" fontId="9" fillId="4" borderId="19" xfId="0" applyNumberFormat="1" applyFont="1" applyFill="1" applyBorder="1" applyProtection="1"/>
    <xf numFmtId="37" fontId="9" fillId="4" borderId="16" xfId="0" applyNumberFormat="1" applyFont="1" applyFill="1" applyBorder="1" applyProtection="1"/>
    <xf numFmtId="0" fontId="9" fillId="11" borderId="44" xfId="0" applyFont="1" applyFill="1" applyBorder="1" applyProtection="1"/>
    <xf numFmtId="0" fontId="9" fillId="11" borderId="32" xfId="0" applyFont="1" applyFill="1" applyBorder="1" applyProtection="1"/>
    <xf numFmtId="0" fontId="9" fillId="11" borderId="29" xfId="0" applyFont="1" applyFill="1" applyBorder="1" applyProtection="1"/>
    <xf numFmtId="37" fontId="9" fillId="11" borderId="21" xfId="0" applyNumberFormat="1" applyFont="1" applyFill="1" applyBorder="1" applyProtection="1"/>
    <xf numFmtId="37" fontId="9" fillId="11" borderId="26" xfId="0" applyNumberFormat="1" applyFont="1" applyFill="1" applyBorder="1" applyProtection="1"/>
    <xf numFmtId="0" fontId="9" fillId="0" borderId="46" xfId="0" applyFont="1" applyBorder="1"/>
    <xf numFmtId="37" fontId="9" fillId="11" borderId="44" xfId="0" applyNumberFormat="1" applyFont="1" applyFill="1" applyBorder="1" applyProtection="1"/>
    <xf numFmtId="37" fontId="9" fillId="11" borderId="42" xfId="0" applyNumberFormat="1" applyFont="1" applyFill="1" applyBorder="1" applyProtection="1"/>
    <xf numFmtId="37" fontId="9" fillId="11" borderId="39" xfId="0" applyNumberFormat="1" applyFont="1" applyFill="1" applyBorder="1" applyProtection="1"/>
    <xf numFmtId="37" fontId="9" fillId="11" borderId="41" xfId="0" applyNumberFormat="1" applyFont="1" applyFill="1" applyBorder="1" applyProtection="1"/>
    <xf numFmtId="0" fontId="9" fillId="11" borderId="42" xfId="0" applyFont="1" applyFill="1" applyBorder="1"/>
    <xf numFmtId="37" fontId="9" fillId="11" borderId="32" xfId="0" applyNumberFormat="1" applyFont="1" applyFill="1" applyBorder="1" applyProtection="1"/>
    <xf numFmtId="37" fontId="9" fillId="11" borderId="31" xfId="0" applyNumberFormat="1" applyFont="1" applyFill="1" applyBorder="1" applyProtection="1"/>
    <xf numFmtId="37" fontId="9" fillId="11" borderId="29" xfId="0" applyNumberFormat="1" applyFont="1" applyFill="1" applyBorder="1" applyProtection="1"/>
    <xf numFmtId="37" fontId="9" fillId="11" borderId="30" xfId="0" applyNumberFormat="1" applyFont="1" applyFill="1" applyBorder="1" applyProtection="1"/>
    <xf numFmtId="0" fontId="9" fillId="11" borderId="31" xfId="0" applyFont="1" applyFill="1" applyBorder="1"/>
    <xf numFmtId="37" fontId="9" fillId="11" borderId="27" xfId="0" applyNumberFormat="1" applyFont="1" applyFill="1" applyBorder="1" applyProtection="1"/>
    <xf numFmtId="0" fontId="9" fillId="11" borderId="10" xfId="0" applyFont="1" applyFill="1" applyBorder="1"/>
    <xf numFmtId="0" fontId="9" fillId="0" borderId="11" xfId="0" applyFont="1" applyBorder="1" applyAlignment="1" applyProtection="1">
      <alignment horizontal="centerContinuous"/>
    </xf>
    <xf numFmtId="37" fontId="9" fillId="4" borderId="4" xfId="0" applyNumberFormat="1" applyFont="1" applyFill="1" applyBorder="1" applyAlignment="1" applyProtection="1">
      <alignment horizontal="center"/>
    </xf>
    <xf numFmtId="37" fontId="9" fillId="4" borderId="0" xfId="0" applyNumberFormat="1" applyFont="1" applyFill="1" applyAlignment="1" applyProtection="1">
      <alignment horizontal="centerContinuous"/>
    </xf>
    <xf numFmtId="37" fontId="9" fillId="4" borderId="5" xfId="0" applyNumberFormat="1" applyFont="1" applyFill="1" applyBorder="1" applyAlignment="1" applyProtection="1">
      <alignment horizontal="centerContinuous"/>
    </xf>
    <xf numFmtId="37" fontId="9" fillId="4" borderId="4" xfId="0" applyNumberFormat="1" applyFont="1" applyFill="1" applyBorder="1" applyAlignment="1" applyProtection="1">
      <alignment horizontal="centerContinuous"/>
    </xf>
    <xf numFmtId="37" fontId="9" fillId="4" borderId="5" xfId="0" applyNumberFormat="1" applyFont="1" applyFill="1" applyBorder="1" applyAlignment="1" applyProtection="1">
      <alignment horizontal="center"/>
    </xf>
    <xf numFmtId="37" fontId="9" fillId="4" borderId="5" xfId="0" applyNumberFormat="1" applyFont="1" applyFill="1" applyBorder="1" applyProtection="1"/>
    <xf numFmtId="37" fontId="9" fillId="4" borderId="4" xfId="0" applyNumberFormat="1" applyFont="1" applyFill="1" applyBorder="1" applyProtection="1"/>
    <xf numFmtId="37" fontId="9" fillId="4" borderId="0" xfId="0" applyNumberFormat="1" applyFont="1" applyFill="1" applyAlignment="1" applyProtection="1">
      <alignment horizontal="center"/>
    </xf>
    <xf numFmtId="37" fontId="9" fillId="4" borderId="6" xfId="0" applyNumberFormat="1" applyFont="1" applyFill="1" applyBorder="1" applyProtection="1"/>
    <xf numFmtId="37" fontId="9" fillId="4" borderId="1" xfId="0" applyNumberFormat="1" applyFont="1" applyFill="1" applyBorder="1" applyProtection="1"/>
    <xf numFmtId="37" fontId="9" fillId="4" borderId="7" xfId="0" applyNumberFormat="1" applyFont="1" applyFill="1" applyBorder="1" applyProtection="1"/>
    <xf numFmtId="5" fontId="9" fillId="0" borderId="20" xfId="0" applyNumberFormat="1" applyFont="1" applyBorder="1" applyProtection="1"/>
    <xf numFmtId="0" fontId="9" fillId="0" borderId="10" xfId="0" applyFont="1" applyBorder="1"/>
    <xf numFmtId="0" fontId="9" fillId="0" borderId="17" xfId="0" applyFont="1" applyBorder="1"/>
    <xf numFmtId="5" fontId="9" fillId="0" borderId="10" xfId="0" applyNumberFormat="1" applyFont="1" applyBorder="1" applyProtection="1"/>
    <xf numFmtId="5" fontId="9" fillId="0" borderId="17" xfId="0" applyNumberFormat="1" applyFont="1" applyBorder="1" applyProtection="1"/>
    <xf numFmtId="37" fontId="9" fillId="0" borderId="26" xfId="0" applyNumberFormat="1" applyFont="1" applyBorder="1" applyProtection="1"/>
    <xf numFmtId="37" fontId="9" fillId="0" borderId="10" xfId="0" applyNumberFormat="1" applyFont="1" applyBorder="1" applyProtection="1"/>
    <xf numFmtId="5" fontId="9" fillId="11" borderId="32" xfId="0" applyNumberFormat="1" applyFont="1" applyFill="1" applyBorder="1" applyProtection="1"/>
    <xf numFmtId="5" fontId="9" fillId="11" borderId="31" xfId="0" applyNumberFormat="1" applyFont="1" applyFill="1" applyBorder="1" applyProtection="1"/>
    <xf numFmtId="5" fontId="9" fillId="11" borderId="29" xfId="0" applyNumberFormat="1" applyFont="1" applyFill="1" applyBorder="1" applyProtection="1"/>
    <xf numFmtId="5" fontId="9" fillId="11" borderId="30" xfId="0" applyNumberFormat="1" applyFont="1" applyFill="1" applyBorder="1" applyProtection="1"/>
    <xf numFmtId="5" fontId="9" fillId="11" borderId="27" xfId="0" applyNumberFormat="1" applyFont="1" applyFill="1" applyBorder="1" applyProtection="1"/>
    <xf numFmtId="37" fontId="9" fillId="0" borderId="5" xfId="0" applyNumberFormat="1" applyFont="1" applyBorder="1" applyAlignment="1" applyProtection="1">
      <alignment horizontal="centerContinuous"/>
    </xf>
    <xf numFmtId="37" fontId="9" fillId="0" borderId="4" xfId="0" applyNumberFormat="1" applyFont="1" applyBorder="1" applyAlignment="1" applyProtection="1">
      <alignment horizontal="centerContinuous"/>
    </xf>
    <xf numFmtId="37" fontId="9" fillId="0" borderId="6" xfId="0" applyNumberFormat="1" applyFont="1" applyBorder="1" applyProtection="1"/>
    <xf numFmtId="37" fontId="9" fillId="0" borderId="1" xfId="0" applyNumberFormat="1" applyFont="1" applyBorder="1" applyProtection="1"/>
    <xf numFmtId="0" fontId="9" fillId="11" borderId="11" xfId="0" applyFont="1" applyFill="1" applyBorder="1" applyProtection="1"/>
    <xf numFmtId="5" fontId="9" fillId="0" borderId="9" xfId="0" applyNumberFormat="1" applyFont="1" applyBorder="1" applyProtection="1"/>
    <xf numFmtId="37" fontId="9" fillId="0" borderId="9" xfId="0" applyNumberFormat="1" applyFont="1" applyBorder="1" applyProtection="1"/>
    <xf numFmtId="5" fontId="9" fillId="11" borderId="45" xfId="0" applyNumberFormat="1" applyFont="1" applyFill="1" applyBorder="1" applyProtection="1"/>
    <xf numFmtId="0" fontId="9" fillId="0" borderId="21" xfId="0" applyFont="1" applyBorder="1"/>
    <xf numFmtId="0" fontId="24" fillId="0" borderId="0" xfId="0" applyFont="1" applyProtection="1"/>
    <xf numFmtId="0" fontId="9" fillId="0" borderId="48" xfId="0" applyFont="1" applyBorder="1"/>
    <xf numFmtId="37" fontId="9" fillId="0" borderId="48" xfId="0" applyNumberFormat="1" applyFont="1" applyBorder="1" applyProtection="1"/>
    <xf numFmtId="37" fontId="9" fillId="0" borderId="52" xfId="0" applyNumberFormat="1" applyFont="1" applyBorder="1" applyProtection="1"/>
    <xf numFmtId="37" fontId="9" fillId="0" borderId="54" xfId="0" applyNumberFormat="1" applyFont="1" applyBorder="1" applyProtection="1"/>
    <xf numFmtId="37" fontId="9" fillId="0" borderId="50" xfId="0" applyNumberFormat="1" applyFont="1" applyBorder="1" applyProtection="1"/>
    <xf numFmtId="166" fontId="9" fillId="0" borderId="19" xfId="0" applyNumberFormat="1" applyFont="1" applyBorder="1" applyProtection="1"/>
    <xf numFmtId="0" fontId="5" fillId="0" borderId="14" xfId="0" applyFont="1" applyBorder="1" applyAlignment="1" applyProtection="1">
      <alignment horizontal="center"/>
    </xf>
    <xf numFmtId="0" fontId="5" fillId="0" borderId="24" xfId="0" applyFont="1" applyBorder="1" applyAlignment="1" applyProtection="1">
      <alignment horizontal="left"/>
    </xf>
    <xf numFmtId="0" fontId="5" fillId="0" borderId="41" xfId="0" applyFont="1" applyBorder="1" applyAlignment="1" applyProtection="1">
      <alignment horizontal="centerContinuous"/>
    </xf>
    <xf numFmtId="0" fontId="5" fillId="0" borderId="42" xfId="0" applyFont="1" applyBorder="1" applyAlignment="1" applyProtection="1">
      <alignment horizontal="centerContinuous"/>
    </xf>
    <xf numFmtId="0" fontId="5" fillId="0" borderId="39" xfId="0" applyFont="1" applyBorder="1" applyAlignment="1" applyProtection="1">
      <alignment horizontal="centerContinuous"/>
    </xf>
    <xf numFmtId="0" fontId="5" fillId="0" borderId="30" xfId="0" applyFont="1" applyBorder="1" applyProtection="1"/>
    <xf numFmtId="0" fontId="5" fillId="0" borderId="31" xfId="0" applyFont="1" applyBorder="1" applyProtection="1"/>
    <xf numFmtId="0" fontId="25" fillId="0" borderId="0" xfId="0" applyFont="1" applyProtection="1"/>
    <xf numFmtId="0" fontId="25" fillId="0" borderId="4" xfId="0" applyFont="1" applyBorder="1" applyProtection="1"/>
    <xf numFmtId="0" fontId="5" fillId="0" borderId="44" xfId="0" applyFont="1" applyBorder="1" applyAlignment="1" applyProtection="1">
      <alignment horizontal="centerContinuous"/>
    </xf>
    <xf numFmtId="0" fontId="5" fillId="0" borderId="41" xfId="0" applyFont="1" applyBorder="1" applyProtection="1"/>
    <xf numFmtId="0" fontId="5" fillId="0" borderId="44" xfId="0" applyFont="1" applyBorder="1" applyProtection="1"/>
    <xf numFmtId="0" fontId="5" fillId="0" borderId="45" xfId="0" applyFont="1" applyBorder="1" applyProtection="1"/>
    <xf numFmtId="5" fontId="5" fillId="12" borderId="44" xfId="0" applyNumberFormat="1" applyFont="1" applyFill="1" applyBorder="1" applyProtection="1"/>
    <xf numFmtId="5" fontId="5" fillId="12" borderId="51" xfId="0" applyNumberFormat="1" applyFont="1" applyFill="1" applyBorder="1" applyProtection="1"/>
    <xf numFmtId="37" fontId="5" fillId="12" borderId="41" xfId="0" applyNumberFormat="1" applyFont="1" applyFill="1" applyBorder="1" applyProtection="1"/>
    <xf numFmtId="37" fontId="5" fillId="12" borderId="44" xfId="0" applyNumberFormat="1" applyFont="1" applyFill="1" applyBorder="1" applyProtection="1"/>
    <xf numFmtId="0" fontId="5" fillId="0" borderId="51" xfId="0" applyFont="1" applyBorder="1" applyProtection="1"/>
    <xf numFmtId="5" fontId="5" fillId="0" borderId="44" xfId="0" applyNumberFormat="1" applyFont="1" applyBorder="1" applyProtection="1"/>
    <xf numFmtId="5" fontId="5" fillId="0" borderId="51" xfId="0" applyNumberFormat="1" applyFont="1" applyBorder="1" applyProtection="1"/>
    <xf numFmtId="37" fontId="5" fillId="0" borderId="41" xfId="0" applyNumberFormat="1" applyFont="1" applyBorder="1" applyProtection="1"/>
    <xf numFmtId="37" fontId="5" fillId="0" borderId="44" xfId="0" applyNumberFormat="1" applyFont="1" applyBorder="1" applyProtection="1"/>
    <xf numFmtId="37" fontId="5" fillId="12" borderId="51" xfId="0" applyNumberFormat="1" applyFont="1" applyFill="1" applyBorder="1" applyProtection="1"/>
    <xf numFmtId="37" fontId="5" fillId="0" borderId="51" xfId="0" applyNumberFormat="1" applyFont="1" applyBorder="1" applyProtection="1"/>
    <xf numFmtId="0" fontId="5" fillId="4" borderId="0" xfId="0" applyFont="1" applyFill="1" applyProtection="1"/>
    <xf numFmtId="0" fontId="5" fillId="4" borderId="5" xfId="0" applyFont="1" applyFill="1" applyBorder="1" applyProtection="1"/>
    <xf numFmtId="37" fontId="5" fillId="0" borderId="4" xfId="0" applyNumberFormat="1" applyFont="1" applyBorder="1" applyProtection="1"/>
    <xf numFmtId="0" fontId="8" fillId="0" borderId="0" xfId="0" applyFont="1" applyProtection="1"/>
    <xf numFmtId="0" fontId="14" fillId="0" borderId="0" xfId="0" applyFont="1" applyProtection="1"/>
    <xf numFmtId="0" fontId="14" fillId="0" borderId="0" xfId="0" applyFont="1" applyAlignment="1" applyProtection="1">
      <alignment horizontal="right"/>
    </xf>
    <xf numFmtId="0" fontId="14" fillId="0" borderId="0" xfId="0" applyFont="1" applyAlignment="1" applyProtection="1">
      <alignment horizontal="centerContinuous"/>
    </xf>
    <xf numFmtId="0" fontId="15" fillId="0" borderId="29" xfId="0" applyFont="1" applyBorder="1" applyProtection="1"/>
    <xf numFmtId="0" fontId="15" fillId="0" borderId="10" xfId="0" applyFont="1" applyBorder="1" applyProtection="1"/>
    <xf numFmtId="0" fontId="15" fillId="0" borderId="11" xfId="0" applyFont="1" applyBorder="1" applyProtection="1"/>
    <xf numFmtId="0" fontId="9" fillId="0" borderId="32" xfId="0" applyFont="1" applyBorder="1" applyAlignment="1" applyProtection="1">
      <alignment horizontal="centerContinuous"/>
    </xf>
    <xf numFmtId="0" fontId="9" fillId="10" borderId="26" xfId="0" applyFont="1" applyFill="1" applyBorder="1" applyProtection="1"/>
    <xf numFmtId="0" fontId="9" fillId="10" borderId="10" xfId="0" applyFont="1" applyFill="1" applyBorder="1" applyProtection="1"/>
    <xf numFmtId="0" fontId="9" fillId="10" borderId="21" xfId="0" applyFont="1" applyFill="1" applyBorder="1" applyProtection="1"/>
    <xf numFmtId="0" fontId="9" fillId="10" borderId="22" xfId="0" applyFont="1" applyFill="1" applyBorder="1" applyProtection="1"/>
    <xf numFmtId="0" fontId="9" fillId="0" borderId="38" xfId="0" applyFont="1" applyBorder="1" applyAlignment="1" applyProtection="1">
      <alignment horizontal="centerContinuous"/>
    </xf>
    <xf numFmtId="0" fontId="9" fillId="0" borderId="36" xfId="0" applyFont="1" applyBorder="1" applyAlignment="1" applyProtection="1">
      <alignment horizontal="centerContinuous"/>
    </xf>
    <xf numFmtId="0" fontId="9" fillId="10" borderId="36" xfId="0" applyFont="1" applyFill="1" applyBorder="1" applyProtection="1"/>
    <xf numFmtId="0" fontId="9" fillId="10" borderId="1" xfId="0" applyFont="1" applyFill="1" applyBorder="1" applyProtection="1"/>
    <xf numFmtId="0" fontId="9" fillId="10" borderId="38" xfId="0" applyFont="1" applyFill="1" applyBorder="1" applyProtection="1"/>
    <xf numFmtId="0" fontId="9" fillId="10" borderId="37" xfId="0" applyFont="1" applyFill="1" applyBorder="1" applyProtection="1"/>
    <xf numFmtId="37" fontId="9" fillId="0" borderId="23" xfId="0" applyNumberFormat="1" applyFont="1" applyBorder="1" applyProtection="1"/>
    <xf numFmtId="0" fontId="6" fillId="0" borderId="0" xfId="0" applyFont="1" applyProtection="1">
      <protection locked="0"/>
    </xf>
    <xf numFmtId="0" fontId="6" fillId="0" borderId="5" xfId="0" applyFont="1" applyBorder="1" applyProtection="1">
      <protection locked="0"/>
    </xf>
    <xf numFmtId="0" fontId="6" fillId="0" borderId="16" xfId="0" applyFont="1" applyBorder="1" applyProtection="1">
      <protection locked="0"/>
    </xf>
    <xf numFmtId="0" fontId="6" fillId="0" borderId="9" xfId="0" applyFont="1" applyBorder="1" applyProtection="1">
      <protection locked="0"/>
    </xf>
    <xf numFmtId="0" fontId="6" fillId="0" borderId="10" xfId="0" applyFont="1" applyBorder="1" applyProtection="1">
      <protection locked="0"/>
    </xf>
    <xf numFmtId="0" fontId="6" fillId="0" borderId="21" xfId="0" applyFont="1" applyBorder="1" applyProtection="1">
      <protection locked="0"/>
    </xf>
    <xf numFmtId="0" fontId="9" fillId="0" borderId="11" xfId="0" applyFont="1" applyBorder="1" applyAlignment="1" applyProtection="1">
      <alignment horizontal="center"/>
    </xf>
    <xf numFmtId="0" fontId="9" fillId="11" borderId="39" xfId="0" applyFont="1" applyFill="1" applyBorder="1" applyProtection="1"/>
    <xf numFmtId="5" fontId="6" fillId="0" borderId="26" xfId="0" applyNumberFormat="1" applyFont="1" applyBorder="1" applyProtection="1">
      <protection locked="0"/>
    </xf>
    <xf numFmtId="5" fontId="6" fillId="0" borderId="11" xfId="0" applyNumberFormat="1" applyFont="1" applyBorder="1" applyProtection="1">
      <protection locked="0"/>
    </xf>
    <xf numFmtId="5" fontId="6" fillId="0" borderId="21" xfId="0" applyNumberFormat="1" applyFont="1" applyBorder="1" applyProtection="1">
      <protection locked="0"/>
    </xf>
    <xf numFmtId="5" fontId="6" fillId="0" borderId="22" xfId="0" applyNumberFormat="1" applyFont="1" applyBorder="1" applyProtection="1">
      <protection locked="0"/>
    </xf>
    <xf numFmtId="0" fontId="9" fillId="11" borderId="5" xfId="0" applyFont="1" applyFill="1" applyBorder="1" applyProtection="1"/>
    <xf numFmtId="37" fontId="6" fillId="0" borderId="21" xfId="0" applyNumberFormat="1" applyFont="1" applyBorder="1" applyProtection="1">
      <protection locked="0"/>
    </xf>
    <xf numFmtId="37" fontId="6" fillId="0" borderId="22" xfId="0" applyNumberFormat="1" applyFont="1" applyBorder="1" applyProtection="1">
      <protection locked="0"/>
    </xf>
    <xf numFmtId="0" fontId="6" fillId="0" borderId="11" xfId="0" applyFont="1" applyBorder="1" applyProtection="1">
      <protection locked="0"/>
    </xf>
    <xf numFmtId="37" fontId="9" fillId="11" borderId="19" xfId="0" applyNumberFormat="1" applyFont="1" applyFill="1" applyBorder="1" applyProtection="1"/>
    <xf numFmtId="37" fontId="6" fillId="0" borderId="10" xfId="0" applyNumberFormat="1" applyFont="1" applyBorder="1" applyProtection="1">
      <protection locked="0"/>
    </xf>
    <xf numFmtId="0" fontId="9" fillId="0" borderId="45" xfId="0" applyFont="1" applyBorder="1" applyAlignment="1" applyProtection="1">
      <alignment horizontal="centerContinuous"/>
    </xf>
    <xf numFmtId="0" fontId="9" fillId="2" borderId="36" xfId="0" applyFont="1" applyFill="1" applyBorder="1" applyProtection="1"/>
    <xf numFmtId="0" fontId="9" fillId="2" borderId="7" xfId="0" applyFont="1" applyFill="1" applyBorder="1" applyProtection="1"/>
    <xf numFmtId="37" fontId="9" fillId="0" borderId="36" xfId="0" applyNumberFormat="1" applyFont="1" applyBorder="1" applyProtection="1"/>
    <xf numFmtId="0" fontId="9" fillId="10" borderId="7" xfId="0" applyFont="1" applyFill="1" applyBorder="1" applyProtection="1"/>
    <xf numFmtId="0" fontId="15" fillId="0" borderId="4" xfId="0" applyFont="1" applyBorder="1" applyAlignment="1" applyProtection="1">
      <alignment horizontal="center"/>
    </xf>
    <xf numFmtId="0" fontId="21" fillId="0" borderId="33" xfId="0" applyFont="1" applyBorder="1" applyProtection="1"/>
    <xf numFmtId="0" fontId="21" fillId="0" borderId="27" xfId="0" applyFont="1" applyBorder="1" applyAlignment="1" applyProtection="1">
      <alignment horizontal="center"/>
    </xf>
    <xf numFmtId="0" fontId="21" fillId="0" borderId="27" xfId="0" applyFont="1" applyBorder="1" applyAlignment="1" applyProtection="1">
      <alignment horizontal="centerContinuous"/>
    </xf>
    <xf numFmtId="0" fontId="21" fillId="0" borderId="29" xfId="0" applyFont="1" applyBorder="1" applyProtection="1"/>
    <xf numFmtId="0" fontId="21" fillId="0" borderId="30" xfId="0" applyFont="1" applyBorder="1" applyAlignment="1" applyProtection="1">
      <alignment horizontal="centerContinuous"/>
    </xf>
    <xf numFmtId="0" fontId="21" fillId="0" borderId="31" xfId="0" applyFont="1" applyBorder="1" applyAlignment="1" applyProtection="1">
      <alignment horizontal="centerContinuous"/>
    </xf>
    <xf numFmtId="0" fontId="21" fillId="0" borderId="25" xfId="0" applyFont="1" applyBorder="1" applyAlignment="1" applyProtection="1">
      <alignment horizontal="centerContinuous"/>
    </xf>
    <xf numFmtId="0" fontId="21" fillId="0" borderId="41" xfId="0" applyFont="1" applyBorder="1" applyAlignment="1" applyProtection="1">
      <alignment horizontal="centerContinuous"/>
    </xf>
    <xf numFmtId="0" fontId="21" fillId="0" borderId="42" xfId="0" applyFont="1" applyBorder="1" applyAlignment="1" applyProtection="1">
      <alignment horizontal="centerContinuous"/>
    </xf>
    <xf numFmtId="0" fontId="21" fillId="0" borderId="11" xfId="0" applyFont="1" applyBorder="1" applyAlignment="1" applyProtection="1">
      <alignment horizontal="centerContinuous"/>
    </xf>
    <xf numFmtId="0" fontId="21" fillId="0" borderId="18" xfId="0" applyFont="1" applyBorder="1" applyProtection="1"/>
    <xf numFmtId="0" fontId="21" fillId="0" borderId="25" xfId="0" applyFont="1" applyBorder="1" applyAlignment="1" applyProtection="1">
      <alignment horizontal="center"/>
    </xf>
    <xf numFmtId="0" fontId="21" fillId="0" borderId="4" xfId="0" applyFont="1" applyBorder="1" applyAlignment="1" applyProtection="1">
      <alignment horizontal="centerContinuous"/>
    </xf>
    <xf numFmtId="0" fontId="21" fillId="0" borderId="5" xfId="0" applyFont="1" applyBorder="1" applyAlignment="1" applyProtection="1">
      <alignment horizontal="center"/>
    </xf>
    <xf numFmtId="0" fontId="21" fillId="0" borderId="26" xfId="0" applyFont="1" applyBorder="1" applyAlignment="1" applyProtection="1">
      <alignment horizontal="center"/>
    </xf>
    <xf numFmtId="0" fontId="21" fillId="0" borderId="26" xfId="0" applyFont="1" applyBorder="1" applyProtection="1"/>
    <xf numFmtId="0" fontId="21" fillId="0" borderId="9" xfId="0" applyFont="1" applyBorder="1" applyAlignment="1" applyProtection="1">
      <alignment horizontal="centerContinuous"/>
    </xf>
    <xf numFmtId="0" fontId="21" fillId="0" borderId="26" xfId="0" applyFont="1" applyBorder="1" applyAlignment="1" applyProtection="1">
      <alignment horizontal="centerContinuous"/>
    </xf>
    <xf numFmtId="0" fontId="21" fillId="0" borderId="11" xfId="0" applyFont="1" applyBorder="1" applyAlignment="1" applyProtection="1">
      <alignment horizontal="center"/>
    </xf>
    <xf numFmtId="0" fontId="9" fillId="10" borderId="11" xfId="0" applyFont="1" applyFill="1" applyBorder="1" applyProtection="1"/>
    <xf numFmtId="0" fontId="9" fillId="10" borderId="9" xfId="0" applyFont="1" applyFill="1" applyBorder="1" applyProtection="1"/>
    <xf numFmtId="0" fontId="9" fillId="0" borderId="6" xfId="0" applyFont="1" applyBorder="1" applyAlignment="1" applyProtection="1">
      <alignment horizontal="centerContinuous"/>
    </xf>
    <xf numFmtId="0" fontId="9" fillId="0" borderId="1" xfId="0" applyFont="1" applyBorder="1" applyAlignment="1" applyProtection="1">
      <alignment horizontal="centerContinuous"/>
    </xf>
    <xf numFmtId="0" fontId="9" fillId="0" borderId="7" xfId="0" applyFont="1" applyBorder="1" applyAlignment="1" applyProtection="1">
      <alignment horizontal="centerContinuous"/>
    </xf>
    <xf numFmtId="37" fontId="9" fillId="0" borderId="2" xfId="0" applyNumberFormat="1" applyFont="1" applyBorder="1" applyProtection="1"/>
    <xf numFmtId="37" fontId="9" fillId="0" borderId="8" xfId="0" applyNumberFormat="1" applyFont="1" applyBorder="1" applyProtection="1"/>
    <xf numFmtId="0" fontId="9" fillId="0" borderId="27" xfId="0" applyFont="1" applyBorder="1" applyAlignment="1" applyProtection="1">
      <alignment horizontal="center"/>
    </xf>
    <xf numFmtId="0" fontId="9" fillId="10" borderId="6" xfId="0" applyFont="1" applyFill="1" applyBorder="1" applyProtection="1"/>
    <xf numFmtId="0" fontId="21" fillId="0" borderId="0" xfId="0" applyFont="1" applyAlignment="1" applyProtection="1">
      <alignment horizontal="left"/>
    </xf>
    <xf numFmtId="0" fontId="21" fillId="0" borderId="27" xfId="0" applyFont="1" applyBorder="1" applyProtection="1"/>
    <xf numFmtId="0" fontId="21" fillId="0" borderId="31" xfId="0" applyFont="1" applyBorder="1" applyProtection="1"/>
    <xf numFmtId="0" fontId="21" fillId="0" borderId="25" xfId="0" applyFont="1" applyBorder="1" applyProtection="1"/>
    <xf numFmtId="0" fontId="21" fillId="0" borderId="0" xfId="0" applyFont="1" applyAlignment="1" applyProtection="1">
      <alignment horizontal="centerContinuous"/>
    </xf>
    <xf numFmtId="0" fontId="21" fillId="0" borderId="5" xfId="0" applyFont="1" applyBorder="1" applyAlignment="1" applyProtection="1">
      <alignment horizontal="centerContinuous"/>
    </xf>
    <xf numFmtId="0" fontId="21" fillId="0" borderId="18" xfId="0" applyFont="1" applyBorder="1" applyAlignment="1" applyProtection="1">
      <alignment horizontal="center"/>
    </xf>
    <xf numFmtId="0" fontId="21" fillId="0" borderId="16" xfId="0" applyFont="1" applyBorder="1" applyAlignment="1" applyProtection="1">
      <alignment horizontal="centerContinuous"/>
    </xf>
    <xf numFmtId="0" fontId="21" fillId="0" borderId="20" xfId="0" applyFont="1" applyBorder="1" applyAlignment="1" applyProtection="1">
      <alignment horizontal="center"/>
    </xf>
    <xf numFmtId="0" fontId="12" fillId="0" borderId="26" xfId="0" applyFont="1" applyBorder="1" applyProtection="1"/>
    <xf numFmtId="37" fontId="9" fillId="0" borderId="22" xfId="0" applyNumberFormat="1" applyFont="1" applyBorder="1" applyAlignment="1" applyProtection="1">
      <alignment horizontal="centerContinuous"/>
    </xf>
    <xf numFmtId="37" fontId="5" fillId="4" borderId="16" xfId="0" applyNumberFormat="1" applyFont="1" applyFill="1" applyBorder="1" applyProtection="1"/>
    <xf numFmtId="37" fontId="5" fillId="4" borderId="51" xfId="0" applyNumberFormat="1" applyFont="1" applyFill="1" applyBorder="1" applyProtection="1"/>
    <xf numFmtId="0" fontId="9" fillId="0" borderId="53" xfId="0" applyFont="1" applyBorder="1" applyAlignment="1" applyProtection="1">
      <alignment horizontal="center"/>
    </xf>
    <xf numFmtId="0" fontId="21" fillId="0" borderId="4" xfId="0" applyFont="1" applyBorder="1" applyAlignment="1" applyProtection="1">
      <alignment horizontal="center"/>
    </xf>
    <xf numFmtId="0" fontId="9" fillId="0" borderId="41" xfId="0" applyFont="1" applyBorder="1" applyAlignment="1" applyProtection="1">
      <alignment horizontal="center"/>
    </xf>
    <xf numFmtId="5" fontId="9" fillId="0" borderId="57" xfId="0" applyNumberFormat="1" applyFont="1" applyBorder="1" applyProtection="1"/>
    <xf numFmtId="5" fontId="9" fillId="0" borderId="58" xfId="0" applyNumberFormat="1" applyFont="1" applyBorder="1" applyProtection="1"/>
    <xf numFmtId="0" fontId="12" fillId="0" borderId="15" xfId="0" applyFont="1" applyBorder="1" applyProtection="1"/>
    <xf numFmtId="7" fontId="9" fillId="0" borderId="25" xfId="0" applyNumberFormat="1" applyFont="1" applyBorder="1" applyProtection="1"/>
    <xf numFmtId="169" fontId="9" fillId="0" borderId="25" xfId="0" applyNumberFormat="1" applyFont="1" applyBorder="1" applyProtection="1"/>
    <xf numFmtId="169" fontId="9" fillId="0" borderId="36" xfId="0" applyNumberFormat="1" applyFont="1" applyBorder="1" applyProtection="1"/>
    <xf numFmtId="0" fontId="10" fillId="0" borderId="41" xfId="0" applyFont="1" applyBorder="1" applyAlignment="1" applyProtection="1">
      <alignment horizontal="centerContinuous"/>
    </xf>
    <xf numFmtId="0" fontId="10" fillId="0" borderId="42" xfId="0" applyFont="1" applyBorder="1" applyAlignment="1" applyProtection="1">
      <alignment horizontal="centerContinuous"/>
    </xf>
    <xf numFmtId="0" fontId="5" fillId="4" borderId="2" xfId="0" applyFont="1" applyFill="1" applyBorder="1" applyProtection="1"/>
    <xf numFmtId="0" fontId="18" fillId="4" borderId="41" xfId="0" applyFont="1" applyFill="1" applyBorder="1" applyAlignment="1" applyProtection="1">
      <alignment horizontal="centerContinuous"/>
    </xf>
    <xf numFmtId="0" fontId="5" fillId="4" borderId="51" xfId="0" applyFont="1" applyFill="1" applyBorder="1" applyAlignment="1" applyProtection="1">
      <alignment horizontal="centerContinuous"/>
    </xf>
    <xf numFmtId="0" fontId="18" fillId="4" borderId="4" xfId="0" applyFont="1" applyFill="1" applyBorder="1" applyAlignment="1" applyProtection="1">
      <alignment horizontal="centerContinuous"/>
    </xf>
    <xf numFmtId="0" fontId="5" fillId="4" borderId="5" xfId="0" applyFont="1" applyFill="1" applyBorder="1" applyAlignment="1" applyProtection="1">
      <alignment horizontal="centerContinuous"/>
    </xf>
    <xf numFmtId="0" fontId="5" fillId="4" borderId="30" xfId="0" applyFont="1" applyFill="1" applyBorder="1" applyAlignment="1" applyProtection="1">
      <alignment horizontal="center"/>
    </xf>
    <xf numFmtId="0" fontId="5" fillId="4" borderId="34" xfId="0" applyFont="1" applyFill="1" applyBorder="1" applyAlignment="1" applyProtection="1">
      <alignment horizontal="center"/>
    </xf>
    <xf numFmtId="0" fontId="5" fillId="4" borderId="41" xfId="0" applyFont="1" applyFill="1" applyBorder="1" applyAlignment="1" applyProtection="1">
      <alignment horizontal="centerContinuous"/>
    </xf>
    <xf numFmtId="0" fontId="5" fillId="4" borderId="4" xfId="0" applyFont="1" applyFill="1" applyBorder="1" applyAlignment="1" applyProtection="1">
      <alignment horizontal="center"/>
    </xf>
    <xf numFmtId="0" fontId="22" fillId="0" borderId="15" xfId="0" applyFont="1" applyBorder="1" applyAlignment="1" applyProtection="1">
      <alignment horizontal="center"/>
    </xf>
    <xf numFmtId="0" fontId="5" fillId="4" borderId="16" xfId="0" applyFont="1" applyFill="1" applyBorder="1" applyAlignment="1" applyProtection="1">
      <alignment horizontal="center"/>
    </xf>
    <xf numFmtId="0" fontId="22" fillId="0" borderId="26" xfId="0" applyFont="1" applyBorder="1" applyAlignment="1" applyProtection="1">
      <alignment horizontal="centerContinuous"/>
    </xf>
    <xf numFmtId="0" fontId="5" fillId="4" borderId="28" xfId="0" applyFont="1" applyFill="1" applyBorder="1" applyAlignment="1" applyProtection="1">
      <alignment horizontal="center"/>
    </xf>
    <xf numFmtId="0" fontId="5" fillId="4" borderId="15" xfId="0" applyFont="1" applyFill="1" applyBorder="1" applyAlignment="1" applyProtection="1">
      <alignment horizontal="center"/>
    </xf>
    <xf numFmtId="0" fontId="5" fillId="4" borderId="33" xfId="0" applyFont="1" applyFill="1" applyBorder="1" applyAlignment="1" applyProtection="1">
      <alignment horizontal="center"/>
    </xf>
    <xf numFmtId="0" fontId="5" fillId="4" borderId="30" xfId="0" applyFont="1" applyFill="1" applyBorder="1" applyAlignment="1" applyProtection="1">
      <alignment horizontal="right"/>
    </xf>
    <xf numFmtId="0" fontId="5" fillId="4" borderId="18" xfId="0" applyFont="1" applyFill="1" applyBorder="1" applyAlignment="1" applyProtection="1">
      <alignment horizontal="center"/>
    </xf>
    <xf numFmtId="0" fontId="5" fillId="4" borderId="4" xfId="0" applyFont="1" applyFill="1" applyBorder="1" applyAlignment="1" applyProtection="1">
      <alignment horizontal="right"/>
    </xf>
    <xf numFmtId="0" fontId="5" fillId="4" borderId="19" xfId="0" applyFont="1" applyFill="1" applyBorder="1" applyProtection="1"/>
    <xf numFmtId="37" fontId="5" fillId="4" borderId="19" xfId="0" applyNumberFormat="1" applyFont="1" applyFill="1" applyBorder="1" applyProtection="1"/>
    <xf numFmtId="0" fontId="5" fillId="4" borderId="21" xfId="0" applyFont="1" applyFill="1" applyBorder="1" applyProtection="1"/>
    <xf numFmtId="37" fontId="5" fillId="4" borderId="21" xfId="0" applyNumberFormat="1" applyFont="1" applyFill="1" applyBorder="1" applyProtection="1"/>
    <xf numFmtId="37" fontId="5" fillId="4" borderId="22" xfId="0" applyNumberFormat="1" applyFont="1" applyFill="1" applyBorder="1" applyProtection="1"/>
    <xf numFmtId="0" fontId="5" fillId="4" borderId="54" xfId="0" applyFont="1" applyFill="1" applyBorder="1" applyAlignment="1" applyProtection="1">
      <alignment horizontal="center"/>
    </xf>
    <xf numFmtId="0" fontId="5" fillId="4" borderId="48" xfId="0" applyFont="1" applyFill="1" applyBorder="1" applyAlignment="1" applyProtection="1">
      <alignment horizontal="center"/>
    </xf>
    <xf numFmtId="5" fontId="5" fillId="4" borderId="48" xfId="0" applyNumberFormat="1" applyFont="1" applyFill="1" applyBorder="1" applyProtection="1"/>
    <xf numFmtId="5" fontId="5" fillId="4" borderId="52" xfId="0" applyNumberFormat="1" applyFont="1" applyFill="1" applyBorder="1" applyProtection="1"/>
    <xf numFmtId="0" fontId="5" fillId="11" borderId="54" xfId="0" applyFont="1" applyFill="1" applyBorder="1" applyProtection="1"/>
    <xf numFmtId="0" fontId="5" fillId="11" borderId="48" xfId="0" applyFont="1" applyFill="1" applyBorder="1" applyProtection="1"/>
    <xf numFmtId="0" fontId="10" fillId="0" borderId="6" xfId="0" applyFont="1" applyBorder="1" applyAlignment="1" applyProtection="1">
      <alignment horizontal="centerContinuous"/>
    </xf>
    <xf numFmtId="0" fontId="10" fillId="0" borderId="1" xfId="0" applyFont="1" applyBorder="1" applyAlignment="1" applyProtection="1">
      <alignment horizontal="centerContinuous"/>
    </xf>
    <xf numFmtId="0" fontId="15" fillId="0" borderId="59" xfId="0" applyFont="1" applyBorder="1" applyAlignment="1" applyProtection="1">
      <alignment horizontal="centerContinuous"/>
    </xf>
    <xf numFmtId="0" fontId="10" fillId="0" borderId="2" xfId="0" applyFont="1" applyBorder="1" applyAlignment="1" applyProtection="1">
      <alignment horizontal="centerContinuous"/>
    </xf>
    <xf numFmtId="0" fontId="15" fillId="0" borderId="60" xfId="0" applyFont="1" applyBorder="1" applyAlignment="1" applyProtection="1">
      <alignment horizontal="centerContinuous"/>
    </xf>
    <xf numFmtId="0" fontId="18" fillId="0" borderId="6" xfId="0" applyFont="1" applyBorder="1" applyAlignment="1" applyProtection="1">
      <alignment horizontal="centerContinuous"/>
    </xf>
    <xf numFmtId="0" fontId="18" fillId="0" borderId="1" xfId="0" applyFont="1" applyBorder="1" applyAlignment="1" applyProtection="1">
      <alignment horizontal="centerContinuous"/>
    </xf>
    <xf numFmtId="0" fontId="26" fillId="0" borderId="0" xfId="0" applyFont="1" applyAlignment="1" applyProtection="1">
      <alignment horizontal="center"/>
    </xf>
    <xf numFmtId="0" fontId="22" fillId="0" borderId="0" xfId="0" applyFont="1" applyAlignment="1" applyProtection="1">
      <alignment horizontal="center"/>
    </xf>
    <xf numFmtId="0" fontId="27" fillId="0" borderId="2" xfId="0" applyFont="1" applyBorder="1" applyAlignment="1" applyProtection="1">
      <alignment horizontal="center"/>
      <protection locked="0"/>
    </xf>
    <xf numFmtId="0" fontId="28" fillId="0" borderId="0" xfId="0" applyFont="1" applyAlignment="1" applyProtection="1">
      <alignment horizontal="centerContinuous"/>
      <protection locked="0"/>
    </xf>
    <xf numFmtId="0" fontId="9" fillId="0" borderId="24" xfId="0" applyFont="1" applyBorder="1" applyAlignment="1" applyProtection="1">
      <alignment horizontal="left"/>
    </xf>
    <xf numFmtId="0" fontId="9" fillId="0" borderId="2" xfId="0" applyFont="1" applyBorder="1" applyAlignment="1" applyProtection="1">
      <alignment horizontal="left"/>
    </xf>
    <xf numFmtId="0" fontId="9" fillId="0" borderId="2" xfId="0" applyFont="1" applyBorder="1" applyAlignment="1" applyProtection="1">
      <alignment horizontal="center"/>
    </xf>
    <xf numFmtId="0" fontId="9" fillId="0" borderId="24" xfId="0" applyFont="1" applyBorder="1" applyAlignment="1" applyProtection="1">
      <alignment horizontal="center"/>
    </xf>
    <xf numFmtId="0" fontId="6" fillId="0" borderId="4" xfId="0" applyFont="1" applyBorder="1" applyProtection="1">
      <protection locked="0"/>
    </xf>
    <xf numFmtId="0" fontId="29" fillId="0" borderId="4" xfId="0" applyFont="1" applyBorder="1" applyAlignment="1" applyProtection="1">
      <alignment horizontal="centerContinuous"/>
    </xf>
    <xf numFmtId="0" fontId="15" fillId="0" borderId="30" xfId="0" applyFont="1" applyBorder="1" applyAlignment="1" applyProtection="1">
      <alignment horizontal="center"/>
    </xf>
    <xf numFmtId="0" fontId="15" fillId="0" borderId="32" xfId="0" applyFont="1" applyBorder="1" applyAlignment="1" applyProtection="1">
      <alignment horizontal="centerContinuous"/>
    </xf>
    <xf numFmtId="0" fontId="15" fillId="0" borderId="31" xfId="0" applyFont="1" applyBorder="1" applyAlignment="1" applyProtection="1">
      <alignment horizontal="centerContinuous"/>
    </xf>
    <xf numFmtId="0" fontId="15" fillId="0" borderId="32" xfId="0" applyFont="1" applyBorder="1" applyAlignment="1" applyProtection="1">
      <alignment horizontal="center"/>
    </xf>
    <xf numFmtId="0" fontId="15" fillId="0" borderId="31" xfId="0" applyFont="1" applyBorder="1" applyAlignment="1" applyProtection="1">
      <alignment horizontal="center"/>
    </xf>
    <xf numFmtId="0" fontId="15" fillId="0" borderId="34" xfId="0" applyFont="1" applyBorder="1" applyAlignment="1" applyProtection="1">
      <alignment horizontal="center"/>
    </xf>
    <xf numFmtId="0" fontId="15" fillId="0" borderId="9" xfId="0" applyFont="1" applyBorder="1" applyAlignment="1" applyProtection="1">
      <alignment horizontal="center"/>
    </xf>
    <xf numFmtId="0" fontId="15" fillId="0" borderId="21" xfId="0" applyFont="1" applyBorder="1" applyAlignment="1" applyProtection="1">
      <alignment horizontal="centerContinuous"/>
    </xf>
    <xf numFmtId="0" fontId="15" fillId="0" borderId="10" xfId="0" applyFont="1" applyBorder="1" applyAlignment="1" applyProtection="1">
      <alignment horizontal="centerContinuous"/>
    </xf>
    <xf numFmtId="0" fontId="15" fillId="0" borderId="21" xfId="0" applyFont="1" applyBorder="1" applyAlignment="1" applyProtection="1">
      <alignment horizontal="center"/>
    </xf>
    <xf numFmtId="0" fontId="15" fillId="0" borderId="10" xfId="0" applyFont="1" applyBorder="1" applyAlignment="1" applyProtection="1">
      <alignment horizontal="center"/>
    </xf>
    <xf numFmtId="0" fontId="15" fillId="0" borderId="22" xfId="0" applyFont="1" applyBorder="1" applyAlignment="1" applyProtection="1">
      <alignment horizontal="center"/>
    </xf>
    <xf numFmtId="0" fontId="15" fillId="9" borderId="19" xfId="0" applyFont="1" applyFill="1" applyBorder="1" applyProtection="1"/>
    <xf numFmtId="37" fontId="15" fillId="9" borderId="22" xfId="0" applyNumberFormat="1" applyFont="1" applyFill="1" applyBorder="1" applyProtection="1"/>
    <xf numFmtId="0" fontId="15" fillId="0" borderId="21" xfId="0" applyFont="1" applyBorder="1" applyProtection="1"/>
    <xf numFmtId="0" fontId="15" fillId="9" borderId="21" xfId="0" applyFont="1" applyFill="1" applyBorder="1" applyProtection="1"/>
    <xf numFmtId="0" fontId="15" fillId="0" borderId="19" xfId="0" applyFont="1" applyBorder="1" applyAlignment="1" applyProtection="1">
      <alignment horizontal="center"/>
    </xf>
    <xf numFmtId="0" fontId="15" fillId="0" borderId="19" xfId="0" applyFont="1" applyBorder="1" applyProtection="1"/>
    <xf numFmtId="37" fontId="7" fillId="0" borderId="16" xfId="0" applyNumberFormat="1" applyFont="1" applyBorder="1" applyProtection="1">
      <protection locked="0"/>
    </xf>
    <xf numFmtId="37" fontId="7" fillId="0" borderId="21" xfId="0" applyNumberFormat="1" applyFont="1" applyBorder="1" applyProtection="1">
      <protection locked="0"/>
    </xf>
    <xf numFmtId="37" fontId="15" fillId="0" borderId="22" xfId="0" applyNumberFormat="1" applyFont="1" applyBorder="1" applyProtection="1"/>
    <xf numFmtId="37" fontId="7" fillId="0" borderId="22" xfId="0" applyNumberFormat="1" applyFont="1" applyBorder="1" applyProtection="1">
      <protection locked="0"/>
    </xf>
    <xf numFmtId="37" fontId="15" fillId="0" borderId="19" xfId="0" applyNumberFormat="1" applyFont="1" applyBorder="1" applyAlignment="1" applyProtection="1">
      <alignment horizontal="center"/>
    </xf>
    <xf numFmtId="0" fontId="15" fillId="0" borderId="0" xfId="0" applyFont="1" applyAlignment="1" applyProtection="1">
      <alignment horizontal="center"/>
    </xf>
    <xf numFmtId="37" fontId="15" fillId="0" borderId="21" xfId="0" applyNumberFormat="1" applyFont="1" applyBorder="1" applyProtection="1"/>
    <xf numFmtId="37" fontId="15" fillId="9" borderId="21" xfId="0" applyNumberFormat="1" applyFont="1" applyFill="1" applyBorder="1" applyProtection="1"/>
    <xf numFmtId="0" fontId="15" fillId="0" borderId="19" xfId="0" applyFont="1" applyBorder="1" applyAlignment="1" applyProtection="1">
      <alignment horizontal="centerContinuous"/>
    </xf>
    <xf numFmtId="37" fontId="15" fillId="0" borderId="16" xfId="0" applyNumberFormat="1" applyFont="1" applyBorder="1" applyProtection="1"/>
    <xf numFmtId="0" fontId="15" fillId="9" borderId="0" xfId="0" applyFont="1" applyFill="1" applyProtection="1"/>
    <xf numFmtId="0" fontId="15" fillId="9" borderId="5" xfId="0" applyFont="1" applyFill="1" applyBorder="1" applyProtection="1"/>
    <xf numFmtId="37" fontId="15" fillId="0" borderId="19" xfId="0" applyNumberFormat="1" applyFont="1" applyBorder="1" applyProtection="1"/>
    <xf numFmtId="0" fontId="29" fillId="0" borderId="41" xfId="0" applyFont="1" applyBorder="1" applyAlignment="1" applyProtection="1">
      <alignment horizontal="centerContinuous"/>
    </xf>
    <xf numFmtId="0" fontId="15" fillId="0" borderId="42" xfId="0" applyFont="1" applyBorder="1" applyAlignment="1" applyProtection="1">
      <alignment horizontal="centerContinuous"/>
    </xf>
    <xf numFmtId="0" fontId="15" fillId="0" borderId="39" xfId="0" applyFont="1" applyBorder="1" applyAlignment="1" applyProtection="1">
      <alignment horizontal="centerContinuous"/>
    </xf>
    <xf numFmtId="0" fontId="15" fillId="0" borderId="41" xfId="0" applyFont="1" applyBorder="1" applyProtection="1"/>
    <xf numFmtId="0" fontId="15" fillId="0" borderId="42" xfId="0" applyFont="1" applyBorder="1" applyProtection="1"/>
    <xf numFmtId="0" fontId="15" fillId="0" borderId="39" xfId="0" applyFont="1" applyBorder="1" applyProtection="1"/>
    <xf numFmtId="0" fontId="15" fillId="0" borderId="11" xfId="0" applyFont="1" applyBorder="1" applyAlignment="1" applyProtection="1">
      <alignment horizontal="centerContinuous"/>
    </xf>
    <xf numFmtId="0" fontId="15" fillId="0" borderId="16" xfId="0" applyFont="1" applyBorder="1" applyAlignment="1" applyProtection="1">
      <alignment horizontal="center"/>
    </xf>
    <xf numFmtId="0" fontId="15" fillId="0" borderId="9" xfId="0" applyFont="1" applyBorder="1" applyProtection="1"/>
    <xf numFmtId="37" fontId="15" fillId="0" borderId="10" xfId="0" applyNumberFormat="1" applyFont="1" applyBorder="1" applyProtection="1"/>
    <xf numFmtId="0" fontId="7" fillId="0" borderId="21" xfId="0" applyFont="1" applyBorder="1" applyProtection="1">
      <protection locked="0"/>
    </xf>
    <xf numFmtId="0" fontId="7" fillId="0" borderId="22" xfId="0" applyFont="1" applyBorder="1" applyProtection="1">
      <protection locked="0"/>
    </xf>
    <xf numFmtId="0" fontId="15" fillId="0" borderId="38" xfId="0" applyFont="1" applyBorder="1" applyAlignment="1" applyProtection="1">
      <alignment horizontal="center"/>
    </xf>
    <xf numFmtId="37" fontId="15" fillId="0" borderId="38" xfId="0" applyNumberFormat="1" applyFont="1" applyBorder="1" applyProtection="1"/>
    <xf numFmtId="37" fontId="15" fillId="0" borderId="1" xfId="0" applyNumberFormat="1" applyFont="1" applyBorder="1" applyProtection="1"/>
    <xf numFmtId="37" fontId="15" fillId="9" borderId="38" xfId="0" applyNumberFormat="1" applyFont="1" applyFill="1" applyBorder="1" applyProtection="1"/>
    <xf numFmtId="0" fontId="15" fillId="9" borderId="1" xfId="0" applyFont="1" applyFill="1" applyBorder="1" applyProtection="1"/>
    <xf numFmtId="0" fontId="15" fillId="9" borderId="7" xfId="0" applyFont="1" applyFill="1" applyBorder="1" applyProtection="1"/>
    <xf numFmtId="0" fontId="21" fillId="0" borderId="1" xfId="0" applyFont="1" applyBorder="1" applyProtection="1"/>
    <xf numFmtId="0" fontId="21" fillId="0" borderId="6" xfId="0" applyFont="1" applyBorder="1" applyProtection="1"/>
    <xf numFmtId="0" fontId="21" fillId="0" borderId="7" xfId="0" applyFont="1" applyBorder="1" applyProtection="1"/>
    <xf numFmtId="0" fontId="22" fillId="0" borderId="0" xfId="0" applyFont="1" applyAlignment="1" applyProtection="1">
      <alignment horizontal="centerContinuous"/>
    </xf>
    <xf numFmtId="0" fontId="22" fillId="0" borderId="5" xfId="0" applyFont="1" applyBorder="1" applyAlignment="1" applyProtection="1">
      <alignment horizontal="centerContinuous"/>
    </xf>
    <xf numFmtId="0" fontId="22" fillId="0" borderId="1" xfId="0" applyFont="1" applyBorder="1" applyAlignment="1" applyProtection="1">
      <alignment horizontal="centerContinuous"/>
    </xf>
    <xf numFmtId="0" fontId="22" fillId="0" borderId="7" xfId="0" applyFont="1" applyBorder="1" applyAlignment="1" applyProtection="1">
      <alignment horizontal="centerContinuous"/>
    </xf>
    <xf numFmtId="0" fontId="22" fillId="0" borderId="1" xfId="0" applyFont="1" applyBorder="1" applyAlignment="1" applyProtection="1">
      <alignment horizontal="center"/>
    </xf>
    <xf numFmtId="0" fontId="10" fillId="0" borderId="61" xfId="0" applyFont="1" applyBorder="1" applyAlignment="1" applyProtection="1">
      <alignment horizontal="centerContinuous"/>
    </xf>
    <xf numFmtId="0" fontId="22" fillId="0" borderId="5" xfId="0" applyFont="1" applyBorder="1" applyAlignment="1" applyProtection="1">
      <alignment horizontal="center"/>
    </xf>
    <xf numFmtId="0" fontId="10" fillId="0" borderId="0" xfId="0" applyFont="1" applyAlignment="1" applyProtection="1">
      <alignment horizontal="center"/>
    </xf>
    <xf numFmtId="0" fontId="15" fillId="0" borderId="0" xfId="0" applyFont="1" applyAlignment="1" applyProtection="1">
      <alignment horizontal="right"/>
    </xf>
    <xf numFmtId="0" fontId="5" fillId="0" borderId="23" xfId="0" applyFont="1" applyBorder="1" applyAlignment="1" applyProtection="1">
      <alignment horizontal="center"/>
    </xf>
    <xf numFmtId="0" fontId="9" fillId="0" borderId="28" xfId="0" applyFont="1" applyBorder="1" applyAlignment="1" applyProtection="1">
      <alignment horizontal="center"/>
    </xf>
    <xf numFmtId="0" fontId="9" fillId="0" borderId="29" xfId="0" applyFont="1" applyBorder="1" applyAlignment="1" applyProtection="1">
      <alignment horizontal="center"/>
    </xf>
    <xf numFmtId="0" fontId="9" fillId="0" borderId="15" xfId="0" applyFont="1" applyBorder="1" applyAlignment="1" applyProtection="1">
      <alignment horizontal="center"/>
    </xf>
    <xf numFmtId="0" fontId="5" fillId="0" borderId="15" xfId="0" applyFont="1" applyBorder="1" applyAlignment="1" applyProtection="1">
      <alignment horizontal="center"/>
    </xf>
    <xf numFmtId="0" fontId="5" fillId="0" borderId="25" xfId="0" applyFont="1" applyBorder="1" applyAlignment="1" applyProtection="1">
      <alignment horizontal="center"/>
    </xf>
    <xf numFmtId="37" fontId="5" fillId="0" borderId="19" xfId="0" applyNumberFormat="1" applyFont="1" applyBorder="1" applyAlignment="1" applyProtection="1">
      <alignment horizontal="center"/>
    </xf>
    <xf numFmtId="37" fontId="5" fillId="0" borderId="21" xfId="0" applyNumberFormat="1" applyFont="1" applyBorder="1" applyAlignment="1" applyProtection="1">
      <alignment horizontal="center"/>
    </xf>
    <xf numFmtId="37" fontId="5" fillId="0" borderId="22" xfId="0" applyNumberFormat="1" applyFont="1" applyBorder="1" applyAlignment="1" applyProtection="1">
      <alignment horizontal="center"/>
    </xf>
    <xf numFmtId="0" fontId="5" fillId="0" borderId="26" xfId="0" applyFont="1" applyBorder="1" applyAlignment="1" applyProtection="1">
      <alignment horizontal="center"/>
    </xf>
    <xf numFmtId="37" fontId="5" fillId="0" borderId="17" xfId="0" applyNumberFormat="1" applyFont="1" applyBorder="1" applyAlignment="1" applyProtection="1">
      <alignment horizontal="center"/>
    </xf>
    <xf numFmtId="0" fontId="5" fillId="0" borderId="13" xfId="0" applyFont="1" applyBorder="1" applyAlignment="1" applyProtection="1">
      <alignment horizontal="center"/>
    </xf>
    <xf numFmtId="37" fontId="5" fillId="0" borderId="16" xfId="0" applyNumberFormat="1" applyFont="1" applyBorder="1" applyAlignment="1" applyProtection="1">
      <alignment horizontal="center"/>
    </xf>
    <xf numFmtId="0" fontId="5" fillId="0" borderId="11" xfId="0" applyFont="1" applyBorder="1" applyAlignment="1" applyProtection="1">
      <alignment horizontal="center"/>
    </xf>
    <xf numFmtId="0" fontId="5" fillId="0" borderId="4" xfId="0" applyFont="1" applyBorder="1" applyAlignment="1" applyProtection="1">
      <alignment horizontal="center"/>
    </xf>
    <xf numFmtId="0" fontId="5" fillId="0" borderId="5" xfId="0" applyFont="1" applyBorder="1" applyAlignment="1" applyProtection="1">
      <alignment horizontal="center"/>
    </xf>
    <xf numFmtId="0" fontId="9" fillId="0" borderId="17" xfId="0" applyFont="1" applyBorder="1" applyAlignment="1" applyProtection="1">
      <alignment horizontal="center"/>
    </xf>
    <xf numFmtId="0" fontId="9" fillId="0" borderId="10" xfId="0" applyFont="1" applyBorder="1" applyAlignment="1" applyProtection="1">
      <alignment horizontal="center"/>
    </xf>
    <xf numFmtId="0" fontId="9" fillId="0" borderId="36" xfId="0" applyFont="1" applyBorder="1" applyAlignment="1" applyProtection="1">
      <alignment horizontal="center"/>
    </xf>
    <xf numFmtId="0" fontId="9" fillId="0" borderId="31" xfId="0" applyFont="1" applyBorder="1" applyAlignment="1" applyProtection="1">
      <alignment horizontal="center"/>
    </xf>
    <xf numFmtId="0" fontId="9" fillId="0" borderId="42" xfId="0" applyFont="1" applyBorder="1" applyAlignment="1" applyProtection="1">
      <alignment horizontal="center"/>
    </xf>
    <xf numFmtId="0" fontId="5" fillId="4" borderId="22" xfId="0" applyFont="1" applyFill="1" applyBorder="1" applyAlignment="1" applyProtection="1">
      <alignment horizontal="center"/>
    </xf>
    <xf numFmtId="0" fontId="9" fillId="0" borderId="32" xfId="0" applyFont="1" applyBorder="1" applyAlignment="1" applyProtection="1">
      <alignment horizontal="center"/>
    </xf>
    <xf numFmtId="0" fontId="9" fillId="0" borderId="62" xfId="0" applyFont="1" applyBorder="1" applyAlignment="1" applyProtection="1">
      <alignment horizontal="center"/>
    </xf>
    <xf numFmtId="0" fontId="9" fillId="0" borderId="45" xfId="0" applyFont="1" applyBorder="1" applyAlignment="1" applyProtection="1">
      <alignment horizontal="right"/>
    </xf>
    <xf numFmtId="0" fontId="9" fillId="0" borderId="49" xfId="0" applyFont="1" applyBorder="1" applyAlignment="1" applyProtection="1">
      <alignment horizontal="right"/>
    </xf>
    <xf numFmtId="0" fontId="5" fillId="0" borderId="9" xfId="0" applyFont="1" applyBorder="1" applyAlignment="1" applyProtection="1">
      <alignment horizontal="center"/>
    </xf>
    <xf numFmtId="0" fontId="5" fillId="0" borderId="44" xfId="0" applyFont="1" applyBorder="1" applyAlignment="1" applyProtection="1">
      <alignment horizontal="center"/>
    </xf>
    <xf numFmtId="0" fontId="21" fillId="0" borderId="0" xfId="0" applyFont="1" applyAlignment="1" applyProtection="1">
      <alignment horizontal="center"/>
    </xf>
    <xf numFmtId="0" fontId="21" fillId="0" borderId="16" xfId="0" applyFont="1" applyBorder="1" applyAlignment="1" applyProtection="1">
      <alignment horizontal="center"/>
    </xf>
    <xf numFmtId="0" fontId="21" fillId="0" borderId="10" xfId="0" applyFont="1" applyBorder="1" applyAlignment="1" applyProtection="1">
      <alignment horizontal="center"/>
    </xf>
    <xf numFmtId="0" fontId="21" fillId="0" borderId="22" xfId="0" applyFont="1" applyBorder="1" applyAlignment="1" applyProtection="1">
      <alignment horizontal="center"/>
    </xf>
    <xf numFmtId="0" fontId="7" fillId="0" borderId="0" xfId="0" applyFont="1" applyAlignment="1" applyProtection="1">
      <alignment horizontal="centerContinuous"/>
      <protection locked="0"/>
    </xf>
    <xf numFmtId="0" fontId="31" fillId="0" borderId="0" xfId="0" applyFont="1" applyAlignment="1" applyProtection="1">
      <alignment horizontal="centerContinuous"/>
      <protection locked="0"/>
    </xf>
    <xf numFmtId="0" fontId="32" fillId="0" borderId="0" xfId="0" applyFont="1" applyAlignment="1" applyProtection="1">
      <alignment horizontal="centerContinuous"/>
      <protection locked="0"/>
    </xf>
    <xf numFmtId="0" fontId="6" fillId="0" borderId="0" xfId="0" applyFont="1" applyAlignment="1" applyProtection="1">
      <alignment horizontal="centerContinuous" wrapText="1"/>
      <protection locked="0"/>
    </xf>
    <xf numFmtId="0" fontId="33" fillId="13" borderId="0" xfId="0" applyFont="1" applyFill="1" applyAlignment="1" applyProtection="1">
      <alignment horizontal="center"/>
      <protection locked="0"/>
    </xf>
    <xf numFmtId="0" fontId="14" fillId="0" borderId="0" xfId="0" applyFont="1"/>
    <xf numFmtId="0" fontId="31" fillId="0" borderId="0" xfId="0" applyFont="1" applyProtection="1">
      <protection locked="0"/>
    </xf>
    <xf numFmtId="0" fontId="13" fillId="0" borderId="0" xfId="0" applyFont="1"/>
    <xf numFmtId="0" fontId="9" fillId="14" borderId="0" xfId="0" applyFont="1" applyFill="1"/>
    <xf numFmtId="0" fontId="35" fillId="0" borderId="0" xfId="0" applyFont="1" applyAlignment="1" applyProtection="1">
      <alignment horizontal="centerContinuous"/>
    </xf>
    <xf numFmtId="5" fontId="10" fillId="0" borderId="0" xfId="0" applyNumberFormat="1" applyFont="1" applyProtection="1"/>
    <xf numFmtId="5" fontId="8" fillId="0" borderId="0" xfId="0" applyNumberFormat="1" applyFont="1" applyProtection="1"/>
    <xf numFmtId="5" fontId="8" fillId="0" borderId="1" xfId="0" applyNumberFormat="1" applyFont="1" applyBorder="1" applyProtection="1"/>
    <xf numFmtId="7" fontId="9" fillId="0" borderId="0" xfId="0" applyNumberFormat="1" applyFont="1" applyProtection="1"/>
    <xf numFmtId="39" fontId="9" fillId="0" borderId="0" xfId="0" applyNumberFormat="1" applyFont="1" applyProtection="1"/>
    <xf numFmtId="172" fontId="9" fillId="0" borderId="0" xfId="0" applyNumberFormat="1" applyFont="1" applyProtection="1"/>
    <xf numFmtId="173" fontId="9" fillId="0" borderId="0" xfId="0" applyNumberFormat="1" applyFont="1" applyProtection="1"/>
    <xf numFmtId="0" fontId="11" fillId="0" borderId="0" xfId="0" applyFont="1" applyProtection="1"/>
    <xf numFmtId="168" fontId="9" fillId="0" borderId="0" xfId="0" applyNumberFormat="1" applyFont="1" applyProtection="1"/>
    <xf numFmtId="174" fontId="9" fillId="0" borderId="0" xfId="0" applyNumberFormat="1" applyFont="1" applyProtection="1"/>
    <xf numFmtId="10" fontId="9" fillId="0" borderId="0" xfId="0" applyNumberFormat="1" applyFont="1" applyProtection="1"/>
    <xf numFmtId="164" fontId="9" fillId="0" borderId="10" xfId="0" applyNumberFormat="1" applyFont="1" applyBorder="1" applyAlignment="1" applyProtection="1">
      <alignment horizontal="center"/>
    </xf>
    <xf numFmtId="0" fontId="9" fillId="0" borderId="3" xfId="0" applyFont="1" applyBorder="1" applyAlignment="1" applyProtection="1">
      <alignment horizontal="center"/>
    </xf>
    <xf numFmtId="0" fontId="9" fillId="0" borderId="4" xfId="0" applyFont="1" applyBorder="1" applyAlignment="1" applyProtection="1">
      <alignment horizontal="left"/>
    </xf>
    <xf numFmtId="164" fontId="9" fillId="0" borderId="0" xfId="0" applyNumberFormat="1" applyFont="1" applyAlignment="1" applyProtection="1">
      <alignment horizontal="center"/>
    </xf>
    <xf numFmtId="165" fontId="9" fillId="0" borderId="0" xfId="0" applyNumberFormat="1" applyFont="1" applyProtection="1"/>
    <xf numFmtId="164" fontId="9" fillId="0" borderId="21" xfId="0" applyNumberFormat="1" applyFont="1" applyBorder="1" applyAlignment="1" applyProtection="1">
      <alignment horizontal="center"/>
    </xf>
    <xf numFmtId="0" fontId="7" fillId="0" borderId="5" xfId="0" applyFont="1" applyBorder="1" applyProtection="1">
      <protection locked="0"/>
    </xf>
    <xf numFmtId="0" fontId="7" fillId="0" borderId="1" xfId="0" applyFont="1" applyBorder="1" applyProtection="1">
      <protection locked="0"/>
    </xf>
    <xf numFmtId="0" fontId="7" fillId="0" borderId="7" xfId="0" applyFont="1" applyBorder="1" applyProtection="1">
      <protection locked="0"/>
    </xf>
    <xf numFmtId="0" fontId="7" fillId="0" borderId="55" xfId="0" applyFont="1" applyBorder="1" applyProtection="1">
      <protection locked="0"/>
    </xf>
    <xf numFmtId="0" fontId="9" fillId="0" borderId="19" xfId="0" applyFont="1" applyBorder="1" applyAlignment="1" applyProtection="1">
      <alignment horizontal="left"/>
    </xf>
    <xf numFmtId="164" fontId="9" fillId="0" borderId="17" xfId="0" applyNumberFormat="1" applyFont="1" applyBorder="1" applyAlignment="1" applyProtection="1">
      <alignment horizontal="center"/>
    </xf>
    <xf numFmtId="164" fontId="9" fillId="0" borderId="26" xfId="0" applyNumberFormat="1" applyFont="1" applyBorder="1" applyAlignment="1" applyProtection="1">
      <alignment horizontal="center"/>
    </xf>
    <xf numFmtId="37" fontId="9" fillId="0" borderId="28" xfId="0" applyNumberFormat="1" applyFont="1" applyBorder="1" applyProtection="1"/>
    <xf numFmtId="164" fontId="9" fillId="0" borderId="2" xfId="0" applyNumberFormat="1" applyFont="1" applyBorder="1" applyAlignment="1" applyProtection="1">
      <alignment horizontal="center"/>
    </xf>
    <xf numFmtId="37" fontId="7" fillId="0" borderId="46" xfId="0" applyNumberFormat="1" applyFont="1" applyBorder="1" applyProtection="1">
      <protection locked="0"/>
    </xf>
    <xf numFmtId="37" fontId="9" fillId="0" borderId="27" xfId="0" applyNumberFormat="1" applyFont="1" applyBorder="1" applyProtection="1"/>
    <xf numFmtId="7" fontId="9" fillId="0" borderId="38" xfId="0" applyNumberFormat="1" applyFont="1" applyBorder="1" applyProtection="1"/>
    <xf numFmtId="0" fontId="9" fillId="0" borderId="46" xfId="0" applyFont="1" applyBorder="1" applyAlignment="1" applyProtection="1">
      <alignment horizontal="center"/>
    </xf>
    <xf numFmtId="37" fontId="9" fillId="9" borderId="46" xfId="0" applyNumberFormat="1" applyFont="1" applyFill="1" applyBorder="1" applyProtection="1"/>
    <xf numFmtId="10" fontId="7" fillId="0" borderId="51" xfId="0" applyNumberFormat="1" applyFont="1" applyBorder="1" applyProtection="1">
      <protection locked="0"/>
    </xf>
    <xf numFmtId="10" fontId="9" fillId="0" borderId="46" xfId="0" applyNumberFormat="1" applyFont="1" applyBorder="1" applyProtection="1"/>
    <xf numFmtId="0" fontId="9" fillId="9" borderId="28" xfId="0" applyFont="1" applyFill="1" applyBorder="1" applyProtection="1"/>
    <xf numFmtId="10" fontId="9" fillId="0" borderId="1" xfId="0" applyNumberFormat="1" applyFont="1" applyBorder="1" applyProtection="1"/>
    <xf numFmtId="0" fontId="36" fillId="0" borderId="0" xfId="0" applyFont="1" applyProtection="1">
      <protection locked="0"/>
    </xf>
    <xf numFmtId="0" fontId="10" fillId="0" borderId="9" xfId="0" applyFont="1" applyBorder="1" applyAlignment="1" applyProtection="1">
      <alignment horizontal="centerContinuous"/>
    </xf>
    <xf numFmtId="0" fontId="10" fillId="0" borderId="10" xfId="0" applyFont="1" applyBorder="1" applyAlignment="1" applyProtection="1">
      <alignment horizontal="centerContinuous"/>
    </xf>
    <xf numFmtId="0" fontId="10" fillId="0" borderId="11" xfId="0" applyFont="1" applyBorder="1" applyAlignment="1" applyProtection="1">
      <alignment horizontal="centerContinuous"/>
    </xf>
    <xf numFmtId="0" fontId="9" fillId="0" borderId="5" xfId="0" applyFont="1" applyBorder="1" applyAlignment="1" applyProtection="1">
      <alignment horizontal="left"/>
    </xf>
    <xf numFmtId="0" fontId="10" fillId="0" borderId="25" xfId="0" applyFont="1" applyBorder="1" applyAlignment="1" applyProtection="1">
      <alignment horizontal="center"/>
    </xf>
    <xf numFmtId="165" fontId="9" fillId="0" borderId="15" xfId="0" applyNumberFormat="1" applyFont="1" applyBorder="1" applyAlignment="1" applyProtection="1">
      <alignment horizontal="center"/>
    </xf>
    <xf numFmtId="165" fontId="9" fillId="0" borderId="4" xfId="0" applyNumberFormat="1" applyFont="1" applyBorder="1" applyAlignment="1" applyProtection="1">
      <alignment horizontal="center"/>
    </xf>
    <xf numFmtId="165" fontId="9" fillId="0" borderId="0" xfId="0" applyNumberFormat="1" applyFont="1" applyAlignment="1" applyProtection="1">
      <alignment horizontal="center"/>
    </xf>
    <xf numFmtId="0" fontId="11" fillId="0" borderId="5" xfId="0" applyFont="1" applyBorder="1" applyProtection="1"/>
    <xf numFmtId="165" fontId="9" fillId="0" borderId="6" xfId="0" applyNumberFormat="1" applyFont="1" applyBorder="1" applyAlignment="1" applyProtection="1">
      <alignment horizontal="center"/>
    </xf>
    <xf numFmtId="0" fontId="11" fillId="0" borderId="7" xfId="0" applyFont="1" applyBorder="1" applyProtection="1"/>
    <xf numFmtId="0" fontId="10" fillId="0" borderId="25" xfId="0" applyFont="1" applyBorder="1" applyProtection="1"/>
    <xf numFmtId="0" fontId="7" fillId="0" borderId="63" xfId="0" applyFont="1" applyBorder="1" applyProtection="1">
      <protection locked="0"/>
    </xf>
    <xf numFmtId="0" fontId="7" fillId="0" borderId="56" xfId="0" applyFont="1" applyBorder="1" applyProtection="1">
      <protection locked="0"/>
    </xf>
    <xf numFmtId="0" fontId="7" fillId="0" borderId="64" xfId="0" applyFont="1" applyBorder="1" applyProtection="1">
      <protection locked="0"/>
    </xf>
    <xf numFmtId="0" fontId="9" fillId="3" borderId="8" xfId="0" applyFont="1" applyFill="1" applyBorder="1" applyProtection="1"/>
    <xf numFmtId="0" fontId="9" fillId="3" borderId="2" xfId="0" applyFont="1" applyFill="1" applyBorder="1" applyProtection="1"/>
    <xf numFmtId="0" fontId="37" fillId="3" borderId="2" xfId="0" applyFont="1" applyFill="1" applyBorder="1" applyAlignment="1" applyProtection="1">
      <alignment horizontal="left"/>
    </xf>
    <xf numFmtId="0" fontId="38" fillId="3" borderId="2" xfId="0" applyFont="1" applyFill="1" applyBorder="1" applyProtection="1"/>
    <xf numFmtId="0" fontId="9" fillId="3" borderId="3" xfId="0" applyFont="1" applyFill="1" applyBorder="1" applyProtection="1"/>
    <xf numFmtId="0" fontId="9" fillId="3" borderId="4" xfId="0" applyFont="1" applyFill="1" applyBorder="1" applyProtection="1"/>
    <xf numFmtId="0" fontId="9" fillId="3" borderId="0" xfId="0" applyFont="1" applyFill="1" applyProtection="1"/>
    <xf numFmtId="0" fontId="9" fillId="3" borderId="5" xfId="0" applyFont="1" applyFill="1" applyBorder="1" applyProtection="1"/>
    <xf numFmtId="0" fontId="39" fillId="3" borderId="4" xfId="0" applyFont="1" applyFill="1" applyBorder="1" applyAlignment="1" applyProtection="1">
      <alignment horizontal="centerContinuous" vertical="center"/>
    </xf>
    <xf numFmtId="0" fontId="9" fillId="3" borderId="0" xfId="0" applyFont="1" applyFill="1" applyAlignment="1" applyProtection="1">
      <alignment horizontal="centerContinuous"/>
    </xf>
    <xf numFmtId="0" fontId="9" fillId="3" borderId="5" xfId="0" applyFont="1" applyFill="1" applyBorder="1" applyAlignment="1" applyProtection="1">
      <alignment horizontal="centerContinuous"/>
    </xf>
    <xf numFmtId="0" fontId="40" fillId="3" borderId="4" xfId="0" applyFont="1" applyFill="1" applyBorder="1" applyAlignment="1" applyProtection="1">
      <alignment horizontal="centerContinuous" vertical="center"/>
    </xf>
    <xf numFmtId="0" fontId="41" fillId="3" borderId="4" xfId="0" applyFont="1" applyFill="1" applyBorder="1" applyAlignment="1" applyProtection="1">
      <alignment horizontal="centerContinuous" vertical="center"/>
    </xf>
    <xf numFmtId="0" fontId="39" fillId="3" borderId="0" xfId="0" applyFont="1" applyFill="1" applyAlignment="1" applyProtection="1">
      <alignment horizontal="centerContinuous"/>
    </xf>
    <xf numFmtId="0" fontId="39" fillId="3" borderId="5" xfId="0" applyFont="1" applyFill="1" applyBorder="1" applyAlignment="1" applyProtection="1">
      <alignment horizontal="centerContinuous"/>
    </xf>
    <xf numFmtId="0" fontId="8" fillId="3" borderId="4" xfId="0" applyFont="1" applyFill="1" applyBorder="1" applyAlignment="1" applyProtection="1">
      <alignment horizontal="centerContinuous"/>
    </xf>
    <xf numFmtId="0" fontId="15" fillId="3" borderId="4" xfId="0" applyFont="1" applyFill="1" applyBorder="1" applyProtection="1"/>
    <xf numFmtId="0" fontId="29" fillId="3" borderId="2" xfId="0" applyFont="1" applyFill="1" applyBorder="1" applyAlignment="1" applyProtection="1">
      <alignment horizontal="centerContinuous"/>
    </xf>
    <xf numFmtId="0" fontId="18" fillId="3" borderId="2" xfId="0" applyFont="1" applyFill="1" applyBorder="1" applyAlignment="1" applyProtection="1">
      <alignment horizontal="centerContinuous"/>
    </xf>
    <xf numFmtId="0" fontId="29" fillId="3" borderId="4" xfId="0" applyFont="1" applyFill="1" applyBorder="1" applyAlignment="1" applyProtection="1">
      <alignment horizontal="centerContinuous"/>
    </xf>
    <xf numFmtId="0" fontId="42" fillId="3" borderId="0" xfId="0" applyFont="1" applyFill="1" applyAlignment="1" applyProtection="1">
      <alignment horizontal="centerContinuous"/>
    </xf>
    <xf numFmtId="0" fontId="42" fillId="3" borderId="5" xfId="0" applyFont="1" applyFill="1" applyBorder="1" applyAlignment="1" applyProtection="1">
      <alignment horizontal="centerContinuous"/>
    </xf>
    <xf numFmtId="0" fontId="9" fillId="3" borderId="1" xfId="0" applyFont="1" applyFill="1" applyBorder="1" applyAlignment="1" applyProtection="1">
      <alignment horizontal="centerContinuous"/>
    </xf>
    <xf numFmtId="0" fontId="17" fillId="3" borderId="4" xfId="0" applyFont="1" applyFill="1" applyBorder="1" applyProtection="1"/>
    <xf numFmtId="0" fontId="43" fillId="3" borderId="0" xfId="0" applyFont="1" applyFill="1" applyAlignment="1" applyProtection="1">
      <alignment horizontal="centerContinuous"/>
    </xf>
    <xf numFmtId="0" fontId="9" fillId="3" borderId="0" xfId="0" applyFont="1" applyFill="1" applyAlignment="1" applyProtection="1">
      <alignment horizontal="right"/>
    </xf>
    <xf numFmtId="0" fontId="8" fillId="3" borderId="0" xfId="0" applyFont="1" applyFill="1" applyAlignment="1" applyProtection="1">
      <alignment horizontal="centerContinuous"/>
    </xf>
    <xf numFmtId="0" fontId="44" fillId="3" borderId="4" xfId="0" applyFont="1" applyFill="1" applyBorder="1" applyProtection="1"/>
    <xf numFmtId="0" fontId="44" fillId="3" borderId="0" xfId="0" applyFont="1" applyFill="1" applyAlignment="1" applyProtection="1">
      <alignment horizontal="centerContinuous"/>
    </xf>
    <xf numFmtId="0" fontId="45" fillId="3" borderId="0" xfId="0" applyFont="1" applyFill="1" applyAlignment="1" applyProtection="1">
      <alignment horizontal="centerContinuous"/>
    </xf>
    <xf numFmtId="0" fontId="12" fillId="3" borderId="0" xfId="0" applyFont="1" applyFill="1" applyAlignment="1" applyProtection="1">
      <alignment horizontal="centerContinuous"/>
    </xf>
    <xf numFmtId="0" fontId="29" fillId="3" borderId="65" xfId="0" applyFont="1" applyFill="1" applyBorder="1" applyAlignment="1" applyProtection="1">
      <alignment horizontal="centerContinuous"/>
    </xf>
    <xf numFmtId="0" fontId="9" fillId="3" borderId="65" xfId="0" applyFont="1" applyFill="1" applyBorder="1" applyAlignment="1" applyProtection="1">
      <alignment horizontal="centerContinuous"/>
    </xf>
    <xf numFmtId="0" fontId="9" fillId="3" borderId="65" xfId="0" applyFont="1" applyFill="1" applyBorder="1" applyProtection="1"/>
    <xf numFmtId="0" fontId="9" fillId="3" borderId="6" xfId="0" applyFont="1" applyFill="1" applyBorder="1" applyProtection="1"/>
    <xf numFmtId="0" fontId="9" fillId="3" borderId="1" xfId="0" applyFont="1" applyFill="1" applyBorder="1" applyProtection="1"/>
    <xf numFmtId="0" fontId="9" fillId="3" borderId="7" xfId="0" applyFont="1" applyFill="1" applyBorder="1" applyProtection="1"/>
    <xf numFmtId="0" fontId="15" fillId="4" borderId="0" xfId="0" applyFont="1" applyFill="1" applyAlignment="1" applyProtection="1">
      <alignment horizontal="right"/>
    </xf>
    <xf numFmtId="0" fontId="7" fillId="0" borderId="0" xfId="0" applyFont="1" applyAlignment="1" applyProtection="1">
      <alignment horizontal="left"/>
      <protection locked="0"/>
    </xf>
    <xf numFmtId="0" fontId="6" fillId="0" borderId="0" xfId="0" applyFont="1" applyAlignment="1" applyProtection="1">
      <alignment horizontal="left" wrapText="1"/>
      <protection locked="0"/>
    </xf>
    <xf numFmtId="0" fontId="34" fillId="0" borderId="0" xfId="0" applyFont="1" applyFill="1" applyAlignment="1">
      <alignment horizontal="centerContinuous"/>
    </xf>
    <xf numFmtId="0" fontId="46" fillId="13" borderId="0" xfId="0" applyFont="1" applyFill="1" applyAlignment="1" applyProtection="1">
      <alignment horizontal="left"/>
      <protection locked="0"/>
    </xf>
    <xf numFmtId="0" fontId="46" fillId="15" borderId="0" xfId="0" applyFont="1" applyFill="1" applyAlignment="1" applyProtection="1">
      <alignment horizontal="left"/>
      <protection locked="0"/>
    </xf>
    <xf numFmtId="0" fontId="47" fillId="0" borderId="0" xfId="0" applyFont="1" applyAlignment="1" applyProtection="1">
      <alignment horizontal="centerContinuous"/>
      <protection locked="0"/>
    </xf>
    <xf numFmtId="0" fontId="46" fillId="0" borderId="0" xfId="0" applyFont="1" applyFill="1" applyAlignment="1" applyProtection="1">
      <alignment horizontal="left"/>
      <protection locked="0"/>
    </xf>
    <xf numFmtId="0" fontId="25" fillId="0" borderId="0" xfId="0" applyFont="1" applyProtection="1">
      <protection locked="0"/>
    </xf>
    <xf numFmtId="0" fontId="3" fillId="16" borderId="46" xfId="0" applyFont="1" applyFill="1" applyBorder="1" applyProtection="1">
      <protection locked="0"/>
    </xf>
    <xf numFmtId="0" fontId="25" fillId="17" borderId="46" xfId="0" applyFont="1" applyFill="1" applyBorder="1" applyProtection="1">
      <protection locked="0"/>
    </xf>
    <xf numFmtId="0" fontId="3" fillId="17" borderId="46" xfId="0" applyFont="1" applyFill="1" applyBorder="1" applyProtection="1">
      <protection locked="0"/>
    </xf>
    <xf numFmtId="0" fontId="3" fillId="0" borderId="46" xfId="0" applyFont="1" applyBorder="1" applyProtection="1">
      <protection locked="0"/>
    </xf>
    <xf numFmtId="0" fontId="5" fillId="17" borderId="46" xfId="0" applyFont="1" applyFill="1" applyBorder="1" applyProtection="1">
      <protection locked="0"/>
    </xf>
    <xf numFmtId="0" fontId="25" fillId="16" borderId="46" xfId="0" applyFont="1" applyFill="1" applyBorder="1" applyProtection="1">
      <protection locked="0"/>
    </xf>
    <xf numFmtId="0" fontId="5" fillId="16" borderId="46" xfId="0" applyFont="1" applyFill="1" applyBorder="1" applyProtection="1">
      <protection locked="0"/>
    </xf>
    <xf numFmtId="0" fontId="6" fillId="16" borderId="46" xfId="0" applyFont="1" applyFill="1" applyBorder="1" applyProtection="1">
      <protection locked="0"/>
    </xf>
    <xf numFmtId="0" fontId="31" fillId="16" borderId="46" xfId="0" applyFont="1" applyFill="1" applyBorder="1" applyProtection="1">
      <protection locked="0"/>
    </xf>
    <xf numFmtId="0" fontId="7" fillId="16" borderId="46" xfId="0" applyFont="1" applyFill="1" applyBorder="1" applyProtection="1">
      <protection locked="0"/>
    </xf>
    <xf numFmtId="0" fontId="17" fillId="16" borderId="46" xfId="0" applyFont="1" applyFill="1" applyBorder="1" applyProtection="1">
      <protection locked="0"/>
    </xf>
    <xf numFmtId="0" fontId="17" fillId="17" borderId="46" xfId="0" applyFont="1" applyFill="1" applyBorder="1" applyProtection="1">
      <protection locked="0"/>
    </xf>
    <xf numFmtId="0" fontId="7" fillId="17" borderId="46" xfId="0" applyFont="1" applyFill="1" applyBorder="1" applyProtection="1">
      <protection locked="0"/>
    </xf>
    <xf numFmtId="0" fontId="7" fillId="4" borderId="46" xfId="0" applyFont="1" applyFill="1" applyBorder="1" applyProtection="1">
      <protection locked="0"/>
    </xf>
    <xf numFmtId="0" fontId="3" fillId="0" borderId="0" xfId="0" applyFont="1"/>
    <xf numFmtId="0" fontId="3" fillId="0" borderId="0" xfId="0" applyFont="1" applyAlignment="1" applyProtection="1">
      <alignment horizontal="left"/>
      <protection locked="0"/>
    </xf>
    <xf numFmtId="0" fontId="3" fillId="0" borderId="0" xfId="0" applyFont="1" applyAlignment="1" applyProtection="1">
      <alignment horizontal="left" wrapText="1"/>
      <protection locked="0"/>
    </xf>
    <xf numFmtId="0" fontId="9"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center"/>
    </xf>
    <xf numFmtId="0" fontId="10" fillId="0" borderId="0" xfId="0" applyFont="1" applyAlignment="1">
      <alignment horizontal="left"/>
    </xf>
    <xf numFmtId="0" fontId="11" fillId="0" borderId="0" xfId="0" applyFont="1" applyAlignment="1">
      <alignment horizontal="left"/>
    </xf>
    <xf numFmtId="0" fontId="9" fillId="0" borderId="0" xfId="0" applyFont="1" applyAlignment="1">
      <alignment wrapText="1"/>
    </xf>
    <xf numFmtId="0" fontId="14" fillId="0" borderId="8" xfId="0" applyFont="1" applyBorder="1" applyProtection="1"/>
    <xf numFmtId="0" fontId="14" fillId="0" borderId="2" xfId="0" applyFont="1" applyBorder="1" applyProtection="1"/>
    <xf numFmtId="0" fontId="14" fillId="0" borderId="3" xfId="0" applyFont="1" applyBorder="1" applyProtection="1"/>
    <xf numFmtId="0" fontId="14" fillId="0" borderId="4" xfId="0" applyFont="1" applyBorder="1" applyProtection="1"/>
    <xf numFmtId="0" fontId="14" fillId="0" borderId="5" xfId="0" applyFont="1" applyBorder="1" applyProtection="1"/>
    <xf numFmtId="0" fontId="14" fillId="0" borderId="66" xfId="0" applyFont="1" applyBorder="1" applyProtection="1"/>
    <xf numFmtId="0" fontId="14" fillId="0" borderId="55" xfId="0" applyFont="1" applyBorder="1" applyAlignment="1" applyProtection="1">
      <alignment horizontal="center"/>
    </xf>
    <xf numFmtId="0" fontId="48" fillId="0" borderId="0" xfId="0" applyFont="1" applyAlignment="1" applyProtection="1">
      <alignment horizontal="centerContinuous"/>
    </xf>
    <xf numFmtId="0" fontId="14" fillId="0" borderId="5" xfId="0" applyFont="1" applyBorder="1" applyAlignment="1" applyProtection="1">
      <alignment horizontal="center"/>
    </xf>
    <xf numFmtId="0" fontId="48" fillId="0" borderId="55" xfId="0" applyFont="1" applyBorder="1" applyAlignment="1" applyProtection="1">
      <alignment horizontal="center"/>
    </xf>
    <xf numFmtId="0" fontId="48" fillId="0" borderId="5" xfId="0" applyFont="1" applyBorder="1" applyAlignment="1" applyProtection="1">
      <alignment horizontal="center"/>
    </xf>
    <xf numFmtId="0" fontId="14" fillId="0" borderId="56" xfId="0" applyFont="1" applyBorder="1" applyProtection="1"/>
    <xf numFmtId="0" fontId="14" fillId="0" borderId="1" xfId="0" applyFont="1" applyBorder="1" applyProtection="1"/>
    <xf numFmtId="0" fontId="14" fillId="0" borderId="7" xfId="0" applyFont="1" applyBorder="1" applyProtection="1"/>
    <xf numFmtId="0" fontId="15" fillId="0" borderId="0" xfId="0" applyFont="1" applyAlignment="1" applyProtection="1">
      <alignment horizontal="left"/>
    </xf>
    <xf numFmtId="0" fontId="15" fillId="0" borderId="4" xfId="0" quotePrefix="1" applyFont="1" applyBorder="1" applyProtection="1"/>
    <xf numFmtId="0" fontId="15" fillId="0" borderId="8" xfId="0" applyFont="1" applyBorder="1" applyAlignment="1" applyProtection="1">
      <alignment horizontal="left"/>
    </xf>
    <xf numFmtId="0" fontId="0" fillId="0" borderId="5" xfId="0" applyBorder="1"/>
    <xf numFmtId="0" fontId="5" fillId="0" borderId="10" xfId="0" applyFont="1" applyBorder="1" applyAlignment="1" applyProtection="1">
      <alignment horizontal="left"/>
    </xf>
    <xf numFmtId="0" fontId="5" fillId="0" borderId="21" xfId="0" applyFont="1" applyBorder="1" applyAlignment="1" applyProtection="1">
      <alignment horizontal="left"/>
    </xf>
    <xf numFmtId="5" fontId="5" fillId="0" borderId="21" xfId="0" applyNumberFormat="1" applyFont="1" applyBorder="1" applyAlignment="1" applyProtection="1">
      <alignment horizontal="right"/>
    </xf>
    <xf numFmtId="37" fontId="5" fillId="0" borderId="21" xfId="0" applyNumberFormat="1" applyFont="1" applyBorder="1" applyAlignment="1" applyProtection="1">
      <alignment horizontal="right"/>
    </xf>
    <xf numFmtId="37" fontId="5" fillId="0" borderId="17" xfId="0" applyNumberFormat="1" applyFont="1" applyBorder="1" applyAlignment="1" applyProtection="1">
      <alignment horizontal="right"/>
    </xf>
    <xf numFmtId="5" fontId="5" fillId="0" borderId="17" xfId="0" applyNumberFormat="1" applyFont="1" applyBorder="1" applyAlignment="1" applyProtection="1">
      <alignment horizontal="right"/>
    </xf>
    <xf numFmtId="5" fontId="5" fillId="0" borderId="22" xfId="0" applyNumberFormat="1" applyFont="1" applyBorder="1" applyAlignment="1" applyProtection="1">
      <alignment horizontal="right"/>
      <protection locked="0"/>
    </xf>
    <xf numFmtId="5" fontId="5" fillId="0" borderId="20" xfId="0" applyNumberFormat="1" applyFont="1" applyBorder="1" applyAlignment="1" applyProtection="1">
      <alignment horizontal="right"/>
      <protection locked="0"/>
    </xf>
    <xf numFmtId="5" fontId="5" fillId="0" borderId="26" xfId="0" applyNumberFormat="1" applyFont="1" applyBorder="1" applyAlignment="1" applyProtection="1">
      <alignment horizontal="right"/>
      <protection locked="0"/>
    </xf>
    <xf numFmtId="37" fontId="5" fillId="0" borderId="22" xfId="0" applyNumberFormat="1" applyFont="1" applyBorder="1" applyAlignment="1" applyProtection="1">
      <alignment horizontal="right"/>
      <protection locked="0"/>
    </xf>
    <xf numFmtId="37" fontId="5" fillId="0" borderId="20" xfId="0" applyNumberFormat="1" applyFont="1" applyBorder="1" applyAlignment="1" applyProtection="1">
      <alignment horizontal="right"/>
      <protection locked="0"/>
    </xf>
    <xf numFmtId="37" fontId="5" fillId="0" borderId="26" xfId="0" applyNumberFormat="1" applyFont="1" applyBorder="1" applyAlignment="1" applyProtection="1">
      <alignment horizontal="right"/>
      <protection locked="0"/>
    </xf>
    <xf numFmtId="37" fontId="5" fillId="0" borderId="22" xfId="0" applyNumberFormat="1" applyFont="1" applyBorder="1" applyAlignment="1" applyProtection="1">
      <alignment horizontal="right"/>
    </xf>
    <xf numFmtId="37" fontId="5" fillId="0" borderId="20" xfId="0" applyNumberFormat="1" applyFont="1" applyBorder="1" applyAlignment="1" applyProtection="1">
      <alignment horizontal="right"/>
    </xf>
    <xf numFmtId="37" fontId="5" fillId="0" borderId="26" xfId="0" applyNumberFormat="1" applyFont="1" applyBorder="1" applyAlignment="1" applyProtection="1">
      <alignment horizontal="right"/>
    </xf>
    <xf numFmtId="5" fontId="5" fillId="0" borderId="22" xfId="0" applyNumberFormat="1" applyFont="1" applyBorder="1" applyAlignment="1" applyProtection="1">
      <alignment horizontal="right"/>
    </xf>
    <xf numFmtId="5" fontId="5" fillId="0" borderId="20" xfId="0" applyNumberFormat="1" applyFont="1" applyBorder="1" applyAlignment="1" applyProtection="1">
      <alignment horizontal="right"/>
    </xf>
    <xf numFmtId="5" fontId="5" fillId="0" borderId="26" xfId="0" applyNumberFormat="1" applyFont="1" applyBorder="1" applyAlignment="1" applyProtection="1">
      <alignment horizontal="right"/>
    </xf>
    <xf numFmtId="0" fontId="5" fillId="0" borderId="0" xfId="0" applyFont="1" applyBorder="1" applyAlignment="1" applyProtection="1">
      <alignment horizontal="centerContinuous"/>
    </xf>
    <xf numFmtId="37" fontId="5" fillId="0" borderId="10" xfId="0" applyNumberFormat="1" applyFont="1" applyBorder="1" applyAlignment="1" applyProtection="1">
      <alignment horizontal="right"/>
    </xf>
    <xf numFmtId="37" fontId="0" fillId="0" borderId="67" xfId="0" applyNumberFormat="1" applyBorder="1" applyAlignment="1">
      <alignment horizontal="right"/>
    </xf>
    <xf numFmtId="37" fontId="5" fillId="0" borderId="68" xfId="0" applyNumberFormat="1" applyFont="1" applyBorder="1" applyAlignment="1" applyProtection="1">
      <alignment horizontal="right"/>
    </xf>
    <xf numFmtId="0" fontId="17" fillId="0" borderId="0" xfId="0" applyFont="1" applyAlignment="1" applyProtection="1"/>
    <xf numFmtId="0" fontId="21" fillId="0" borderId="10" xfId="0" applyFont="1" applyBorder="1" applyAlignment="1" applyProtection="1">
      <alignment horizontal="left"/>
    </xf>
    <xf numFmtId="0" fontId="0" fillId="0" borderId="0" xfId="0" applyAlignment="1">
      <alignment horizontal="center"/>
    </xf>
    <xf numFmtId="0" fontId="9" fillId="0" borderId="0" xfId="0" applyFont="1" applyBorder="1" applyProtection="1"/>
    <xf numFmtId="0" fontId="0" fillId="0" borderId="0" xfId="0" applyBorder="1"/>
    <xf numFmtId="0" fontId="9" fillId="0" borderId="0" xfId="0" applyFont="1" applyBorder="1"/>
    <xf numFmtId="0" fontId="0" fillId="0" borderId="4" xfId="0" applyBorder="1"/>
    <xf numFmtId="0" fontId="10" fillId="0" borderId="0" xfId="0" applyFont="1" applyBorder="1" applyAlignment="1" applyProtection="1">
      <alignment horizontal="centerContinuous"/>
    </xf>
    <xf numFmtId="0" fontId="9" fillId="0" borderId="0" xfId="0" applyFont="1" applyAlignment="1" applyProtection="1"/>
    <xf numFmtId="0" fontId="9" fillId="0" borderId="5" xfId="0" applyFont="1" applyBorder="1" applyAlignment="1" applyProtection="1"/>
    <xf numFmtId="0" fontId="5" fillId="4" borderId="7" xfId="0" applyFont="1" applyFill="1" applyBorder="1" applyProtection="1"/>
    <xf numFmtId="0" fontId="9" fillId="0" borderId="0" xfId="0" applyFont="1" applyBorder="1" applyAlignment="1" applyProtection="1">
      <alignment horizontal="left"/>
    </xf>
    <xf numFmtId="0" fontId="9" fillId="0" borderId="0" xfId="0" applyFont="1" applyBorder="1" applyAlignment="1" applyProtection="1">
      <alignment horizontal="center"/>
    </xf>
    <xf numFmtId="0" fontId="9" fillId="0" borderId="8" xfId="0" applyFont="1" applyBorder="1"/>
    <xf numFmtId="0" fontId="9" fillId="0" borderId="12" xfId="0" applyFont="1" applyBorder="1"/>
    <xf numFmtId="0" fontId="9" fillId="0" borderId="24" xfId="0" applyFont="1" applyBorder="1"/>
    <xf numFmtId="0" fontId="9" fillId="0" borderId="2" xfId="0" applyFont="1" applyBorder="1"/>
    <xf numFmtId="0" fontId="9" fillId="0" borderId="14" xfId="0" applyFont="1" applyBorder="1"/>
    <xf numFmtId="0" fontId="9" fillId="0" borderId="4" xfId="0" applyFont="1" applyBorder="1"/>
    <xf numFmtId="0" fontId="9" fillId="0" borderId="25" xfId="0" applyFont="1" applyBorder="1"/>
    <xf numFmtId="0" fontId="5" fillId="0" borderId="0" xfId="0" applyFont="1"/>
    <xf numFmtId="0" fontId="9" fillId="0" borderId="16" xfId="0" applyFont="1" applyBorder="1"/>
    <xf numFmtId="0" fontId="9" fillId="0" borderId="9" xfId="0" applyFont="1" applyBorder="1"/>
    <xf numFmtId="0" fontId="9" fillId="0" borderId="26" xfId="0" applyFont="1" applyBorder="1"/>
    <xf numFmtId="0" fontId="9" fillId="0" borderId="9" xfId="0" applyFont="1" applyBorder="1" applyAlignment="1">
      <alignment horizontal="centerContinuous"/>
    </xf>
    <xf numFmtId="0" fontId="9" fillId="0" borderId="10" xfId="0" applyFont="1" applyBorder="1" applyAlignment="1">
      <alignment horizontal="centerContinuous"/>
    </xf>
    <xf numFmtId="0" fontId="9"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9" fillId="0" borderId="5" xfId="0" applyFont="1" applyBorder="1" applyAlignment="1">
      <alignment horizontal="centerContinuous"/>
    </xf>
    <xf numFmtId="0" fontId="0" fillId="0" borderId="0" xfId="0" applyAlignment="1"/>
    <xf numFmtId="0" fontId="0" fillId="0" borderId="5" xfId="0" applyBorder="1" applyAlignment="1"/>
    <xf numFmtId="0" fontId="9" fillId="0" borderId="0" xfId="0" applyFont="1" applyAlignment="1">
      <alignment horizontal="left" vertical="top" wrapText="1"/>
    </xf>
    <xf numFmtId="0" fontId="9" fillId="0" borderId="6" xfId="0" applyFont="1" applyBorder="1"/>
    <xf numFmtId="0" fontId="9" fillId="0" borderId="1" xfId="0" applyFont="1" applyBorder="1"/>
    <xf numFmtId="0" fontId="9" fillId="0" borderId="1" xfId="0" applyFont="1" applyBorder="1" applyAlignment="1">
      <alignment horizontal="centerContinuous"/>
    </xf>
    <xf numFmtId="0" fontId="9" fillId="0" borderId="7" xfId="0" applyFont="1" applyBorder="1" applyAlignment="1">
      <alignment horizontal="centerContinuous"/>
    </xf>
    <xf numFmtId="0" fontId="5" fillId="0" borderId="9" xfId="0" applyFont="1" applyBorder="1" applyAlignment="1">
      <alignment horizontal="centerContinuous"/>
    </xf>
    <xf numFmtId="0" fontId="5" fillId="0" borderId="10" xfId="0" applyFont="1" applyBorder="1" applyAlignment="1">
      <alignment horizontal="centerContinuous"/>
    </xf>
    <xf numFmtId="0" fontId="5" fillId="0" borderId="11" xfId="0" applyFont="1" applyBorder="1" applyAlignment="1">
      <alignment horizontal="centerContinuous"/>
    </xf>
    <xf numFmtId="0" fontId="5" fillId="0" borderId="4" xfId="0" applyFont="1" applyBorder="1"/>
    <xf numFmtId="0" fontId="5" fillId="0" borderId="0" xfId="0" applyFont="1" applyAlignment="1">
      <alignment horizontal="centerContinuous"/>
    </xf>
    <xf numFmtId="0" fontId="5" fillId="0" borderId="5" xfId="0" applyFont="1" applyBorder="1" applyAlignment="1">
      <alignment horizontal="centerContinuous"/>
    </xf>
    <xf numFmtId="0" fontId="5" fillId="0" borderId="0" xfId="0" applyFont="1" applyAlignment="1">
      <alignment horizontal="left" vertical="top" wrapText="1"/>
    </xf>
    <xf numFmtId="0" fontId="5" fillId="0" borderId="9" xfId="0" applyFont="1" applyBorder="1"/>
    <xf numFmtId="0" fontId="5" fillId="0" borderId="10" xfId="0" applyFont="1" applyBorder="1"/>
    <xf numFmtId="0" fontId="5" fillId="0" borderId="5" xfId="0" applyFont="1" applyBorder="1"/>
    <xf numFmtId="0" fontId="5" fillId="0" borderId="6" xfId="0" applyFont="1" applyBorder="1"/>
    <xf numFmtId="0" fontId="5" fillId="0" borderId="1" xfId="0" applyFont="1" applyBorder="1"/>
    <xf numFmtId="0" fontId="5" fillId="0" borderId="1" xfId="0" applyFont="1" applyBorder="1" applyAlignment="1">
      <alignment horizontal="centerContinuous"/>
    </xf>
    <xf numFmtId="0" fontId="5" fillId="0" borderId="7" xfId="0" applyFont="1" applyBorder="1" applyAlignment="1">
      <alignment horizontal="centerContinuous"/>
    </xf>
    <xf numFmtId="0" fontId="5" fillId="0" borderId="0" xfId="0" applyFont="1" applyAlignment="1">
      <alignment horizontal="left"/>
    </xf>
    <xf numFmtId="0" fontId="5" fillId="0" borderId="14" xfId="0" applyFont="1" applyBorder="1" applyAlignment="1" applyProtection="1">
      <alignment horizontal="centerContinuous"/>
    </xf>
    <xf numFmtId="0" fontId="15" fillId="0" borderId="22" xfId="0" applyFont="1" applyBorder="1" applyAlignment="1" applyProtection="1">
      <alignment horizontal="centerContinuous"/>
    </xf>
    <xf numFmtId="0" fontId="5" fillId="0" borderId="0" xfId="0" applyFont="1" applyAlignment="1" applyProtection="1">
      <alignment vertical="top" wrapText="1"/>
    </xf>
    <xf numFmtId="0" fontId="0" fillId="0" borderId="0" xfId="0" applyAlignment="1">
      <alignment vertical="top" wrapText="1"/>
    </xf>
    <xf numFmtId="0" fontId="5"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5" fillId="0" borderId="0" xfId="0" applyFont="1" applyAlignment="1" applyProtection="1">
      <alignment horizontal="left" wrapText="1"/>
    </xf>
    <xf numFmtId="0" fontId="0" fillId="0" borderId="0" xfId="0" applyAlignment="1">
      <alignment horizontal="left"/>
    </xf>
    <xf numFmtId="0" fontId="5" fillId="0" borderId="32" xfId="0" applyFont="1" applyBorder="1" applyAlignment="1" applyProtection="1">
      <alignment horizontal="centerContinuous"/>
    </xf>
    <xf numFmtId="0" fontId="5" fillId="0" borderId="19" xfId="0" applyFont="1" applyBorder="1" applyAlignment="1" applyProtection="1">
      <alignment horizontal="left"/>
    </xf>
    <xf numFmtId="0" fontId="5" fillId="0" borderId="19" xfId="0" applyFont="1" applyBorder="1" applyAlignment="1" applyProtection="1">
      <alignment horizontal="right"/>
    </xf>
    <xf numFmtId="0" fontId="5" fillId="0" borderId="32" xfId="0" applyFont="1" applyBorder="1" applyAlignment="1" applyProtection="1">
      <alignment horizontal="centerContinuous" wrapText="1"/>
    </xf>
    <xf numFmtId="0" fontId="5" fillId="0" borderId="5" xfId="0" applyFont="1" applyBorder="1" applyAlignment="1" applyProtection="1">
      <alignment horizontal="centerContinuous" wrapText="1"/>
    </xf>
    <xf numFmtId="0" fontId="5" fillId="0" borderId="19" xfId="0" applyFont="1" applyBorder="1" applyAlignment="1" applyProtection="1">
      <alignment horizontal="centerContinuous" wrapText="1"/>
    </xf>
    <xf numFmtId="0" fontId="5" fillId="0" borderId="38" xfId="0" applyFont="1" applyBorder="1" applyAlignment="1" applyProtection="1">
      <alignment horizontal="left"/>
    </xf>
    <xf numFmtId="0" fontId="5" fillId="0" borderId="38" xfId="0" applyFont="1" applyBorder="1" applyAlignment="1" applyProtection="1">
      <alignment horizontal="right"/>
    </xf>
    <xf numFmtId="0" fontId="5" fillId="0" borderId="7" xfId="0" applyFont="1" applyBorder="1" applyAlignment="1" applyProtection="1">
      <alignment horizontal="centerContinuous" wrapText="1"/>
    </xf>
    <xf numFmtId="0" fontId="5" fillId="0" borderId="0" xfId="0" applyFont="1" applyAlignment="1" applyProtection="1">
      <alignment horizontal="centerContinuous" wrapText="1"/>
    </xf>
    <xf numFmtId="0" fontId="5" fillId="0" borderId="2" xfId="0" applyFont="1" applyBorder="1" applyAlignment="1" applyProtection="1">
      <alignment horizontal="center"/>
    </xf>
    <xf numFmtId="0" fontId="5" fillId="0" borderId="12" xfId="0" applyFont="1" applyBorder="1" applyAlignment="1" applyProtection="1">
      <alignment horizontal="left"/>
    </xf>
    <xf numFmtId="0" fontId="5" fillId="0" borderId="3" xfId="0" applyFont="1" applyBorder="1" applyAlignment="1" applyProtection="1">
      <alignment horizontal="centerContinuous" wrapText="1"/>
    </xf>
    <xf numFmtId="0" fontId="5" fillId="0" borderId="25" xfId="0" applyFont="1" applyBorder="1" applyAlignment="1" applyProtection="1">
      <alignment horizontal="left"/>
    </xf>
    <xf numFmtId="0" fontId="5" fillId="0" borderId="26" xfId="0" applyFont="1" applyBorder="1" applyAlignment="1" applyProtection="1">
      <alignment horizontal="left"/>
    </xf>
    <xf numFmtId="0" fontId="15" fillId="0" borderId="22" xfId="0" applyFont="1" applyBorder="1" applyAlignment="1" applyProtection="1">
      <alignment horizontal="centerContinuous" wrapText="1"/>
    </xf>
    <xf numFmtId="0" fontId="5" fillId="0" borderId="10" xfId="0" applyFont="1" applyBorder="1" applyAlignment="1" applyProtection="1">
      <alignment horizontal="centerContinuous" wrapText="1"/>
    </xf>
    <xf numFmtId="0" fontId="5" fillId="0" borderId="11" xfId="0" applyFont="1" applyBorder="1" applyAlignment="1" applyProtection="1">
      <alignment horizontal="centerContinuous" wrapText="1"/>
    </xf>
    <xf numFmtId="0" fontId="5" fillId="0" borderId="15" xfId="0" applyFont="1" applyBorder="1" applyAlignment="1" applyProtection="1">
      <alignment horizontal="left"/>
    </xf>
    <xf numFmtId="0" fontId="5" fillId="0" borderId="17" xfId="0" applyFont="1" applyBorder="1" applyAlignment="1" applyProtection="1">
      <alignment horizontal="center"/>
    </xf>
    <xf numFmtId="0" fontId="5" fillId="0" borderId="25" xfId="0" applyFont="1" applyBorder="1" applyAlignment="1" applyProtection="1">
      <alignment horizontal="right"/>
    </xf>
    <xf numFmtId="0" fontId="5" fillId="0" borderId="0" xfId="0" applyFont="1" applyBorder="1" applyAlignment="1" applyProtection="1">
      <alignment horizontal="centerContinuous" wrapText="1"/>
    </xf>
    <xf numFmtId="0" fontId="9" fillId="0" borderId="15" xfId="0" applyFont="1" applyBorder="1" applyAlignment="1" applyProtection="1">
      <alignment horizontal="left"/>
    </xf>
    <xf numFmtId="0" fontId="9" fillId="0" borderId="25" xfId="0" applyFont="1" applyBorder="1" applyAlignment="1" applyProtection="1">
      <alignment horizontal="right"/>
    </xf>
    <xf numFmtId="0" fontId="9" fillId="0" borderId="0" xfId="0" applyFont="1" applyBorder="1" applyAlignment="1" applyProtection="1">
      <alignment horizontal="centerContinuous" wrapText="1"/>
    </xf>
    <xf numFmtId="0" fontId="9" fillId="0" borderId="5" xfId="0" applyFont="1" applyBorder="1" applyAlignment="1" applyProtection="1">
      <alignment horizontal="centerContinuous" wrapText="1"/>
    </xf>
    <xf numFmtId="0" fontId="9" fillId="0" borderId="38" xfId="0" applyFont="1" applyBorder="1" applyAlignment="1" applyProtection="1">
      <alignment horizontal="left"/>
    </xf>
    <xf numFmtId="0" fontId="9" fillId="0" borderId="35" xfId="0" applyFont="1" applyBorder="1" applyAlignment="1" applyProtection="1">
      <alignment horizontal="left"/>
    </xf>
    <xf numFmtId="0" fontId="9" fillId="0" borderId="36" xfId="0" applyFont="1" applyBorder="1" applyAlignment="1" applyProtection="1">
      <alignment horizontal="right"/>
    </xf>
    <xf numFmtId="0" fontId="9" fillId="0" borderId="1" xfId="0" applyFont="1" applyBorder="1" applyAlignment="1" applyProtection="1">
      <alignment horizontal="centerContinuous" wrapText="1"/>
    </xf>
    <xf numFmtId="0" fontId="9" fillId="0" borderId="7" xfId="0" applyFont="1" applyBorder="1" applyAlignment="1" applyProtection="1">
      <alignment horizontal="centerContinuous" wrapText="1"/>
    </xf>
    <xf numFmtId="0" fontId="49"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1" xfId="0" applyBorder="1" applyAlignment="1" applyProtection="1">
      <alignment horizontal="centerContinuous"/>
    </xf>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50"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9" fillId="0" borderId="0" xfId="0" applyFont="1" applyProtection="1"/>
    <xf numFmtId="0" fontId="9" fillId="0" borderId="0" xfId="0" applyFont="1" applyBorder="1" applyAlignment="1" applyProtection="1">
      <alignment horizontal="centerContinuous"/>
    </xf>
    <xf numFmtId="0" fontId="9" fillId="10" borderId="0" xfId="0" applyFont="1" applyFill="1" applyBorder="1" applyProtection="1"/>
    <xf numFmtId="37" fontId="9" fillId="0" borderId="0" xfId="0" applyNumberFormat="1" applyFont="1" applyBorder="1" applyProtection="1"/>
    <xf numFmtId="5" fontId="9" fillId="0" borderId="0" xfId="0" applyNumberFormat="1" applyFont="1" applyBorder="1" applyProtection="1"/>
    <xf numFmtId="0" fontId="0" fillId="0" borderId="11" xfId="0" applyBorder="1" applyAlignment="1" applyProtection="1">
      <alignment horizontal="centerContinuous"/>
    </xf>
    <xf numFmtId="0" fontId="51" fillId="0" borderId="0" xfId="0" applyFont="1" applyProtection="1"/>
    <xf numFmtId="0" fontId="51" fillId="0" borderId="0" xfId="0" applyFont="1" applyAlignment="1" applyProtection="1">
      <alignment horizontal="left"/>
    </xf>
    <xf numFmtId="37" fontId="0" fillId="0" borderId="0" xfId="0" applyNumberFormat="1" applyProtection="1"/>
    <xf numFmtId="0" fontId="0" fillId="0" borderId="11" xfId="0" applyBorder="1" applyProtection="1"/>
    <xf numFmtId="0" fontId="9" fillId="18" borderId="0" xfId="0" applyFont="1" applyFill="1"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29" xfId="0" applyBorder="1" applyAlignment="1" applyProtection="1">
      <alignment horizontal="centerContinuous"/>
    </xf>
    <xf numFmtId="0" fontId="0" fillId="0" borderId="10" xfId="0" applyBorder="1" applyAlignment="1" applyProtection="1">
      <alignment horizontal="centerContinuous"/>
    </xf>
    <xf numFmtId="0" fontId="0" fillId="0" borderId="30" xfId="0" applyBorder="1" applyProtection="1"/>
    <xf numFmtId="0" fontId="0" fillId="0" borderId="29" xfId="0" applyBorder="1" applyProtection="1"/>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0" fontId="0" fillId="0" borderId="54" xfId="0" applyBorder="1" applyProtection="1"/>
    <xf numFmtId="5" fontId="0" fillId="0" borderId="69" xfId="0" applyNumberFormat="1"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52" fillId="0" borderId="0" xfId="0" applyFont="1" applyProtection="1">
      <protection locked="0"/>
    </xf>
    <xf numFmtId="0" fontId="52" fillId="0" borderId="4" xfId="0" applyFont="1" applyBorder="1" applyProtection="1">
      <protection locked="0"/>
    </xf>
    <xf numFmtId="0" fontId="52" fillId="0" borderId="55" xfId="0" applyFont="1" applyBorder="1" applyProtection="1">
      <protection locked="0"/>
    </xf>
    <xf numFmtId="0" fontId="52" fillId="0" borderId="6" xfId="0" applyFont="1" applyBorder="1" applyProtection="1">
      <protection locked="0"/>
    </xf>
    <xf numFmtId="0" fontId="52" fillId="0" borderId="1" xfId="0" applyFont="1" applyBorder="1" applyProtection="1">
      <protection locked="0"/>
    </xf>
    <xf numFmtId="0" fontId="0" fillId="0" borderId="2" xfId="0" applyBorder="1" applyAlignment="1" applyProtection="1">
      <alignment horizontal="center"/>
    </xf>
    <xf numFmtId="0" fontId="0" fillId="0" borderId="70" xfId="0" applyBorder="1" applyAlignment="1" applyProtection="1">
      <alignment horizontal="center"/>
    </xf>
    <xf numFmtId="0" fontId="0" fillId="0" borderId="10" xfId="0" applyBorder="1" applyAlignment="1" applyProtection="1">
      <alignment horizontal="center"/>
    </xf>
    <xf numFmtId="0" fontId="0" fillId="9" borderId="4" xfId="0" applyFill="1" applyBorder="1" applyProtection="1"/>
    <xf numFmtId="0" fontId="0" fillId="9" borderId="2" xfId="0" applyFill="1" applyBorder="1" applyProtection="1"/>
    <xf numFmtId="0" fontId="0" fillId="9" borderId="3" xfId="0" applyFill="1" applyBorder="1" applyProtection="1"/>
    <xf numFmtId="0" fontId="0" fillId="9" borderId="6" xfId="0" applyFill="1" applyBorder="1" applyProtection="1"/>
    <xf numFmtId="0" fontId="0" fillId="9" borderId="0" xfId="0" applyFill="1" applyProtection="1"/>
    <xf numFmtId="0" fontId="0" fillId="9" borderId="5" xfId="0" applyFill="1" applyBorder="1" applyProtection="1"/>
    <xf numFmtId="0" fontId="52" fillId="0" borderId="5" xfId="0" applyFont="1" applyBorder="1" applyProtection="1">
      <protection locked="0"/>
    </xf>
    <xf numFmtId="0" fontId="52" fillId="0" borderId="7" xfId="0" applyFont="1" applyBorder="1" applyProtection="1">
      <protection locked="0"/>
    </xf>
    <xf numFmtId="0" fontId="0" fillId="0" borderId="38" xfId="0" applyBorder="1" applyProtection="1"/>
    <xf numFmtId="0" fontId="52" fillId="0" borderId="8" xfId="0" applyFont="1" applyBorder="1" applyAlignment="1" applyProtection="1">
      <alignment horizontal="center"/>
      <protection locked="0"/>
    </xf>
    <xf numFmtId="0" fontId="52" fillId="0" borderId="2" xfId="0" applyFont="1" applyBorder="1" applyAlignment="1" applyProtection="1">
      <alignment horizontal="center"/>
      <protection locked="0"/>
    </xf>
    <xf numFmtId="0" fontId="52" fillId="0" borderId="3" xfId="0" applyFont="1" applyBorder="1" applyAlignment="1" applyProtection="1">
      <alignment horizontal="center"/>
      <protection locked="0"/>
    </xf>
    <xf numFmtId="0" fontId="52" fillId="0" borderId="9" xfId="0" applyFont="1" applyBorder="1" applyAlignment="1" applyProtection="1">
      <alignment horizontal="center"/>
      <protection locked="0"/>
    </xf>
    <xf numFmtId="0" fontId="52" fillId="0" borderId="10" xfId="0" applyFont="1" applyBorder="1" applyAlignment="1" applyProtection="1">
      <alignment horizontal="center"/>
      <protection locked="0"/>
    </xf>
    <xf numFmtId="164" fontId="52" fillId="0" borderId="10" xfId="0" applyNumberFormat="1" applyFont="1" applyBorder="1" applyAlignment="1" applyProtection="1">
      <alignment horizontal="center"/>
      <protection locked="0"/>
    </xf>
    <xf numFmtId="0" fontId="52" fillId="0" borderId="4" xfId="0" applyFont="1" applyBorder="1" applyAlignment="1" applyProtection="1">
      <alignment horizontal="right"/>
      <protection locked="0"/>
    </xf>
    <xf numFmtId="5" fontId="52" fillId="0" borderId="0" xfId="0" applyNumberFormat="1" applyFont="1" applyProtection="1">
      <protection locked="0"/>
    </xf>
    <xf numFmtId="37" fontId="0" fillId="0" borderId="10" xfId="0" applyNumberFormat="1" applyBorder="1" applyProtection="1"/>
    <xf numFmtId="0" fontId="52" fillId="0" borderId="0" xfId="0" applyFont="1" applyAlignment="1" applyProtection="1">
      <alignment horizontal="centerContinuous"/>
      <protection locked="0"/>
    </xf>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1"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4" xfId="0" applyBorder="1" applyAlignment="1" applyProtection="1">
      <alignment horizontal="left"/>
    </xf>
    <xf numFmtId="0" fontId="0" fillId="0" borderId="0" xfId="0" applyAlignment="1">
      <alignment horizontal="left" wrapText="1"/>
    </xf>
    <xf numFmtId="0" fontId="21" fillId="0" borderId="0" xfId="0" applyFont="1" applyAlignment="1" applyProtection="1">
      <alignment horizontal="left" wrapText="1"/>
    </xf>
    <xf numFmtId="0" fontId="21" fillId="0" borderId="0" xfId="0" applyFont="1" applyAlignment="1" applyProtection="1">
      <alignment horizontal="centerContinuous" wrapText="1"/>
    </xf>
    <xf numFmtId="0" fontId="21"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7" fillId="0" borderId="0" xfId="0" applyFont="1" applyAlignment="1" applyProtection="1">
      <alignment horizontal="left" vertical="justify" wrapText="1"/>
    </xf>
    <xf numFmtId="164" fontId="9" fillId="0" borderId="1" xfId="0" applyNumberFormat="1" applyFont="1" applyBorder="1" applyAlignment="1" applyProtection="1">
      <alignment horizontal="center"/>
    </xf>
    <xf numFmtId="0" fontId="9" fillId="0" borderId="0" xfId="0" applyFont="1" applyAlignment="1">
      <alignment horizontal="right"/>
    </xf>
    <xf numFmtId="0" fontId="9" fillId="0" borderId="3" xfId="0" applyFont="1" applyBorder="1"/>
    <xf numFmtId="0" fontId="10" fillId="0" borderId="4" xfId="0" applyFont="1" applyBorder="1" applyAlignment="1">
      <alignment horizontal="centerContinuous"/>
    </xf>
    <xf numFmtId="0" fontId="10" fillId="0" borderId="0" xfId="0" applyFont="1" applyAlignment="1">
      <alignment horizontal="centerContinuous"/>
    </xf>
    <xf numFmtId="0" fontId="9" fillId="0" borderId="5" xfId="0" applyFont="1" applyBorder="1"/>
    <xf numFmtId="0" fontId="9" fillId="0" borderId="4" xfId="0" applyFont="1" applyBorder="1" applyAlignment="1">
      <alignment horizontal="center"/>
    </xf>
    <xf numFmtId="0" fontId="9" fillId="0" borderId="11" xfId="0" applyFont="1" applyBorder="1"/>
    <xf numFmtId="0" fontId="9" fillId="0" borderId="15" xfId="0" applyFont="1" applyBorder="1"/>
    <xf numFmtId="0" fontId="9" fillId="0" borderId="19" xfId="0" applyFont="1" applyBorder="1" applyAlignment="1">
      <alignment horizontal="centerContinuous"/>
    </xf>
    <xf numFmtId="0" fontId="9" fillId="0" borderId="18" xfId="0" applyFont="1" applyBorder="1"/>
    <xf numFmtId="0" fontId="9" fillId="0" borderId="27" xfId="0" applyFont="1" applyBorder="1"/>
    <xf numFmtId="0" fontId="9" fillId="0" borderId="28" xfId="0" applyFont="1" applyBorder="1" applyAlignment="1">
      <alignment horizontal="center"/>
    </xf>
    <xf numFmtId="0" fontId="9" fillId="0" borderId="29" xfId="0" applyFont="1" applyBorder="1" applyAlignment="1">
      <alignment horizontal="center"/>
    </xf>
    <xf numFmtId="0" fontId="9" fillId="0" borderId="18" xfId="0" applyFont="1" applyBorder="1" applyAlignment="1">
      <alignment horizontal="center"/>
    </xf>
    <xf numFmtId="0" fontId="9" fillId="0" borderId="25"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0" fontId="9" fillId="0" borderId="15" xfId="0" applyFont="1" applyBorder="1" applyAlignment="1">
      <alignment horizontal="center"/>
    </xf>
    <xf numFmtId="0" fontId="9" fillId="0" borderId="5" xfId="0" applyFont="1" applyBorder="1" applyAlignment="1">
      <alignment horizontal="center"/>
    </xf>
    <xf numFmtId="0" fontId="9" fillId="0" borderId="30" xfId="0" applyFont="1" applyBorder="1" applyAlignment="1">
      <alignment horizontal="center"/>
    </xf>
    <xf numFmtId="0" fontId="9" fillId="0" borderId="31" xfId="0" applyFont="1" applyBorder="1"/>
    <xf numFmtId="0" fontId="9" fillId="0" borderId="32" xfId="0" applyFont="1" applyBorder="1"/>
    <xf numFmtId="0" fontId="9" fillId="0" borderId="34" xfId="0" applyFont="1" applyBorder="1" applyAlignment="1">
      <alignment horizontal="center"/>
    </xf>
    <xf numFmtId="0" fontId="9" fillId="0" borderId="9" xfId="0" applyFont="1" applyBorder="1" applyAlignment="1">
      <alignment horizontal="center"/>
    </xf>
    <xf numFmtId="0" fontId="9" fillId="0" borderId="22" xfId="0" applyFont="1" applyBorder="1" applyAlignment="1">
      <alignment horizontal="center"/>
    </xf>
    <xf numFmtId="0" fontId="9" fillId="0" borderId="7" xfId="0" applyFont="1" applyBorder="1"/>
    <xf numFmtId="0" fontId="10" fillId="0" borderId="0" xfId="0" applyFont="1"/>
    <xf numFmtId="0" fontId="10" fillId="0" borderId="0" xfId="0" applyFont="1" applyAlignment="1">
      <alignment horizontal="right"/>
    </xf>
    <xf numFmtId="0" fontId="15"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5" fillId="0" borderId="0" xfId="0" applyFont="1" applyBorder="1" applyAlignment="1">
      <alignment horizontal="left" vertical="top" wrapText="1"/>
    </xf>
    <xf numFmtId="0" fontId="0" fillId="0" borderId="0" xfId="0" applyAlignment="1">
      <alignment horizontal="left" vertical="justify"/>
    </xf>
    <xf numFmtId="0" fontId="17" fillId="0" borderId="0" xfId="0" applyFont="1" applyAlignment="1" applyProtection="1">
      <alignment horizontal="left" vertical="top"/>
    </xf>
    <xf numFmtId="0" fontId="19" fillId="0" borderId="8" xfId="0" applyFont="1" applyBorder="1"/>
    <xf numFmtId="0" fontId="5" fillId="0" borderId="12" xfId="0" applyFont="1" applyBorder="1"/>
    <xf numFmtId="0" fontId="5" fillId="0" borderId="24" xfId="0" applyFont="1" applyBorder="1"/>
    <xf numFmtId="0" fontId="5" fillId="0" borderId="2" xfId="0" applyFont="1" applyBorder="1"/>
    <xf numFmtId="0" fontId="5" fillId="0" borderId="13" xfId="0" applyFont="1" applyBorder="1"/>
    <xf numFmtId="0" fontId="5" fillId="0" borderId="19" xfId="0" applyFont="1" applyBorder="1" applyAlignment="1">
      <alignment horizontal="center"/>
    </xf>
    <xf numFmtId="0" fontId="5" fillId="0" borderId="15" xfId="0" applyFont="1" applyBorder="1"/>
    <xf numFmtId="0" fontId="5" fillId="0" borderId="21" xfId="0" applyFont="1" applyBorder="1" applyAlignment="1">
      <alignment horizontal="center"/>
    </xf>
    <xf numFmtId="0" fontId="18" fillId="0" borderId="9" xfId="0" applyFont="1" applyBorder="1" applyAlignment="1">
      <alignment horizontal="centerContinuous"/>
    </xf>
    <xf numFmtId="0" fontId="5" fillId="0" borderId="18" xfId="0" applyFont="1" applyBorder="1" applyAlignment="1">
      <alignment horizontal="center"/>
    </xf>
    <xf numFmtId="0" fontId="5" fillId="0" borderId="19" xfId="0" applyFont="1" applyBorder="1" applyAlignment="1">
      <alignment horizontal="centerContinuous"/>
    </xf>
    <xf numFmtId="0" fontId="5" fillId="0" borderId="16" xfId="0" applyFont="1" applyBorder="1" applyAlignment="1">
      <alignment horizontal="centerContinuous"/>
    </xf>
    <xf numFmtId="0" fontId="5" fillId="0" borderId="20" xfId="0" applyFont="1" applyBorder="1" applyAlignment="1">
      <alignment horizontal="center"/>
    </xf>
    <xf numFmtId="0" fontId="5" fillId="0" borderId="21" xfId="0" applyFont="1" applyBorder="1" applyAlignment="1">
      <alignment horizontal="centerContinuous"/>
    </xf>
    <xf numFmtId="0" fontId="5" fillId="0" borderId="22" xfId="0" applyFont="1" applyBorder="1" applyAlignment="1">
      <alignment horizontal="centerContinuous"/>
    </xf>
    <xf numFmtId="0" fontId="5" fillId="0" borderId="20" xfId="0" applyFont="1" applyBorder="1"/>
    <xf numFmtId="0" fontId="18" fillId="0" borderId="10" xfId="0" applyFont="1" applyBorder="1" applyAlignment="1">
      <alignment horizontal="center"/>
    </xf>
    <xf numFmtId="0" fontId="5" fillId="0" borderId="10" xfId="0" applyFont="1" applyBorder="1" applyAlignment="1">
      <alignment horizontal="left"/>
    </xf>
    <xf numFmtId="0" fontId="5" fillId="0" borderId="21" xfId="0" applyFont="1" applyBorder="1" applyAlignment="1">
      <alignment horizontal="center" wrapText="1"/>
    </xf>
    <xf numFmtId="0" fontId="5" fillId="0" borderId="1" xfId="0" applyFont="1" applyBorder="1" applyAlignment="1">
      <alignment horizontal="left"/>
    </xf>
    <xf numFmtId="0" fontId="5" fillId="0" borderId="38" xfId="0" applyFont="1" applyBorder="1" applyAlignment="1">
      <alignment horizontal="centerContinuous" wrapText="1"/>
    </xf>
    <xf numFmtId="5" fontId="5" fillId="0" borderId="38" xfId="0" applyNumberFormat="1" applyFont="1" applyBorder="1" applyAlignment="1" applyProtection="1">
      <alignment horizontal="right"/>
    </xf>
    <xf numFmtId="5" fontId="5" fillId="0" borderId="37" xfId="0" applyNumberFormat="1" applyFont="1" applyBorder="1" applyAlignment="1" applyProtection="1">
      <alignment horizontal="right"/>
    </xf>
    <xf numFmtId="0" fontId="5" fillId="0" borderId="0" xfId="0" applyFont="1" applyBorder="1"/>
    <xf numFmtId="0" fontId="5" fillId="0" borderId="0" xfId="0" applyFont="1" applyBorder="1" applyAlignment="1">
      <alignment horizontal="left"/>
    </xf>
    <xf numFmtId="0" fontId="5" fillId="0" borderId="0" xfId="0" applyFont="1" applyBorder="1" applyAlignment="1">
      <alignment horizontal="centerContinuous"/>
    </xf>
    <xf numFmtId="0" fontId="5" fillId="0" borderId="0" xfId="0" applyFont="1" applyBorder="1" applyAlignment="1">
      <alignment horizontal="centerContinuous" wrapText="1"/>
    </xf>
    <xf numFmtId="5" fontId="5" fillId="0" borderId="0" xfId="0" applyNumberFormat="1" applyFont="1" applyBorder="1" applyAlignment="1" applyProtection="1">
      <alignment horizontal="right"/>
    </xf>
    <xf numFmtId="0" fontId="5" fillId="0" borderId="8" xfId="0" applyFont="1" applyBorder="1"/>
    <xf numFmtId="0" fontId="5" fillId="0" borderId="3" xfId="0" applyFont="1" applyBorder="1"/>
    <xf numFmtId="0" fontId="5" fillId="0" borderId="25" xfId="0" applyFont="1" applyBorder="1"/>
    <xf numFmtId="0" fontId="5" fillId="0" borderId="26" xfId="0" applyFont="1" applyBorder="1"/>
    <xf numFmtId="0" fontId="18" fillId="0" borderId="10" xfId="0" applyFont="1" applyBorder="1" applyAlignment="1">
      <alignment horizontal="centerContinuous"/>
    </xf>
    <xf numFmtId="0" fontId="5" fillId="0" borderId="18" xfId="0" applyFont="1" applyBorder="1"/>
    <xf numFmtId="0" fontId="5" fillId="0" borderId="21" xfId="0" applyFont="1" applyBorder="1"/>
    <xf numFmtId="0" fontId="5" fillId="0" borderId="19" xfId="0" applyFont="1" applyBorder="1"/>
    <xf numFmtId="0" fontId="5" fillId="0" borderId="38" xfId="0" applyFont="1" applyBorder="1"/>
    <xf numFmtId="5" fontId="5" fillId="0" borderId="0" xfId="0" applyNumberFormat="1" applyFont="1" applyBorder="1" applyProtection="1"/>
    <xf numFmtId="0" fontId="5" fillId="0" borderId="0" xfId="0" applyFont="1" applyAlignment="1"/>
    <xf numFmtId="0" fontId="5" fillId="0" borderId="10" xfId="0" applyFont="1" applyBorder="1" applyAlignment="1"/>
    <xf numFmtId="0" fontId="18" fillId="0" borderId="0" xfId="0" applyFont="1" applyAlignment="1">
      <alignment horizontal="left"/>
    </xf>
    <xf numFmtId="0" fontId="0" fillId="0" borderId="4" xfId="0" applyBorder="1" applyAlignment="1">
      <alignment wrapText="1"/>
    </xf>
    <xf numFmtId="0" fontId="0" fillId="0" borderId="9" xfId="0" applyBorder="1" applyAlignment="1">
      <alignment wrapText="1"/>
    </xf>
    <xf numFmtId="0" fontId="18" fillId="0" borderId="10" xfId="0" applyFont="1" applyBorder="1" applyAlignment="1" applyProtection="1">
      <alignment horizontal="center"/>
    </xf>
    <xf numFmtId="5" fontId="5" fillId="0" borderId="21" xfId="0" applyNumberFormat="1" applyFont="1" applyBorder="1" applyAlignment="1" applyProtection="1"/>
    <xf numFmtId="5" fontId="5" fillId="0" borderId="22" xfId="0" applyNumberFormat="1" applyFont="1" applyBorder="1" applyAlignment="1" applyProtection="1"/>
    <xf numFmtId="0" fontId="53" fillId="0" borderId="10" xfId="0" applyFont="1" applyBorder="1" applyAlignment="1" applyProtection="1">
      <alignment horizontal="left"/>
    </xf>
    <xf numFmtId="175" fontId="5" fillId="0" borderId="0" xfId="0" applyNumberFormat="1" applyFont="1" applyProtection="1"/>
    <xf numFmtId="0" fontId="0" fillId="0" borderId="11" xfId="0" applyBorder="1" applyAlignment="1">
      <alignment wrapText="1"/>
    </xf>
    <xf numFmtId="0" fontId="18" fillId="0" borderId="10" xfId="0" applyFont="1" applyBorder="1" applyAlignment="1" applyProtection="1">
      <alignment horizontal="centerContinuous"/>
    </xf>
    <xf numFmtId="0" fontId="5" fillId="0" borderId="0" xfId="0" applyFont="1" applyBorder="1" applyProtection="1"/>
    <xf numFmtId="0" fontId="5" fillId="0" borderId="0" xfId="0" applyFont="1" applyBorder="1" applyAlignment="1" applyProtection="1">
      <alignment horizontal="left"/>
    </xf>
    <xf numFmtId="37" fontId="5" fillId="0" borderId="0" xfId="0" applyNumberFormat="1" applyFont="1" applyBorder="1" applyProtection="1"/>
    <xf numFmtId="0" fontId="5" fillId="0" borderId="10" xfId="0" applyFont="1" applyBorder="1" applyAlignment="1" applyProtection="1"/>
    <xf numFmtId="0" fontId="5" fillId="0" borderId="4" xfId="0" quotePrefix="1" applyFont="1" applyBorder="1" applyAlignment="1" applyProtection="1">
      <alignment horizontal="right"/>
    </xf>
    <xf numFmtId="0" fontId="5" fillId="0" borderId="4" xfId="0" applyFont="1" applyBorder="1" applyAlignment="1" applyProtection="1">
      <alignment horizontal="right"/>
    </xf>
    <xf numFmtId="0" fontId="9" fillId="0" borderId="55" xfId="0" applyFont="1" applyBorder="1"/>
    <xf numFmtId="0" fontId="9" fillId="0" borderId="13" xfId="0" applyFont="1" applyBorder="1"/>
    <xf numFmtId="0" fontId="9" fillId="0" borderId="41" xfId="0" applyFont="1" applyBorder="1" applyAlignment="1">
      <alignment horizontal="centerContinuous"/>
    </xf>
    <xf numFmtId="0" fontId="9" fillId="0" borderId="42" xfId="0" applyFont="1" applyBorder="1" applyAlignment="1">
      <alignment horizontal="centerContinuous"/>
    </xf>
    <xf numFmtId="0" fontId="9" fillId="0" borderId="39" xfId="0" applyFont="1" applyBorder="1" applyAlignment="1">
      <alignment horizontal="centerContinuous"/>
    </xf>
    <xf numFmtId="0" fontId="9" fillId="0" borderId="30" xfId="0" applyFont="1" applyBorder="1"/>
    <xf numFmtId="0" fontId="9" fillId="0" borderId="33" xfId="0" applyFont="1" applyBorder="1"/>
    <xf numFmtId="0" fontId="9" fillId="0" borderId="28" xfId="0" applyFont="1" applyBorder="1"/>
    <xf numFmtId="0" fontId="9" fillId="0" borderId="31" xfId="0" applyFont="1" applyBorder="1" applyAlignment="1">
      <alignment horizontal="center"/>
    </xf>
    <xf numFmtId="0" fontId="9" fillId="0" borderId="55" xfId="0" applyFont="1" applyBorder="1" applyAlignment="1">
      <alignment horizontal="center"/>
    </xf>
    <xf numFmtId="0" fontId="9" fillId="0" borderId="32" xfId="0" applyFont="1" applyBorder="1" applyAlignment="1">
      <alignment horizontal="center"/>
    </xf>
    <xf numFmtId="0" fontId="9" fillId="0" borderId="34" xfId="0" applyFont="1" applyBorder="1"/>
    <xf numFmtId="0" fontId="9" fillId="0" borderId="0" xfId="0" applyFont="1" applyBorder="1" applyAlignment="1">
      <alignment horizontal="center"/>
    </xf>
    <xf numFmtId="0" fontId="9" fillId="0" borderId="19" xfId="0" applyFont="1" applyBorder="1" applyAlignment="1">
      <alignment horizontal="center"/>
    </xf>
    <xf numFmtId="0" fontId="9" fillId="0" borderId="25" xfId="0" applyFont="1" applyBorder="1" applyAlignment="1">
      <alignment horizontal="centerContinuous"/>
    </xf>
    <xf numFmtId="0" fontId="9" fillId="0" borderId="20" xfId="0" applyFont="1" applyBorder="1"/>
    <xf numFmtId="0" fontId="9" fillId="0" borderId="21" xfId="0" applyFont="1" applyBorder="1" applyAlignment="1">
      <alignment horizontal="centerContinuous"/>
    </xf>
    <xf numFmtId="0" fontId="9" fillId="0" borderId="26" xfId="0" applyFont="1" applyBorder="1" applyAlignment="1">
      <alignment horizontal="centerContinuous"/>
    </xf>
    <xf numFmtId="0" fontId="9" fillId="0" borderId="10" xfId="0" applyFont="1" applyBorder="1" applyAlignment="1">
      <alignment horizontal="center"/>
    </xf>
    <xf numFmtId="0" fontId="9" fillId="0" borderId="17" xfId="0" applyFont="1" applyBorder="1" applyAlignment="1">
      <alignment horizontal="center"/>
    </xf>
    <xf numFmtId="0" fontId="9" fillId="0" borderId="21" xfId="0" applyFont="1" applyBorder="1" applyAlignment="1">
      <alignment horizontal="center"/>
    </xf>
    <xf numFmtId="0" fontId="9" fillId="0" borderId="22" xfId="0" applyFont="1" applyBorder="1"/>
    <xf numFmtId="0" fontId="9" fillId="0" borderId="38" xfId="0" applyFont="1" applyBorder="1"/>
    <xf numFmtId="0" fontId="9" fillId="0" borderId="1" xfId="0" applyFont="1" applyBorder="1" applyAlignment="1">
      <alignment horizontal="center"/>
    </xf>
    <xf numFmtId="0" fontId="9" fillId="0" borderId="37" xfId="0" applyFont="1" applyBorder="1"/>
    <xf numFmtId="0" fontId="9" fillId="0" borderId="0" xfId="0" applyFont="1" applyBorder="1" applyAlignment="1">
      <alignment horizontal="centerContinuous"/>
    </xf>
    <xf numFmtId="0" fontId="9" fillId="0" borderId="4" xfId="0" applyFont="1" applyBorder="1" applyAlignment="1">
      <alignment horizontal="centerContinuous"/>
    </xf>
    <xf numFmtId="0" fontId="9" fillId="0" borderId="27" xfId="0" applyFont="1" applyBorder="1" applyAlignment="1">
      <alignment horizontal="center"/>
    </xf>
    <xf numFmtId="0" fontId="9" fillId="0" borderId="26" xfId="0" applyFont="1" applyBorder="1" applyAlignment="1">
      <alignment horizontal="center"/>
    </xf>
    <xf numFmtId="0" fontId="9" fillId="0" borderId="23" xfId="0" applyFont="1" applyBorder="1"/>
    <xf numFmtId="0" fontId="9" fillId="0" borderId="35" xfId="0" applyFont="1" applyBorder="1"/>
    <xf numFmtId="37" fontId="9" fillId="0" borderId="38" xfId="0" applyNumberFormat="1" applyFont="1" applyBorder="1" applyProtection="1"/>
    <xf numFmtId="0" fontId="21" fillId="0" borderId="15" xfId="0" applyFont="1" applyBorder="1"/>
    <xf numFmtId="0" fontId="21" fillId="0" borderId="17" xfId="0" applyFont="1" applyBorder="1"/>
    <xf numFmtId="0" fontId="9" fillId="0" borderId="4" xfId="0" applyFont="1" applyBorder="1" applyAlignment="1"/>
    <xf numFmtId="0" fontId="9" fillId="0" borderId="43" xfId="0" applyFont="1" applyBorder="1"/>
    <xf numFmtId="5" fontId="6" fillId="0" borderId="46" xfId="0" applyNumberFormat="1" applyFont="1" applyBorder="1" applyProtection="1">
      <protection locked="0"/>
    </xf>
    <xf numFmtId="0" fontId="6" fillId="0" borderId="46" xfId="0" applyFont="1" applyBorder="1" applyProtection="1">
      <protection locked="0"/>
    </xf>
    <xf numFmtId="37" fontId="6" fillId="0" borderId="46" xfId="0" applyNumberFormat="1" applyFont="1" applyBorder="1" applyProtection="1">
      <protection locked="0"/>
    </xf>
    <xf numFmtId="0" fontId="6" fillId="0" borderId="22" xfId="0" applyFont="1" applyBorder="1" applyProtection="1">
      <protection locked="0"/>
    </xf>
    <xf numFmtId="37" fontId="6" fillId="0" borderId="28" xfId="0" applyNumberFormat="1" applyFont="1" applyBorder="1" applyProtection="1">
      <protection locked="0"/>
    </xf>
    <xf numFmtId="0" fontId="6" fillId="0" borderId="34" xfId="0" applyFont="1" applyBorder="1" applyProtection="1">
      <protection locked="0"/>
    </xf>
    <xf numFmtId="0" fontId="9" fillId="0" borderId="41" xfId="0" applyFont="1" applyBorder="1"/>
    <xf numFmtId="0" fontId="9" fillId="0" borderId="29" xfId="0" applyFont="1" applyBorder="1"/>
    <xf numFmtId="0" fontId="9" fillId="0" borderId="44" xfId="0" applyFont="1" applyBorder="1" applyAlignment="1">
      <alignment horizontal="centerContinuous"/>
    </xf>
    <xf numFmtId="0" fontId="9" fillId="0" borderId="45" xfId="0" applyFont="1" applyBorder="1" applyAlignment="1">
      <alignment horizontal="centerContinuous"/>
    </xf>
    <xf numFmtId="0" fontId="9" fillId="0" borderId="33" xfId="0" applyFont="1" applyBorder="1" applyAlignment="1">
      <alignment horizontal="center"/>
    </xf>
    <xf numFmtId="0" fontId="9" fillId="0" borderId="20" xfId="0" applyFont="1" applyBorder="1" applyAlignment="1">
      <alignment horizontal="center"/>
    </xf>
    <xf numFmtId="0" fontId="9" fillId="0" borderId="43" xfId="0" applyFont="1" applyBorder="1" applyAlignment="1">
      <alignment horizontal="center"/>
    </xf>
    <xf numFmtId="0" fontId="9" fillId="0" borderId="51" xfId="0" applyFont="1" applyBorder="1" applyAlignment="1">
      <alignment horizontal="center"/>
    </xf>
    <xf numFmtId="0" fontId="9" fillId="0" borderId="47" xfId="0" applyFont="1" applyBorder="1" applyAlignment="1">
      <alignment horizontal="center"/>
    </xf>
    <xf numFmtId="0" fontId="9" fillId="0" borderId="50" xfId="0" applyFont="1" applyBorder="1"/>
    <xf numFmtId="0" fontId="9" fillId="0" borderId="52" xfId="0" applyFont="1" applyBorder="1" applyAlignment="1">
      <alignment horizontal="center"/>
    </xf>
    <xf numFmtId="0" fontId="21" fillId="0" borderId="21" xfId="0" applyFont="1" applyBorder="1" applyAlignment="1">
      <alignment horizontal="center"/>
    </xf>
    <xf numFmtId="0" fontId="9" fillId="0" borderId="11" xfId="0" applyFont="1" applyBorder="1" applyAlignment="1">
      <alignment horizontal="center"/>
    </xf>
    <xf numFmtId="0" fontId="9" fillId="5" borderId="17" xfId="0" applyFont="1" applyFill="1" applyBorder="1"/>
    <xf numFmtId="0" fontId="21" fillId="0" borderId="19" xfId="0" applyFont="1" applyBorder="1" applyAlignment="1">
      <alignment horizontal="center"/>
    </xf>
    <xf numFmtId="0" fontId="9" fillId="0" borderId="38" xfId="0" applyFont="1" applyBorder="1" applyAlignment="1">
      <alignment horizontal="center"/>
    </xf>
    <xf numFmtId="0" fontId="9" fillId="5" borderId="38" xfId="0" applyFont="1" applyFill="1" applyBorder="1"/>
    <xf numFmtId="0" fontId="9" fillId="0" borderId="16" xfId="0" applyFont="1" applyBorder="1" applyAlignment="1">
      <alignment horizontal="centerContinuous"/>
    </xf>
    <xf numFmtId="0" fontId="9" fillId="19" borderId="44" xfId="0" applyFont="1" applyFill="1" applyBorder="1"/>
    <xf numFmtId="0" fontId="9" fillId="0" borderId="54" xfId="0" applyFont="1" applyBorder="1" applyAlignment="1">
      <alignment horizontal="center"/>
    </xf>
    <xf numFmtId="0" fontId="9" fillId="19" borderId="48" xfId="0" applyFont="1" applyFill="1" applyBorder="1"/>
    <xf numFmtId="0" fontId="9" fillId="0" borderId="8" xfId="0" applyFont="1" applyBorder="1" applyAlignment="1">
      <alignment horizontal="centerContinuous"/>
    </xf>
    <xf numFmtId="0" fontId="9" fillId="0" borderId="2" xfId="0" applyFont="1" applyBorder="1" applyAlignment="1">
      <alignment horizontal="centerContinuous"/>
    </xf>
    <xf numFmtId="0" fontId="9" fillId="0" borderId="3" xfId="0" applyFont="1" applyBorder="1" applyAlignment="1">
      <alignment horizontal="centerContinuous"/>
    </xf>
    <xf numFmtId="0" fontId="9" fillId="0" borderId="34" xfId="0" applyFont="1" applyBorder="1" applyAlignment="1">
      <alignment horizontal="centerContinuous"/>
    </xf>
    <xf numFmtId="0" fontId="9" fillId="19" borderId="32" xfId="0" applyFont="1" applyFill="1" applyBorder="1"/>
    <xf numFmtId="0" fontId="9" fillId="19" borderId="31" xfId="0" applyFont="1" applyFill="1" applyBorder="1"/>
    <xf numFmtId="0" fontId="9" fillId="19" borderId="29" xfId="0" applyFont="1" applyFill="1" applyBorder="1"/>
    <xf numFmtId="0" fontId="9" fillId="19" borderId="30" xfId="0" applyFont="1" applyFill="1" applyBorder="1"/>
    <xf numFmtId="0" fontId="9" fillId="19" borderId="27" xfId="0" applyFont="1" applyFill="1" applyBorder="1"/>
    <xf numFmtId="37" fontId="9" fillId="19" borderId="21" xfId="0" applyNumberFormat="1" applyFont="1" applyFill="1" applyBorder="1" applyProtection="1"/>
    <xf numFmtId="37" fontId="9" fillId="19" borderId="10" xfId="0" applyNumberFormat="1" applyFont="1" applyFill="1" applyBorder="1" applyProtection="1"/>
    <xf numFmtId="37" fontId="9" fillId="19" borderId="11" xfId="0" applyNumberFormat="1" applyFont="1" applyFill="1" applyBorder="1" applyProtection="1"/>
    <xf numFmtId="37" fontId="9" fillId="19" borderId="9" xfId="0" applyNumberFormat="1" applyFont="1" applyFill="1" applyBorder="1" applyProtection="1"/>
    <xf numFmtId="0" fontId="9" fillId="19" borderId="10" xfId="0" applyFont="1" applyFill="1" applyBorder="1"/>
    <xf numFmtId="37" fontId="9" fillId="19" borderId="26" xfId="0" applyNumberFormat="1" applyFont="1" applyFill="1" applyBorder="1" applyProtection="1"/>
    <xf numFmtId="37" fontId="9" fillId="19" borderId="44" xfId="0" applyNumberFormat="1" applyFont="1" applyFill="1" applyBorder="1" applyProtection="1"/>
    <xf numFmtId="37" fontId="9" fillId="19" borderId="42" xfId="0" applyNumberFormat="1" applyFont="1" applyFill="1" applyBorder="1" applyProtection="1"/>
    <xf numFmtId="37" fontId="9" fillId="19" borderId="39" xfId="0" applyNumberFormat="1" applyFont="1" applyFill="1" applyBorder="1" applyProtection="1"/>
    <xf numFmtId="37" fontId="9" fillId="19" borderId="41" xfId="0" applyNumberFormat="1" applyFont="1" applyFill="1" applyBorder="1" applyProtection="1"/>
    <xf numFmtId="0" fontId="9" fillId="19" borderId="42" xfId="0" applyFont="1" applyFill="1" applyBorder="1" applyProtection="1"/>
    <xf numFmtId="37" fontId="9" fillId="19" borderId="45" xfId="0" applyNumberFormat="1" applyFont="1" applyFill="1" applyBorder="1" applyProtection="1"/>
    <xf numFmtId="37" fontId="9" fillId="19" borderId="32" xfId="0" applyNumberFormat="1" applyFont="1" applyFill="1" applyBorder="1" applyProtection="1"/>
    <xf numFmtId="37" fontId="9" fillId="19" borderId="31" xfId="0" applyNumberFormat="1" applyFont="1" applyFill="1" applyBorder="1" applyProtection="1"/>
    <xf numFmtId="37" fontId="9" fillId="19" borderId="29" xfId="0" applyNumberFormat="1" applyFont="1" applyFill="1" applyBorder="1" applyProtection="1"/>
    <xf numFmtId="37" fontId="9" fillId="19" borderId="30" xfId="0" applyNumberFormat="1" applyFont="1" applyFill="1" applyBorder="1" applyProtection="1"/>
    <xf numFmtId="0" fontId="9" fillId="19" borderId="31" xfId="0" applyFont="1" applyFill="1" applyBorder="1" applyProtection="1"/>
    <xf numFmtId="37" fontId="9" fillId="19" borderId="27" xfId="0" applyNumberFormat="1" applyFont="1" applyFill="1" applyBorder="1" applyProtection="1"/>
    <xf numFmtId="0" fontId="9" fillId="19" borderId="10" xfId="0" applyFont="1" applyFill="1" applyBorder="1" applyProtection="1"/>
    <xf numFmtId="0" fontId="9" fillId="0" borderId="0" xfId="0" applyFont="1" applyAlignment="1"/>
    <xf numFmtId="0" fontId="21" fillId="0" borderId="4" xfId="0" applyFont="1" applyBorder="1"/>
    <xf numFmtId="0" fontId="21" fillId="0" borderId="5" xfId="0" applyFont="1" applyBorder="1"/>
    <xf numFmtId="0" fontId="9" fillId="0" borderId="15" xfId="0" applyFont="1" applyBorder="1" applyAlignment="1">
      <alignment horizontal="centerContinuous"/>
    </xf>
    <xf numFmtId="0" fontId="9" fillId="11" borderId="45" xfId="0" applyFont="1" applyFill="1" applyBorder="1"/>
    <xf numFmtId="0" fontId="12" fillId="0" borderId="0" xfId="0" applyFont="1"/>
    <xf numFmtId="0" fontId="9" fillId="11" borderId="27" xfId="0" applyFont="1" applyFill="1" applyBorder="1"/>
    <xf numFmtId="0" fontId="9" fillId="11" borderId="21" xfId="0" applyFont="1" applyFill="1" applyBorder="1"/>
    <xf numFmtId="0" fontId="9" fillId="11" borderId="11" xfId="0" applyFont="1" applyFill="1" applyBorder="1"/>
    <xf numFmtId="0" fontId="9" fillId="11" borderId="26" xfId="0" applyFont="1" applyFill="1" applyBorder="1"/>
    <xf numFmtId="0" fontId="24" fillId="0" borderId="4" xfId="0" applyFont="1" applyBorder="1"/>
    <xf numFmtId="0" fontId="24" fillId="0" borderId="0" xfId="0" applyFont="1"/>
    <xf numFmtId="0" fontId="24" fillId="0" borderId="5" xfId="0" applyFont="1" applyBorder="1"/>
    <xf numFmtId="0" fontId="24" fillId="0" borderId="6" xfId="0" applyFont="1" applyBorder="1"/>
    <xf numFmtId="0" fontId="24" fillId="0" borderId="1" xfId="0" applyFont="1" applyBorder="1"/>
    <xf numFmtId="0" fontId="24" fillId="0" borderId="7" xfId="0" applyFont="1" applyBorder="1"/>
    <xf numFmtId="0" fontId="24" fillId="0" borderId="0" xfId="0" applyFont="1" applyAlignment="1">
      <alignment horizontal="centerContinuous"/>
    </xf>
    <xf numFmtId="0" fontId="9" fillId="0" borderId="6" xfId="0" applyFont="1" applyBorder="1" applyAlignment="1">
      <alignment horizontal="center"/>
    </xf>
    <xf numFmtId="0" fontId="9" fillId="0" borderId="37" xfId="0" applyFont="1" applyBorder="1" applyAlignment="1">
      <alignment horizontal="center"/>
    </xf>
    <xf numFmtId="0" fontId="9" fillId="0" borderId="30" xfId="0" applyFont="1" applyBorder="1" applyAlignment="1">
      <alignment horizontal="centerContinuous"/>
    </xf>
    <xf numFmtId="0" fontId="9" fillId="0" borderId="31" xfId="0" applyFont="1" applyBorder="1" applyAlignment="1">
      <alignment horizontal="centerContinuous"/>
    </xf>
    <xf numFmtId="0" fontId="9" fillId="0" borderId="29" xfId="0" applyFont="1" applyBorder="1" applyAlignment="1">
      <alignment horizontal="centerContinuous"/>
    </xf>
    <xf numFmtId="0" fontId="9" fillId="0" borderId="48" xfId="0" applyFont="1" applyBorder="1" applyAlignment="1">
      <alignment horizontal="left"/>
    </xf>
    <xf numFmtId="0" fontId="9" fillId="11" borderId="48" xfId="0" applyFont="1" applyFill="1" applyBorder="1"/>
    <xf numFmtId="0" fontId="9" fillId="0" borderId="8" xfId="0" applyFont="1" applyBorder="1" applyAlignment="1">
      <alignment horizontal="left"/>
    </xf>
    <xf numFmtId="0" fontId="9" fillId="0" borderId="66" xfId="0" applyFont="1" applyBorder="1" applyAlignment="1">
      <alignment horizontal="center"/>
    </xf>
    <xf numFmtId="0" fontId="9" fillId="0" borderId="3" xfId="0" applyFont="1" applyBorder="1" applyAlignment="1">
      <alignment horizontal="center"/>
    </xf>
    <xf numFmtId="164" fontId="9" fillId="0" borderId="23" xfId="0" applyNumberFormat="1" applyFont="1" applyBorder="1" applyAlignment="1" applyProtection="1">
      <alignment horizontal="center"/>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60" xfId="0" applyFont="1" applyBorder="1" applyAlignment="1">
      <alignment horizontal="centerContinuous"/>
    </xf>
    <xf numFmtId="0" fontId="9" fillId="0" borderId="56"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Continuous"/>
    </xf>
    <xf numFmtId="0" fontId="22" fillId="0" borderId="5" xfId="0" applyFont="1" applyBorder="1" applyAlignment="1">
      <alignment horizontal="center"/>
    </xf>
    <xf numFmtId="0" fontId="22" fillId="0" borderId="0" xfId="0" applyFont="1" applyAlignment="1">
      <alignment horizontal="center"/>
    </xf>
    <xf numFmtId="0" fontId="9" fillId="0" borderId="55" xfId="0" applyFont="1" applyBorder="1" applyAlignment="1">
      <alignment horizontal="right"/>
    </xf>
    <xf numFmtId="0" fontId="9" fillId="0" borderId="56" xfId="0" applyFont="1" applyBorder="1"/>
    <xf numFmtId="0" fontId="10" fillId="0" borderId="61" xfId="0" applyFont="1" applyBorder="1" applyAlignment="1">
      <alignment horizontal="centerContinuous"/>
    </xf>
    <xf numFmtId="0" fontId="10" fillId="0" borderId="59" xfId="0" applyFont="1" applyBorder="1" applyAlignment="1">
      <alignment horizontal="centerContinuous"/>
    </xf>
    <xf numFmtId="0" fontId="9" fillId="0" borderId="59" xfId="0" applyFont="1" applyBorder="1" applyAlignment="1">
      <alignment horizontal="centerContinuous"/>
    </xf>
    <xf numFmtId="0" fontId="18" fillId="0" borderId="0" xfId="0" applyFont="1" applyAlignment="1" applyProtection="1"/>
    <xf numFmtId="0" fontId="17" fillId="0" borderId="10" xfId="0" applyFont="1" applyBorder="1" applyAlignment="1" applyProtection="1"/>
    <xf numFmtId="0" fontId="3" fillId="0" borderId="0" xfId="0" applyFont="1" applyAlignment="1" applyProtection="1">
      <protection locked="0"/>
    </xf>
    <xf numFmtId="49" fontId="10" fillId="0" borderId="0" xfId="0" applyNumberFormat="1" applyFont="1" applyAlignment="1" applyProtection="1">
      <alignment horizontal="center"/>
    </xf>
    <xf numFmtId="49" fontId="3" fillId="0" borderId="46" xfId="0" applyNumberFormat="1" applyFont="1" applyBorder="1" applyProtection="1">
      <protection locked="0"/>
    </xf>
    <xf numFmtId="49" fontId="6" fillId="0" borderId="0" xfId="0" applyNumberFormat="1" applyFont="1" applyAlignment="1" applyProtection="1">
      <alignment horizontal="left"/>
      <protection locked="0"/>
    </xf>
    <xf numFmtId="49" fontId="9" fillId="0" borderId="22" xfId="0" applyNumberFormat="1" applyFont="1" applyBorder="1" applyAlignment="1">
      <alignment horizontal="center"/>
    </xf>
    <xf numFmtId="49" fontId="9" fillId="0" borderId="22" xfId="0" applyNumberFormat="1" applyFont="1" applyBorder="1"/>
    <xf numFmtId="49" fontId="9" fillId="0" borderId="22" xfId="0" applyNumberFormat="1" applyFont="1" applyBorder="1" applyAlignment="1" applyProtection="1">
      <alignment horizontal="centerContinuous"/>
    </xf>
    <xf numFmtId="49" fontId="9" fillId="0" borderId="0" xfId="0" applyNumberFormat="1" applyFont="1" applyAlignment="1">
      <alignment horizontal="right"/>
    </xf>
    <xf numFmtId="49" fontId="9" fillId="0" borderId="0" xfId="0" applyNumberFormat="1" applyFont="1" applyAlignment="1">
      <alignment horizontal="left"/>
    </xf>
    <xf numFmtId="49" fontId="9" fillId="0" borderId="22" xfId="0" applyNumberFormat="1" applyFont="1" applyBorder="1" applyAlignment="1" applyProtection="1">
      <alignment horizontal="center"/>
    </xf>
    <xf numFmtId="49" fontId="9" fillId="0" borderId="21" xfId="0" applyNumberFormat="1" applyFont="1" applyBorder="1" applyAlignment="1" applyProtection="1">
      <alignment horizontal="center"/>
    </xf>
    <xf numFmtId="49" fontId="9" fillId="0" borderId="1" xfId="0" applyNumberFormat="1" applyFont="1" applyBorder="1"/>
    <xf numFmtId="49" fontId="9" fillId="0" borderId="21" xfId="0" applyNumberFormat="1" applyFont="1" applyBorder="1"/>
    <xf numFmtId="49" fontId="9" fillId="0" borderId="21" xfId="0" applyNumberFormat="1" applyFont="1" applyBorder="1" applyAlignment="1">
      <alignment horizontal="center"/>
    </xf>
    <xf numFmtId="164" fontId="9" fillId="0" borderId="21" xfId="0" applyNumberFormat="1" applyFont="1" applyBorder="1" applyAlignment="1" applyProtection="1">
      <alignment horizontal="centerContinuous"/>
    </xf>
    <xf numFmtId="164" fontId="9" fillId="0" borderId="26" xfId="0" applyNumberFormat="1" applyFont="1" applyBorder="1" applyAlignment="1" applyProtection="1">
      <alignment horizontal="centerContinuous"/>
    </xf>
    <xf numFmtId="164" fontId="9" fillId="0" borderId="10" xfId="0" applyNumberFormat="1" applyFont="1" applyBorder="1" applyAlignment="1" applyProtection="1">
      <alignment horizontal="left"/>
    </xf>
    <xf numFmtId="164" fontId="0" fillId="0" borderId="17" xfId="0" applyNumberForma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5" fillId="0" borderId="11" xfId="0" applyNumberFormat="1" applyFont="1" applyBorder="1" applyProtection="1"/>
    <xf numFmtId="0" fontId="0" fillId="0" borderId="37" xfId="0" applyBorder="1" applyAlignment="1" applyProtection="1">
      <alignment horizontal="center"/>
    </xf>
    <xf numFmtId="49" fontId="9" fillId="0" borderId="37" xfId="0" applyNumberFormat="1" applyFont="1" applyBorder="1" applyAlignment="1">
      <alignment horizontal="center"/>
    </xf>
    <xf numFmtId="0" fontId="5" fillId="20" borderId="21" xfId="0" applyFont="1" applyFill="1" applyBorder="1" applyAlignment="1">
      <alignment horizontal="centerContinuous"/>
    </xf>
    <xf numFmtId="39" fontId="5" fillId="20" borderId="22" xfId="0" applyNumberFormat="1" applyFont="1" applyFill="1" applyBorder="1" applyAlignment="1" applyProtection="1">
      <alignment horizontal="centerContinuous"/>
    </xf>
    <xf numFmtId="5" fontId="5" fillId="0" borderId="20" xfId="0" applyNumberFormat="1" applyFont="1" applyBorder="1" applyAlignment="1" applyProtection="1"/>
    <xf numFmtId="5" fontId="5" fillId="0" borderId="26" xfId="0" applyNumberFormat="1" applyFont="1" applyBorder="1" applyAlignment="1" applyProtection="1"/>
    <xf numFmtId="5" fontId="5" fillId="0" borderId="10" xfId="0" applyNumberFormat="1" applyFont="1" applyBorder="1" applyAlignment="1" applyProtection="1"/>
    <xf numFmtId="37" fontId="5" fillId="0" borderId="20" xfId="0" applyNumberFormat="1" applyFont="1" applyBorder="1" applyAlignment="1" applyProtection="1"/>
    <xf numFmtId="37" fontId="5" fillId="0" borderId="26" xfId="0" applyNumberFormat="1" applyFont="1" applyBorder="1" applyAlignment="1" applyProtection="1"/>
    <xf numFmtId="37" fontId="5" fillId="0" borderId="10" xfId="0" applyNumberFormat="1" applyFont="1" applyBorder="1" applyAlignment="1" applyProtection="1"/>
    <xf numFmtId="37" fontId="5" fillId="0" borderId="18" xfId="0" applyNumberFormat="1" applyFont="1" applyBorder="1" applyAlignment="1" applyProtection="1"/>
    <xf numFmtId="37" fontId="5" fillId="0" borderId="25" xfId="0" applyNumberFormat="1" applyFont="1" applyBorder="1" applyAlignment="1" applyProtection="1"/>
    <xf numFmtId="37" fontId="5" fillId="0" borderId="0" xfId="0" applyNumberFormat="1" applyFont="1" applyAlignment="1" applyProtection="1"/>
    <xf numFmtId="5" fontId="5" fillId="0" borderId="20" xfId="0" applyNumberFormat="1" applyFont="1" applyBorder="1" applyAlignment="1" applyProtection="1">
      <protection locked="0"/>
    </xf>
    <xf numFmtId="5" fontId="5" fillId="0" borderId="26" xfId="0" applyNumberFormat="1" applyFont="1" applyBorder="1" applyAlignment="1" applyProtection="1">
      <protection locked="0"/>
    </xf>
    <xf numFmtId="37" fontId="5" fillId="9" borderId="16" xfId="0" applyNumberFormat="1" applyFont="1" applyFill="1" applyBorder="1" applyAlignment="1" applyProtection="1"/>
    <xf numFmtId="37" fontId="5" fillId="0" borderId="20" xfId="0" applyNumberFormat="1" applyFont="1" applyBorder="1" applyAlignment="1" applyProtection="1">
      <protection locked="0"/>
    </xf>
    <xf numFmtId="37" fontId="5" fillId="9" borderId="0" xfId="0" applyNumberFormat="1" applyFont="1" applyFill="1" applyAlignment="1" applyProtection="1"/>
    <xf numFmtId="37" fontId="5" fillId="9" borderId="25" xfId="0" applyNumberFormat="1" applyFont="1" applyFill="1" applyBorder="1" applyAlignment="1" applyProtection="1"/>
    <xf numFmtId="37" fontId="5" fillId="9" borderId="22" xfId="0" applyNumberFormat="1" applyFont="1" applyFill="1" applyBorder="1" applyAlignment="1" applyProtection="1"/>
    <xf numFmtId="37" fontId="5" fillId="9" borderId="10" xfId="0" applyNumberFormat="1" applyFont="1" applyFill="1" applyBorder="1" applyAlignment="1" applyProtection="1"/>
    <xf numFmtId="37" fontId="5" fillId="9" borderId="26" xfId="0" applyNumberFormat="1" applyFont="1" applyFill="1" applyBorder="1" applyAlignment="1" applyProtection="1"/>
    <xf numFmtId="37" fontId="5" fillId="0" borderId="22" xfId="0" applyNumberFormat="1" applyFont="1" applyBorder="1" applyAlignment="1" applyProtection="1">
      <protection locked="0"/>
    </xf>
    <xf numFmtId="0" fontId="0" fillId="0" borderId="46" xfId="0" applyBorder="1" applyAlignment="1"/>
    <xf numFmtId="37" fontId="5" fillId="0" borderId="26" xfId="0" applyNumberFormat="1" applyFont="1" applyBorder="1" applyAlignment="1" applyProtection="1">
      <protection locked="0"/>
    </xf>
    <xf numFmtId="0" fontId="0" fillId="0" borderId="45" xfId="0" applyBorder="1"/>
    <xf numFmtId="0" fontId="5" fillId="0" borderId="72" xfId="0" applyFont="1" applyBorder="1" applyAlignment="1" applyProtection="1">
      <alignment horizontal="centerContinuous"/>
    </xf>
    <xf numFmtId="0" fontId="5" fillId="0" borderId="19" xfId="0" applyFont="1" applyBorder="1" applyAlignment="1" applyProtection="1"/>
    <xf numFmtId="0" fontId="5" fillId="0" borderId="21" xfId="0" applyFont="1" applyBorder="1" applyAlignment="1" applyProtection="1"/>
    <xf numFmtId="0" fontId="5" fillId="0" borderId="0" xfId="0" applyFont="1" applyAlignment="1" applyProtection="1"/>
    <xf numFmtId="5" fontId="5" fillId="0" borderId="17" xfId="0" applyNumberFormat="1" applyFont="1" applyBorder="1" applyAlignment="1" applyProtection="1">
      <protection locked="0"/>
    </xf>
    <xf numFmtId="5" fontId="5" fillId="0" borderId="11" xfId="0" applyNumberFormat="1" applyFont="1" applyBorder="1" applyAlignment="1" applyProtection="1">
      <protection locked="0"/>
    </xf>
    <xf numFmtId="37" fontId="5" fillId="0" borderId="22" xfId="0" applyNumberFormat="1" applyFont="1" applyBorder="1" applyProtection="1">
      <protection locked="0"/>
    </xf>
    <xf numFmtId="37" fontId="5" fillId="9" borderId="22" xfId="0" applyNumberFormat="1" applyFont="1" applyFill="1" applyBorder="1" applyProtection="1"/>
    <xf numFmtId="37" fontId="5" fillId="9" borderId="5" xfId="0" applyNumberFormat="1" applyFont="1" applyFill="1" applyBorder="1" applyProtection="1"/>
    <xf numFmtId="37" fontId="5" fillId="9" borderId="11" xfId="0" applyNumberFormat="1" applyFont="1" applyFill="1" applyBorder="1" applyProtection="1"/>
    <xf numFmtId="37" fontId="5" fillId="0" borderId="15" xfId="0" applyNumberFormat="1" applyFont="1" applyBorder="1" applyAlignment="1" applyProtection="1"/>
    <xf numFmtId="37" fontId="5" fillId="0" borderId="17" xfId="0" applyNumberFormat="1" applyFont="1" applyBorder="1" applyAlignment="1" applyProtection="1">
      <protection locked="0"/>
    </xf>
    <xf numFmtId="0" fontId="5" fillId="0" borderId="9" xfId="0" applyFont="1" applyBorder="1" applyAlignment="1" applyProtection="1">
      <protection locked="0"/>
    </xf>
    <xf numFmtId="37" fontId="5" fillId="0" borderId="9" xfId="0" applyNumberFormat="1" applyFont="1" applyBorder="1" applyAlignment="1" applyProtection="1">
      <protection locked="0"/>
    </xf>
    <xf numFmtId="37" fontId="5" fillId="0" borderId="15" xfId="0" applyNumberFormat="1" applyFont="1" applyBorder="1" applyAlignment="1" applyProtection="1">
      <alignment horizontal="right"/>
    </xf>
    <xf numFmtId="37" fontId="5" fillId="0" borderId="17" xfId="0" applyNumberFormat="1" applyFont="1" applyBorder="1" applyAlignment="1" applyProtection="1"/>
    <xf numFmtId="5" fontId="5" fillId="0" borderId="15" xfId="0" applyNumberFormat="1" applyFont="1" applyBorder="1" applyAlignment="1" applyProtection="1"/>
    <xf numFmtId="37" fontId="9" fillId="0" borderId="69" xfId="0" applyNumberFormat="1" applyFont="1" applyBorder="1" applyProtection="1"/>
    <xf numFmtId="37" fontId="9" fillId="0" borderId="47" xfId="0" applyNumberFormat="1" applyFont="1" applyBorder="1" applyProtection="1"/>
    <xf numFmtId="37" fontId="9" fillId="0" borderId="49" xfId="0" applyNumberFormat="1" applyFont="1" applyBorder="1" applyProtection="1"/>
    <xf numFmtId="37" fontId="9" fillId="0" borderId="15" xfId="0" applyNumberFormat="1" applyFont="1" applyBorder="1"/>
    <xf numFmtId="37" fontId="9" fillId="0" borderId="25" xfId="0" applyNumberFormat="1" applyFont="1" applyBorder="1"/>
    <xf numFmtId="37" fontId="9" fillId="0" borderId="16" xfId="0" applyNumberFormat="1" applyFont="1" applyBorder="1"/>
    <xf numFmtId="37" fontId="9" fillId="0" borderId="18" xfId="0" applyNumberFormat="1" applyFont="1" applyBorder="1"/>
    <xf numFmtId="37" fontId="9" fillId="0" borderId="45" xfId="0" applyNumberFormat="1" applyFont="1" applyBorder="1"/>
    <xf numFmtId="37" fontId="9" fillId="0" borderId="51" xfId="0" applyNumberFormat="1" applyFont="1" applyBorder="1"/>
    <xf numFmtId="37" fontId="9" fillId="0" borderId="43" xfId="0" applyNumberFormat="1" applyFont="1" applyBorder="1"/>
    <xf numFmtId="37" fontId="9" fillId="0" borderId="46" xfId="0" applyNumberFormat="1" applyFont="1" applyBorder="1"/>
    <xf numFmtId="37" fontId="9" fillId="0" borderId="28" xfId="0" applyNumberFormat="1" applyFont="1" applyBorder="1"/>
    <xf numFmtId="37" fontId="9" fillId="0" borderId="27" xfId="0" applyNumberFormat="1" applyFont="1" applyBorder="1"/>
    <xf numFmtId="37" fontId="9" fillId="0" borderId="34" xfId="0" applyNumberFormat="1" applyFont="1" applyBorder="1"/>
    <xf numFmtId="37" fontId="9" fillId="0" borderId="33" xfId="0" applyNumberFormat="1" applyFont="1" applyBorder="1"/>
    <xf numFmtId="37" fontId="9" fillId="0" borderId="17" xfId="0" applyNumberFormat="1" applyFont="1" applyBorder="1"/>
    <xf numFmtId="37" fontId="9" fillId="0" borderId="26" xfId="0" applyNumberFormat="1" applyFont="1" applyBorder="1"/>
    <xf numFmtId="37" fontId="9" fillId="0" borderId="22" xfId="0" applyNumberFormat="1" applyFont="1" applyBorder="1"/>
    <xf numFmtId="37" fontId="9" fillId="0" borderId="20" xfId="0" applyNumberFormat="1" applyFont="1" applyBorder="1"/>
    <xf numFmtId="37" fontId="9" fillId="21" borderId="32" xfId="0" applyNumberFormat="1" applyFont="1" applyFill="1" applyBorder="1"/>
    <xf numFmtId="37" fontId="9" fillId="21" borderId="31" xfId="0" applyNumberFormat="1" applyFont="1" applyFill="1" applyBorder="1"/>
    <xf numFmtId="37" fontId="9" fillId="21" borderId="29" xfId="0" applyNumberFormat="1" applyFont="1" applyFill="1" applyBorder="1"/>
    <xf numFmtId="37" fontId="9" fillId="21" borderId="30" xfId="0" applyNumberFormat="1" applyFont="1" applyFill="1" applyBorder="1"/>
    <xf numFmtId="37" fontId="9" fillId="21" borderId="27" xfId="0" applyNumberFormat="1" applyFont="1" applyFill="1" applyBorder="1"/>
    <xf numFmtId="37" fontId="9" fillId="22" borderId="32" xfId="0" applyNumberFormat="1" applyFont="1" applyFill="1" applyBorder="1" applyProtection="1"/>
    <xf numFmtId="37" fontId="9" fillId="22" borderId="29" xfId="0" applyNumberFormat="1" applyFont="1" applyFill="1" applyBorder="1" applyProtection="1"/>
    <xf numFmtId="37" fontId="9" fillId="22" borderId="21" xfId="0" applyNumberFormat="1" applyFont="1" applyFill="1" applyBorder="1" applyProtection="1"/>
    <xf numFmtId="37" fontId="9" fillId="22" borderId="11" xfId="0" applyNumberFormat="1" applyFont="1" applyFill="1" applyBorder="1" applyProtection="1"/>
    <xf numFmtId="37" fontId="6" fillId="0" borderId="35" xfId="0" applyNumberFormat="1" applyFont="1" applyBorder="1" applyProtection="1">
      <protection locked="0"/>
    </xf>
    <xf numFmtId="37" fontId="6" fillId="0" borderId="7" xfId="0" applyNumberFormat="1" applyFont="1" applyBorder="1" applyProtection="1">
      <protection locked="0"/>
    </xf>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9" fillId="0" borderId="0" xfId="0" applyNumberFormat="1" applyFont="1"/>
    <xf numFmtId="49" fontId="9" fillId="0" borderId="22" xfId="0" applyNumberFormat="1" applyFont="1" applyBorder="1" applyAlignment="1" applyProtection="1">
      <alignment horizontal="centerContinuous" wrapText="1"/>
    </xf>
    <xf numFmtId="49" fontId="21" fillId="0" borderId="22" xfId="0" applyNumberFormat="1" applyFont="1" applyBorder="1" applyProtection="1"/>
    <xf numFmtId="49" fontId="9" fillId="0" borderId="22" xfId="0" applyNumberFormat="1" applyFont="1" applyBorder="1" applyProtection="1"/>
    <xf numFmtId="0" fontId="49" fillId="0" borderId="1" xfId="0" applyFont="1" applyBorder="1" applyProtection="1"/>
    <xf numFmtId="0" fontId="5" fillId="0" borderId="5" xfId="0" applyFont="1" applyBorder="1" applyAlignment="1"/>
    <xf numFmtId="10" fontId="9" fillId="0" borderId="25" xfId="0" applyNumberFormat="1" applyFont="1" applyBorder="1" applyProtection="1"/>
    <xf numFmtId="10" fontId="9" fillId="0" borderId="36" xfId="0" applyNumberFormat="1" applyFont="1" applyBorder="1" applyProtection="1"/>
    <xf numFmtId="0" fontId="9" fillId="0" borderId="0" xfId="0" applyFont="1" applyFill="1" applyBorder="1" applyAlignment="1" applyProtection="1">
      <alignment horizontal="left"/>
    </xf>
    <xf numFmtId="14" fontId="9" fillId="0" borderId="22" xfId="0" applyNumberFormat="1" applyFont="1" applyBorder="1" applyProtection="1"/>
    <xf numFmtId="0" fontId="5" fillId="4" borderId="38" xfId="0" applyFont="1" applyFill="1" applyBorder="1" applyProtection="1"/>
    <xf numFmtId="0" fontId="21" fillId="0" borderId="5" xfId="4" applyFont="1" applyBorder="1" applyAlignment="1" applyProtection="1">
      <alignment horizontal="center"/>
    </xf>
    <xf numFmtId="0" fontId="21" fillId="0" borderId="5" xfId="4" applyFont="1" applyBorder="1" applyAlignment="1" applyProtection="1">
      <alignment horizontal="center" wrapText="1"/>
    </xf>
    <xf numFmtId="0" fontId="21" fillId="0" borderId="11" xfId="4" applyFont="1" applyBorder="1" applyAlignment="1" applyProtection="1">
      <alignment horizontal="center"/>
    </xf>
    <xf numFmtId="0" fontId="12" fillId="0" borderId="0" xfId="0" applyFont="1" applyBorder="1"/>
    <xf numFmtId="5" fontId="9" fillId="0" borderId="34" xfId="4" applyNumberFormat="1" applyFont="1" applyBorder="1" applyProtection="1"/>
    <xf numFmtId="5" fontId="9" fillId="0" borderId="16" xfId="4" applyNumberFormat="1" applyFont="1" applyBorder="1" applyProtection="1"/>
    <xf numFmtId="0" fontId="15" fillId="0" borderId="0" xfId="0" applyFont="1" applyBorder="1"/>
    <xf numFmtId="0" fontId="15" fillId="0" borderId="0" xfId="0" applyFont="1" applyBorder="1" applyProtection="1"/>
    <xf numFmtId="37" fontId="9" fillId="0" borderId="16" xfId="4" applyNumberFormat="1" applyFont="1" applyBorder="1" applyProtection="1"/>
    <xf numFmtId="0" fontId="9" fillId="0" borderId="0" xfId="4" applyFont="1" applyBorder="1" applyProtection="1"/>
    <xf numFmtId="0" fontId="9" fillId="0" borderId="0" xfId="4" applyFont="1" applyBorder="1" applyAlignment="1" applyProtection="1">
      <alignment horizontal="center"/>
    </xf>
    <xf numFmtId="164" fontId="9" fillId="0" borderId="0" xfId="0" applyNumberFormat="1" applyFont="1" applyBorder="1" applyAlignment="1" applyProtection="1">
      <alignment horizontal="center"/>
    </xf>
    <xf numFmtId="0" fontId="9" fillId="0" borderId="0" xfId="4" applyFont="1" applyBorder="1" applyAlignment="1" applyProtection="1">
      <alignment horizontal="centerContinuous"/>
    </xf>
    <xf numFmtId="0" fontId="9" fillId="0" borderId="0" xfId="0" applyFont="1" applyBorder="1" applyAlignment="1" applyProtection="1">
      <alignment horizontal="right"/>
    </xf>
    <xf numFmtId="0" fontId="12" fillId="0" borderId="73" xfId="0" applyFont="1" applyBorder="1" applyProtection="1"/>
    <xf numFmtId="0" fontId="9" fillId="0" borderId="73" xfId="0" applyFont="1" applyBorder="1" applyProtection="1"/>
    <xf numFmtId="3" fontId="9" fillId="0" borderId="0" xfId="0" applyNumberFormat="1" applyFont="1" applyProtection="1"/>
    <xf numFmtId="14" fontId="9" fillId="0" borderId="0" xfId="0" applyNumberFormat="1" applyFont="1" applyProtection="1"/>
    <xf numFmtId="37" fontId="0" fillId="0" borderId="56" xfId="0" applyNumberFormat="1" applyBorder="1" applyAlignment="1" applyProtection="1"/>
    <xf numFmtId="39" fontId="0" fillId="0" borderId="5" xfId="0" applyNumberFormat="1" applyBorder="1" applyAlignment="1" applyProtection="1">
      <alignment horizontal="right"/>
    </xf>
    <xf numFmtId="40" fontId="0" fillId="0" borderId="0" xfId="0" applyNumberFormat="1" applyAlignment="1" applyProtection="1">
      <alignment horizontal="right"/>
    </xf>
    <xf numFmtId="40" fontId="0" fillId="0" borderId="0" xfId="0" applyNumberFormat="1" applyFill="1" applyBorder="1" applyProtection="1"/>
    <xf numFmtId="37" fontId="0" fillId="0" borderId="5" xfId="0" applyNumberFormat="1" applyFill="1" applyBorder="1" applyAlignment="1" applyProtection="1">
      <alignment horizontal="right"/>
    </xf>
    <xf numFmtId="37" fontId="0" fillId="0" borderId="0" xfId="0" applyNumberFormat="1" applyFill="1" applyBorder="1" applyAlignment="1" applyProtection="1">
      <alignment horizontal="right"/>
    </xf>
    <xf numFmtId="46" fontId="9" fillId="0" borderId="0" xfId="0" applyNumberFormat="1" applyFont="1" applyProtection="1"/>
    <xf numFmtId="0" fontId="0" fillId="0" borderId="0" xfId="0" applyFont="1" applyProtection="1"/>
    <xf numFmtId="0" fontId="9" fillId="0" borderId="74" xfId="0" applyFont="1" applyBorder="1" applyAlignment="1" applyProtection="1">
      <alignment horizontal="center"/>
    </xf>
    <xf numFmtId="0" fontId="9" fillId="0" borderId="75" xfId="0" applyFont="1" applyBorder="1" applyProtection="1"/>
    <xf numFmtId="0" fontId="9" fillId="0" borderId="76" xfId="0" applyFont="1" applyBorder="1" applyProtection="1"/>
    <xf numFmtId="0" fontId="9" fillId="0" borderId="4" xfId="0" applyFont="1" applyFill="1" applyBorder="1" applyProtection="1"/>
    <xf numFmtId="0" fontId="0" fillId="0" borderId="74" xfId="0" applyBorder="1" applyProtection="1"/>
    <xf numFmtId="0" fontId="0" fillId="0" borderId="76" xfId="0" applyFont="1" applyBorder="1" applyProtection="1"/>
    <xf numFmtId="0" fontId="9" fillId="0" borderId="75" xfId="0" applyFont="1" applyBorder="1"/>
    <xf numFmtId="0" fontId="55" fillId="0" borderId="0" xfId="0" applyFont="1" applyProtection="1"/>
    <xf numFmtId="0" fontId="56" fillId="0" borderId="0" xfId="0" applyFont="1" applyProtection="1"/>
    <xf numFmtId="5" fontId="7" fillId="0" borderId="0" xfId="0" applyNumberFormat="1" applyFont="1" applyProtection="1">
      <protection locked="0"/>
    </xf>
    <xf numFmtId="37" fontId="7" fillId="0" borderId="0" xfId="0" applyNumberFormat="1" applyFont="1" applyProtection="1">
      <protection locked="0"/>
    </xf>
    <xf numFmtId="37" fontId="7" fillId="0" borderId="10" xfId="0" applyNumberFormat="1" applyFont="1" applyBorder="1" applyProtection="1">
      <protection locked="0"/>
    </xf>
    <xf numFmtId="5" fontId="7" fillId="0" borderId="77" xfId="0" applyNumberFormat="1" applyFont="1" applyBorder="1" applyProtection="1">
      <protection locked="0"/>
    </xf>
    <xf numFmtId="10" fontId="52" fillId="0" borderId="0" xfId="0" applyNumberFormat="1" applyFont="1" applyProtection="1">
      <protection locked="0"/>
    </xf>
    <xf numFmtId="3" fontId="52" fillId="0" borderId="0" xfId="0" applyNumberFormat="1" applyFont="1" applyProtection="1">
      <protection locked="0"/>
    </xf>
    <xf numFmtId="9" fontId="52" fillId="0" borderId="0" xfId="0" applyNumberFormat="1" applyFont="1" applyProtection="1">
      <protection locked="0"/>
    </xf>
    <xf numFmtId="3" fontId="21" fillId="0" borderId="0" xfId="0" applyNumberFormat="1" applyFont="1" applyProtection="1"/>
    <xf numFmtId="0" fontId="57" fillId="0" borderId="0" xfId="0" applyFont="1" applyProtection="1">
      <protection locked="0"/>
    </xf>
    <xf numFmtId="37" fontId="57" fillId="0" borderId="0" xfId="0" applyNumberFormat="1" applyFont="1" applyProtection="1">
      <protection locked="0"/>
    </xf>
    <xf numFmtId="37" fontId="57" fillId="0" borderId="10" xfId="0" applyNumberFormat="1" applyFont="1" applyBorder="1" applyProtection="1">
      <protection locked="0"/>
    </xf>
    <xf numFmtId="37" fontId="21" fillId="0" borderId="0" xfId="0" applyNumberFormat="1" applyFont="1" applyProtection="1"/>
    <xf numFmtId="37" fontId="21" fillId="0" borderId="10" xfId="0" applyNumberFormat="1" applyFont="1" applyBorder="1" applyProtection="1"/>
    <xf numFmtId="5" fontId="57" fillId="0" borderId="77" xfId="0" applyNumberFormat="1" applyFont="1" applyBorder="1" applyProtection="1">
      <protection locked="0"/>
    </xf>
    <xf numFmtId="0" fontId="9" fillId="0" borderId="0" xfId="0" applyFont="1" applyFill="1" applyBorder="1" applyProtection="1"/>
    <xf numFmtId="0" fontId="52" fillId="0" borderId="0" xfId="0" applyFont="1" applyBorder="1" applyProtection="1">
      <protection locked="0"/>
    </xf>
    <xf numFmtId="37" fontId="0" fillId="0" borderId="78" xfId="0" applyNumberFormat="1" applyBorder="1" applyProtection="1"/>
    <xf numFmtId="49" fontId="9" fillId="0" borderId="19" xfId="0" applyNumberFormat="1" applyFont="1" applyBorder="1" applyProtection="1"/>
    <xf numFmtId="3" fontId="9" fillId="0" borderId="19" xfId="0" applyNumberFormat="1" applyFont="1" applyBorder="1" applyProtection="1"/>
    <xf numFmtId="3" fontId="9" fillId="0" borderId="19" xfId="0" applyNumberFormat="1" applyFont="1" applyBorder="1"/>
    <xf numFmtId="37" fontId="9" fillId="0" borderId="16" xfId="0" applyNumberFormat="1" applyFont="1" applyFill="1" applyBorder="1" applyProtection="1"/>
    <xf numFmtId="0" fontId="12" fillId="0" borderId="0" xfId="0" applyFont="1" applyFill="1" applyBorder="1" applyProtection="1"/>
    <xf numFmtId="0" fontId="0" fillId="0" borderId="0" xfId="0" applyFill="1"/>
    <xf numFmtId="0" fontId="9" fillId="0" borderId="0" xfId="4" applyFont="1" applyFill="1" applyBorder="1" applyProtection="1"/>
    <xf numFmtId="0" fontId="9" fillId="0" borderId="0" xfId="0" applyFont="1" applyFill="1"/>
    <xf numFmtId="0" fontId="9" fillId="0" borderId="0" xfId="0" applyFont="1" applyFill="1" applyBorder="1" applyAlignment="1" applyProtection="1">
      <alignment horizontal="right"/>
    </xf>
    <xf numFmtId="5" fontId="9" fillId="0" borderId="51" xfId="0" applyNumberFormat="1" applyFont="1" applyFill="1" applyBorder="1" applyProtection="1"/>
    <xf numFmtId="0" fontId="49" fillId="0" borderId="5" xfId="0" applyFont="1" applyBorder="1" applyAlignment="1">
      <alignment horizontal="center"/>
    </xf>
    <xf numFmtId="0" fontId="9" fillId="0" borderId="0" xfId="0" applyFont="1" applyFill="1" applyBorder="1"/>
    <xf numFmtId="0" fontId="9" fillId="0" borderId="19" xfId="0" applyFont="1" applyBorder="1" applyAlignment="1">
      <alignment horizontal="left"/>
    </xf>
    <xf numFmtId="3" fontId="9" fillId="0" borderId="5" xfId="0" applyNumberFormat="1" applyFont="1" applyBorder="1" applyAlignment="1" applyProtection="1">
      <alignment horizontal="right"/>
    </xf>
    <xf numFmtId="37" fontId="9" fillId="0" borderId="5" xfId="0" applyNumberFormat="1" applyFont="1" applyBorder="1" applyAlignment="1" applyProtection="1">
      <alignment horizontal="right"/>
    </xf>
    <xf numFmtId="14" fontId="9" fillId="0" borderId="18" xfId="0" applyNumberFormat="1" applyFont="1" applyBorder="1" applyProtection="1"/>
    <xf numFmtId="178" fontId="9" fillId="0" borderId="18" xfId="0" applyNumberFormat="1" applyFont="1" applyBorder="1" applyProtection="1"/>
    <xf numFmtId="178" fontId="9" fillId="0" borderId="25" xfId="0" applyNumberFormat="1" applyFont="1" applyBorder="1" applyProtection="1"/>
    <xf numFmtId="14" fontId="9" fillId="0" borderId="25" xfId="0" applyNumberFormat="1" applyFont="1" applyBorder="1" applyProtection="1"/>
    <xf numFmtId="0" fontId="5" fillId="0" borderId="44" xfId="0" applyFont="1" applyBorder="1" applyAlignment="1">
      <alignment horizontal="left"/>
    </xf>
    <xf numFmtId="0" fontId="5" fillId="0" borderId="42" xfId="0" applyFont="1" applyBorder="1" applyAlignment="1">
      <alignment horizontal="centerContinuous"/>
    </xf>
    <xf numFmtId="0" fontId="5" fillId="0" borderId="44" xfId="0" applyFont="1" applyBorder="1" applyAlignment="1">
      <alignment horizontal="center" wrapText="1"/>
    </xf>
    <xf numFmtId="0" fontId="5" fillId="0" borderId="44" xfId="0" applyFont="1" applyBorder="1" applyAlignment="1">
      <alignment horizontal="center"/>
    </xf>
    <xf numFmtId="3" fontId="7" fillId="0" borderId="46" xfId="0" applyNumberFormat="1" applyFont="1" applyBorder="1" applyProtection="1">
      <protection locked="0"/>
    </xf>
    <xf numFmtId="10" fontId="9" fillId="0" borderId="0" xfId="7" applyNumberFormat="1" applyFont="1" applyProtection="1"/>
    <xf numFmtId="10" fontId="9" fillId="0" borderId="1" xfId="7" applyNumberFormat="1" applyFont="1" applyBorder="1" applyProtection="1"/>
    <xf numFmtId="37" fontId="0" fillId="0" borderId="0" xfId="0" applyNumberFormat="1"/>
    <xf numFmtId="37" fontId="0" fillId="0" borderId="11" xfId="0" applyNumberFormat="1" applyFill="1" applyBorder="1" applyProtection="1"/>
    <xf numFmtId="3" fontId="5" fillId="0" borderId="17" xfId="0" applyNumberFormat="1" applyFont="1" applyBorder="1" applyAlignment="1" applyProtection="1">
      <alignment horizontal="right"/>
    </xf>
    <xf numFmtId="3" fontId="5" fillId="0" borderId="15" xfId="0" applyNumberFormat="1" applyFont="1" applyBorder="1" applyAlignment="1" applyProtection="1">
      <alignment horizontal="right"/>
    </xf>
    <xf numFmtId="0" fontId="5" fillId="0" borderId="26" xfId="0" applyFont="1" applyBorder="1" applyAlignment="1" applyProtection="1">
      <alignment horizontal="right"/>
    </xf>
    <xf numFmtId="3" fontId="5" fillId="0" borderId="25" xfId="0" applyNumberFormat="1" applyFont="1" applyBorder="1" applyProtection="1"/>
    <xf numFmtId="2" fontId="0" fillId="0" borderId="5" xfId="0" applyNumberFormat="1" applyBorder="1" applyProtection="1"/>
    <xf numFmtId="2" fontId="0" fillId="0" borderId="5" xfId="0" applyNumberFormat="1" applyBorder="1" applyAlignment="1" applyProtection="1"/>
    <xf numFmtId="2" fontId="0" fillId="0" borderId="7" xfId="0" applyNumberFormat="1" applyBorder="1" applyProtection="1"/>
    <xf numFmtId="2" fontId="0" fillId="0" borderId="7" xfId="0" applyNumberFormat="1" applyBorder="1" applyAlignment="1" applyProtection="1"/>
    <xf numFmtId="2" fontId="0" fillId="0" borderId="1" xfId="0" applyNumberFormat="1" applyBorder="1" applyProtection="1"/>
    <xf numFmtId="0" fontId="9" fillId="0" borderId="4" xfId="0" applyFont="1" applyBorder="1" applyAlignment="1" applyProtection="1">
      <alignment horizontal="left" vertical="top"/>
    </xf>
    <xf numFmtId="0" fontId="0" fillId="0" borderId="5" xfId="0" applyBorder="1" applyAlignment="1" applyProtection="1">
      <alignment horizontal="left"/>
    </xf>
    <xf numFmtId="0" fontId="9" fillId="0" borderId="60" xfId="0" applyFont="1" applyBorder="1" applyProtection="1"/>
    <xf numFmtId="0" fontId="9" fillId="0" borderId="59" xfId="0" applyFont="1" applyBorder="1" applyProtection="1"/>
    <xf numFmtId="175" fontId="0" fillId="0" borderId="7" xfId="0" applyNumberFormat="1" applyBorder="1" applyProtection="1"/>
    <xf numFmtId="37" fontId="7" fillId="0" borderId="16" xfId="0" applyNumberFormat="1" applyFont="1" applyBorder="1" applyAlignment="1" applyProtection="1">
      <alignment horizontal="right"/>
      <protection locked="0"/>
    </xf>
    <xf numFmtId="39" fontId="9" fillId="0" borderId="45" xfId="0" applyNumberFormat="1" applyFont="1" applyBorder="1"/>
    <xf numFmtId="39" fontId="9" fillId="0" borderId="26" xfId="0" applyNumberFormat="1" applyFont="1" applyBorder="1"/>
    <xf numFmtId="39" fontId="9" fillId="0" borderId="46" xfId="0" applyNumberFormat="1" applyFont="1" applyBorder="1" applyProtection="1"/>
    <xf numFmtId="39" fontId="9" fillId="0" borderId="15" xfId="0" applyNumberFormat="1" applyFont="1" applyBorder="1"/>
    <xf numFmtId="39" fontId="9" fillId="0" borderId="25" xfId="0" applyNumberFormat="1" applyFont="1" applyBorder="1"/>
    <xf numFmtId="39" fontId="9" fillId="0" borderId="50" xfId="0" applyNumberFormat="1" applyFont="1" applyBorder="1" applyProtection="1"/>
    <xf numFmtId="39" fontId="9" fillId="0" borderId="45" xfId="0" applyNumberFormat="1" applyFont="1" applyBorder="1" applyProtection="1"/>
    <xf numFmtId="39" fontId="9" fillId="0" borderId="25" xfId="0" applyNumberFormat="1" applyFont="1" applyBorder="1" applyProtection="1"/>
    <xf numFmtId="39" fontId="9" fillId="0" borderId="49" xfId="0" applyNumberFormat="1" applyFont="1" applyBorder="1" applyProtection="1"/>
    <xf numFmtId="179" fontId="9" fillId="0" borderId="9" xfId="0" applyNumberFormat="1" applyFont="1" applyBorder="1" applyProtection="1"/>
    <xf numFmtId="179" fontId="9" fillId="0" borderId="41" xfId="0" applyNumberFormat="1" applyFont="1" applyBorder="1" applyProtection="1"/>
    <xf numFmtId="1" fontId="9" fillId="0" borderId="9" xfId="0" applyNumberFormat="1" applyFont="1" applyBorder="1" applyProtection="1"/>
    <xf numFmtId="1" fontId="9" fillId="0" borderId="41" xfId="0" applyNumberFormat="1" applyFont="1" applyBorder="1" applyProtection="1"/>
    <xf numFmtId="14" fontId="6" fillId="0" borderId="10" xfId="0" applyNumberFormat="1" applyFont="1" applyBorder="1" applyProtection="1">
      <protection locked="0"/>
    </xf>
    <xf numFmtId="3" fontId="0" fillId="0" borderId="0" xfId="0" applyNumberFormat="1"/>
    <xf numFmtId="0" fontId="9" fillId="0" borderId="2" xfId="0" applyFont="1" applyBorder="1" applyProtection="1"/>
    <xf numFmtId="0" fontId="0" fillId="0" borderId="3" xfId="0" applyBorder="1" applyProtection="1"/>
    <xf numFmtId="0" fontId="49" fillId="0" borderId="5" xfId="0" applyFont="1" applyBorder="1" applyAlignment="1">
      <alignment horizontal="left"/>
    </xf>
    <xf numFmtId="0" fontId="9" fillId="0" borderId="0" xfId="0" applyFont="1" applyFill="1" applyBorder="1" applyAlignment="1">
      <alignment horizontal="left"/>
    </xf>
    <xf numFmtId="37" fontId="9" fillId="0" borderId="5" xfId="0" applyNumberFormat="1" applyFont="1" applyBorder="1"/>
    <xf numFmtId="37" fontId="9" fillId="0" borderId="11" xfId="0" applyNumberFormat="1" applyFont="1" applyBorder="1"/>
    <xf numFmtId="3" fontId="9" fillId="0" borderId="5" xfId="0" applyNumberFormat="1" applyFont="1" applyBorder="1"/>
    <xf numFmtId="3" fontId="9" fillId="0" borderId="11" xfId="0" applyNumberFormat="1" applyFont="1" applyBorder="1"/>
    <xf numFmtId="3" fontId="9" fillId="0" borderId="7" xfId="0" applyNumberFormat="1" applyFont="1" applyBorder="1"/>
    <xf numFmtId="3" fontId="9" fillId="0" borderId="29" xfId="0" applyNumberFormat="1" applyFont="1" applyBorder="1"/>
    <xf numFmtId="3" fontId="9" fillId="0" borderId="46" xfId="0" applyNumberFormat="1" applyFont="1" applyBorder="1"/>
    <xf numFmtId="3" fontId="9" fillId="0" borderId="46" xfId="0" applyNumberFormat="1" applyFont="1" applyBorder="1" applyProtection="1"/>
    <xf numFmtId="3" fontId="9" fillId="0" borderId="45" xfId="0" applyNumberFormat="1" applyFont="1" applyBorder="1" applyProtection="1"/>
    <xf numFmtId="3" fontId="9" fillId="0" borderId="51" xfId="0" applyNumberFormat="1" applyFont="1" applyBorder="1" applyProtection="1"/>
    <xf numFmtId="3" fontId="9" fillId="0" borderId="43" xfId="0" applyNumberFormat="1" applyFont="1" applyBorder="1" applyProtection="1"/>
    <xf numFmtId="3" fontId="9" fillId="0" borderId="21" xfId="0" applyNumberFormat="1" applyFont="1" applyBorder="1"/>
    <xf numFmtId="3" fontId="9" fillId="0" borderId="17" xfId="0" applyNumberFormat="1" applyFont="1" applyBorder="1"/>
    <xf numFmtId="3" fontId="9" fillId="0" borderId="10" xfId="0" applyNumberFormat="1" applyFont="1" applyBorder="1"/>
    <xf numFmtId="37" fontId="6" fillId="0" borderId="36" xfId="0" applyNumberFormat="1" applyFont="1" applyBorder="1" applyProtection="1">
      <protection locked="0"/>
    </xf>
    <xf numFmtId="5" fontId="9" fillId="0" borderId="22" xfId="0" applyNumberFormat="1" applyFont="1" applyBorder="1" applyAlignment="1" applyProtection="1">
      <alignment horizontal="right"/>
    </xf>
    <xf numFmtId="37" fontId="9" fillId="0" borderId="22" xfId="0" applyNumberFormat="1" applyFont="1" applyBorder="1" applyAlignment="1" applyProtection="1">
      <alignment horizontal="right"/>
    </xf>
    <xf numFmtId="5" fontId="9" fillId="0" borderId="11" xfId="0" applyNumberFormat="1" applyFont="1" applyBorder="1" applyAlignment="1" applyProtection="1">
      <alignment horizontal="right"/>
    </xf>
    <xf numFmtId="37" fontId="9" fillId="0" borderId="25" xfId="0" applyNumberFormat="1" applyFont="1" applyBorder="1" applyAlignment="1" applyProtection="1">
      <alignment horizontal="left"/>
    </xf>
    <xf numFmtId="37" fontId="9" fillId="0" borderId="36" xfId="0" applyNumberFormat="1" applyFont="1" applyBorder="1" applyAlignment="1" applyProtection="1">
      <alignment horizontal="left"/>
    </xf>
    <xf numFmtId="0" fontId="9" fillId="9" borderId="8" xfId="0" applyFont="1" applyFill="1" applyBorder="1" applyProtection="1"/>
    <xf numFmtId="0" fontId="9" fillId="9" borderId="2" xfId="0" applyFont="1" applyFill="1" applyBorder="1" applyProtection="1"/>
    <xf numFmtId="0" fontId="9" fillId="9" borderId="3" xfId="0" applyFont="1" applyFill="1" applyBorder="1" applyProtection="1"/>
    <xf numFmtId="0" fontId="9" fillId="9" borderId="0" xfId="0" applyFont="1" applyFill="1" applyProtection="1"/>
    <xf numFmtId="0" fontId="9" fillId="9" borderId="5" xfId="0" applyFont="1" applyFill="1" applyBorder="1" applyProtection="1"/>
    <xf numFmtId="0" fontId="9" fillId="9" borderId="4" xfId="0" applyFont="1" applyFill="1" applyBorder="1" applyProtection="1"/>
    <xf numFmtId="0" fontId="9" fillId="9" borderId="7" xfId="0" applyFont="1" applyFill="1" applyBorder="1" applyProtection="1"/>
    <xf numFmtId="37" fontId="9" fillId="9" borderId="61" xfId="0" applyNumberFormat="1" applyFont="1" applyFill="1" applyBorder="1" applyProtection="1"/>
    <xf numFmtId="0" fontId="9" fillId="9" borderId="59" xfId="0" applyFont="1" applyFill="1" applyBorder="1" applyProtection="1"/>
    <xf numFmtId="0" fontId="9" fillId="9" borderId="60" xfId="0" applyFont="1" applyFill="1" applyBorder="1" applyProtection="1"/>
    <xf numFmtId="37" fontId="9" fillId="9" borderId="2" xfId="0" applyNumberFormat="1" applyFont="1" applyFill="1" applyBorder="1" applyProtection="1"/>
    <xf numFmtId="37" fontId="9" fillId="9" borderId="3" xfId="0" applyNumberFormat="1" applyFont="1" applyFill="1" applyBorder="1" applyProtection="1"/>
    <xf numFmtId="165" fontId="0" fillId="0" borderId="10" xfId="0" applyNumberFormat="1" applyBorder="1" applyAlignment="1" applyProtection="1">
      <alignment horizontal="right"/>
    </xf>
    <xf numFmtId="165" fontId="0" fillId="0" borderId="10" xfId="0" applyNumberFormat="1" applyBorder="1" applyAlignment="1" applyProtection="1"/>
    <xf numFmtId="165" fontId="0" fillId="0" borderId="0" xfId="0" applyNumberFormat="1" applyAlignment="1" applyProtection="1"/>
    <xf numFmtId="0" fontId="0" fillId="0" borderId="10" xfId="0" applyBorder="1" applyAlignment="1" applyProtection="1"/>
    <xf numFmtId="37" fontId="0" fillId="0" borderId="10" xfId="0" applyNumberFormat="1" applyBorder="1" applyAlignment="1" applyProtection="1"/>
    <xf numFmtId="5" fontId="0" fillId="0" borderId="10" xfId="0" applyNumberFormat="1" applyBorder="1" applyAlignment="1" applyProtection="1"/>
    <xf numFmtId="168" fontId="0" fillId="0" borderId="10" xfId="0" applyNumberFormat="1" applyBorder="1" applyAlignment="1" applyProtection="1"/>
    <xf numFmtId="165" fontId="0" fillId="0" borderId="0" xfId="0" applyNumberFormat="1" applyAlignment="1" applyProtection="1">
      <alignment horizontal="right"/>
    </xf>
    <xf numFmtId="0" fontId="0" fillId="0" borderId="10" xfId="0" applyBorder="1" applyAlignment="1" applyProtection="1">
      <alignment horizontal="right"/>
    </xf>
    <xf numFmtId="37" fontId="0" fillId="0" borderId="10" xfId="0" applyNumberFormat="1" applyBorder="1" applyAlignment="1" applyProtection="1">
      <alignment horizontal="right"/>
    </xf>
    <xf numFmtId="5" fontId="0" fillId="0" borderId="10" xfId="0" applyNumberFormat="1" applyBorder="1" applyAlignment="1" applyProtection="1">
      <alignment horizontal="right"/>
    </xf>
    <xf numFmtId="168" fontId="0" fillId="0" borderId="10" xfId="0" applyNumberFormat="1" applyBorder="1" applyAlignment="1" applyProtection="1">
      <alignment horizontal="right"/>
    </xf>
    <xf numFmtId="167" fontId="0" fillId="0" borderId="10" xfId="0" applyNumberFormat="1" applyBorder="1" applyAlignment="1" applyProtection="1">
      <alignment horizontal="right"/>
    </xf>
    <xf numFmtId="0" fontId="58" fillId="0" borderId="0" xfId="0" applyFont="1"/>
    <xf numFmtId="37" fontId="20" fillId="0" borderId="0" xfId="0" applyNumberFormat="1" applyFont="1" applyProtection="1"/>
    <xf numFmtId="0" fontId="9" fillId="0" borderId="0" xfId="0" applyFont="1" applyAlignment="1">
      <alignment horizontal="left" wrapText="1"/>
    </xf>
    <xf numFmtId="0" fontId="11" fillId="0" borderId="0" xfId="0" applyFont="1" applyAlignment="1">
      <alignment horizontal="center" wrapText="1"/>
    </xf>
    <xf numFmtId="0" fontId="8" fillId="0" borderId="0" xfId="0" applyFont="1" applyAlignment="1">
      <alignment horizontal="center"/>
    </xf>
    <xf numFmtId="0" fontId="10" fillId="0" borderId="0" xfId="0" applyFont="1" applyAlignment="1">
      <alignment horizontal="center" wrapText="1"/>
    </xf>
    <xf numFmtId="0" fontId="11" fillId="0" borderId="0" xfId="0" applyFont="1" applyAlignment="1">
      <alignment wrapText="1"/>
    </xf>
    <xf numFmtId="0" fontId="14" fillId="0" borderId="4" xfId="0" applyFont="1" applyBorder="1" applyAlignment="1" applyProtection="1">
      <alignment horizontal="left" wrapText="1"/>
    </xf>
    <xf numFmtId="0" fontId="14" fillId="0" borderId="0" xfId="0" applyFont="1" applyAlignment="1" applyProtection="1">
      <alignment horizontal="left" wrapText="1"/>
    </xf>
    <xf numFmtId="0" fontId="14" fillId="0" borderId="5" xfId="0" applyFont="1" applyBorder="1" applyAlignment="1" applyProtection="1">
      <alignment horizontal="left" wrapText="1"/>
    </xf>
    <xf numFmtId="0" fontId="8" fillId="0" borderId="4" xfId="0" applyFont="1" applyBorder="1" applyAlignment="1" applyProtection="1">
      <alignment horizontal="center"/>
    </xf>
    <xf numFmtId="0" fontId="8" fillId="0" borderId="0" xfId="0" applyFont="1" applyBorder="1" applyAlignment="1" applyProtection="1">
      <alignment horizontal="center"/>
    </xf>
    <xf numFmtId="0" fontId="8" fillId="0" borderId="5" xfId="0" applyFont="1" applyBorder="1" applyAlignment="1" applyProtection="1">
      <alignment horizontal="center"/>
    </xf>
    <xf numFmtId="0" fontId="15" fillId="0" borderId="0" xfId="0" applyFont="1" applyAlignment="1" applyProtection="1">
      <alignment horizontal="left"/>
    </xf>
    <xf numFmtId="0" fontId="15" fillId="0" borderId="5" xfId="0" applyFont="1" applyBorder="1" applyAlignment="1" applyProtection="1">
      <alignment horizontal="left"/>
    </xf>
    <xf numFmtId="0" fontId="15" fillId="0" borderId="1" xfId="0" applyFont="1" applyBorder="1" applyAlignment="1" applyProtection="1">
      <alignment horizontal="left"/>
    </xf>
    <xf numFmtId="0" fontId="15" fillId="0" borderId="0" xfId="0" applyFont="1" applyAlignment="1" applyProtection="1"/>
    <xf numFmtId="0" fontId="15" fillId="0" borderId="5" xfId="0" applyFont="1" applyBorder="1" applyAlignment="1" applyProtection="1"/>
    <xf numFmtId="0" fontId="9" fillId="0" borderId="31" xfId="0" applyFont="1" applyBorder="1" applyAlignment="1">
      <alignment horizontal="left" vertical="top" wrapText="1"/>
    </xf>
    <xf numFmtId="0" fontId="0" fillId="0" borderId="29" xfId="0" applyBorder="1" applyAlignment="1"/>
    <xf numFmtId="0" fontId="9"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5" fillId="0" borderId="0" xfId="0" applyFont="1" applyAlignment="1">
      <alignment horizontal="left" vertical="top" wrapText="1"/>
    </xf>
    <xf numFmtId="0" fontId="5" fillId="0" borderId="0" xfId="0" applyFont="1" applyAlignment="1" applyProtection="1">
      <alignment horizontal="left" vertical="top" wrapText="1"/>
    </xf>
    <xf numFmtId="0" fontId="0" fillId="0" borderId="0" xfId="0" applyAlignment="1">
      <alignment horizontal="left" vertical="top" wrapText="1"/>
    </xf>
    <xf numFmtId="0" fontId="5" fillId="0" borderId="0" xfId="0" applyFont="1" applyAlignment="1" applyProtection="1">
      <alignment vertical="top" wrapText="1"/>
    </xf>
    <xf numFmtId="0" fontId="0" fillId="0" borderId="0" xfId="0" applyAlignment="1">
      <alignment vertical="top" wrapText="1"/>
    </xf>
    <xf numFmtId="0" fontId="5" fillId="0" borderId="31" xfId="0" applyFont="1" applyBorder="1" applyAlignment="1" applyProtection="1">
      <alignment horizontal="left" wrapText="1"/>
    </xf>
    <xf numFmtId="0" fontId="0" fillId="0" borderId="0" xfId="0"/>
    <xf numFmtId="0" fontId="5" fillId="0" borderId="31" xfId="0" applyFont="1" applyBorder="1" applyAlignment="1" applyProtection="1">
      <alignment horizontal="left" vertical="top" wrapText="1"/>
    </xf>
    <xf numFmtId="0" fontId="0" fillId="0" borderId="10" xfId="0" applyBorder="1" applyAlignment="1">
      <alignment wrapText="1"/>
    </xf>
    <xf numFmtId="0" fontId="5"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17"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0" fillId="0" borderId="0" xfId="0" applyAlignment="1">
      <alignment horizontal="left" vertical="justify" wrapText="1"/>
    </xf>
    <xf numFmtId="0" fontId="17" fillId="0" borderId="31" xfId="0" applyFont="1" applyBorder="1" applyAlignment="1" applyProtection="1">
      <alignment horizontal="left" vertical="top" wrapText="1"/>
    </xf>
    <xf numFmtId="0" fontId="17" fillId="0" borderId="29" xfId="0" applyFont="1" applyBorder="1" applyAlignment="1" applyProtection="1">
      <alignment horizontal="left" vertical="top" wrapText="1"/>
    </xf>
    <xf numFmtId="0" fontId="17" fillId="0" borderId="0" xfId="0" applyFont="1" applyBorder="1" applyAlignment="1" applyProtection="1">
      <alignment horizontal="left" vertical="top" wrapText="1"/>
    </xf>
    <xf numFmtId="0" fontId="17" fillId="0" borderId="5" xfId="0" applyFont="1" applyBorder="1" applyAlignment="1" applyProtection="1">
      <alignment horizontal="left" vertical="top" wrapText="1"/>
    </xf>
    <xf numFmtId="0" fontId="15" fillId="0" borderId="0" xfId="0" applyFont="1" applyAlignment="1">
      <alignment horizontal="left" wrapText="1"/>
    </xf>
    <xf numFmtId="0" fontId="15" fillId="0" borderId="5" xfId="0" applyFont="1" applyBorder="1" applyAlignment="1">
      <alignment horizontal="left" wrapText="1"/>
    </xf>
    <xf numFmtId="0" fontId="17" fillId="0" borderId="0" xfId="0" applyFont="1" applyAlignment="1" applyProtection="1">
      <alignment horizontal="left" vertical="top" wrapText="1"/>
    </xf>
    <xf numFmtId="0" fontId="15"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17" fillId="0" borderId="0" xfId="0" applyFont="1" applyAlignment="1" applyProtection="1">
      <alignment horizontal="left" vertical="justify" wrapText="1"/>
    </xf>
    <xf numFmtId="0" fontId="15" fillId="0" borderId="0" xfId="0" applyFont="1" applyAlignment="1">
      <alignment vertical="top" wrapText="1"/>
    </xf>
    <xf numFmtId="0" fontId="15" fillId="0" borderId="0" xfId="0" applyFont="1" applyAlignment="1">
      <alignment wrapText="1"/>
    </xf>
    <xf numFmtId="0" fontId="15" fillId="0" borderId="5" xfId="0" applyFont="1" applyBorder="1" applyAlignment="1">
      <alignment wrapText="1"/>
    </xf>
    <xf numFmtId="0" fontId="15" fillId="0" borderId="10" xfId="0" applyFont="1" applyBorder="1" applyAlignment="1">
      <alignment wrapText="1"/>
    </xf>
    <xf numFmtId="0" fontId="15" fillId="0" borderId="11" xfId="0" applyFont="1" applyBorder="1" applyAlignment="1">
      <alignment wrapText="1"/>
    </xf>
    <xf numFmtId="0" fontId="17" fillId="0" borderId="5" xfId="0" applyFont="1" applyBorder="1" applyAlignment="1" applyProtection="1">
      <alignment horizontal="left" vertical="justify" wrapText="1"/>
    </xf>
    <xf numFmtId="0" fontId="5" fillId="0" borderId="30" xfId="0" applyFont="1" applyBorder="1" applyAlignment="1" applyProtection="1">
      <alignment horizontal="left" wrapText="1"/>
    </xf>
    <xf numFmtId="0" fontId="0" fillId="0" borderId="4" xfId="0" applyBorder="1" applyAlignment="1">
      <alignment wrapText="1"/>
    </xf>
    <xf numFmtId="0" fontId="5" fillId="0" borderId="4" xfId="0" applyFont="1" applyBorder="1" applyAlignment="1" applyProtection="1">
      <alignment horizontal="left" wrapText="1"/>
    </xf>
    <xf numFmtId="0" fontId="5" fillId="0" borderId="4" xfId="0" applyFont="1" applyBorder="1" applyAlignment="1" applyProtection="1">
      <alignment wrapText="1"/>
    </xf>
    <xf numFmtId="0" fontId="0" fillId="0" borderId="9" xfId="0" applyBorder="1" applyAlignment="1">
      <alignment wrapText="1"/>
    </xf>
    <xf numFmtId="0" fontId="5"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5"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18" fillId="0" borderId="19" xfId="0" applyFont="1" applyBorder="1" applyAlignment="1" applyProtection="1">
      <alignment horizontal="center"/>
    </xf>
    <xf numFmtId="0" fontId="10" fillId="0" borderId="0" xfId="0" applyFont="1" applyAlignment="1">
      <alignment horizontal="center"/>
    </xf>
    <xf numFmtId="0" fontId="10" fillId="0" borderId="25" xfId="0" applyFont="1" applyBorder="1" applyAlignment="1">
      <alignment horizontal="center"/>
    </xf>
    <xf numFmtId="0" fontId="5"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5" fillId="0" borderId="0" xfId="0" applyFont="1" applyAlignment="1" applyProtection="1">
      <alignment wrapText="1"/>
    </xf>
    <xf numFmtId="0" fontId="0" fillId="0" borderId="11" xfId="0" applyBorder="1" applyAlignment="1">
      <alignment wrapText="1"/>
    </xf>
    <xf numFmtId="0" fontId="5" fillId="0" borderId="2" xfId="0" applyFont="1" applyBorder="1" applyAlignment="1" applyProtection="1">
      <alignment horizontal="left"/>
    </xf>
    <xf numFmtId="0" fontId="5" fillId="4" borderId="41" xfId="0" applyFont="1" applyFill="1" applyBorder="1" applyAlignment="1" applyProtection="1">
      <alignment horizontal="center"/>
    </xf>
    <xf numFmtId="0" fontId="5" fillId="4" borderId="42" xfId="0" applyFont="1" applyFill="1" applyBorder="1" applyAlignment="1" applyProtection="1">
      <alignment horizontal="center"/>
    </xf>
    <xf numFmtId="0" fontId="5" fillId="4" borderId="39" xfId="0" applyFont="1" applyFill="1" applyBorder="1" applyAlignment="1" applyProtection="1">
      <alignment horizontal="center"/>
    </xf>
    <xf numFmtId="0" fontId="21" fillId="0" borderId="0" xfId="0" applyFont="1" applyAlignment="1" applyProtection="1">
      <alignment horizontal="left"/>
    </xf>
    <xf numFmtId="0" fontId="21" fillId="0" borderId="5" xfId="0" applyFont="1" applyBorder="1" applyAlignment="1" applyProtection="1">
      <alignment horizontal="left"/>
    </xf>
    <xf numFmtId="0" fontId="21" fillId="0" borderId="10" xfId="0" applyFont="1" applyBorder="1" applyAlignment="1" applyProtection="1">
      <alignment horizontal="left"/>
    </xf>
    <xf numFmtId="0" fontId="21" fillId="0" borderId="11" xfId="0" applyFont="1" applyBorder="1" applyAlignment="1" applyProtection="1">
      <alignment horizontal="left"/>
    </xf>
    <xf numFmtId="0" fontId="21" fillId="0" borderId="4" xfId="0" applyFont="1" applyBorder="1" applyAlignment="1" applyProtection="1">
      <alignment horizontal="left"/>
    </xf>
    <xf numFmtId="0" fontId="21" fillId="0" borderId="0" xfId="0" applyFont="1" applyBorder="1" applyAlignment="1" applyProtection="1">
      <alignment horizontal="left"/>
    </xf>
    <xf numFmtId="0" fontId="21" fillId="0" borderId="9" xfId="0" applyFont="1" applyBorder="1" applyAlignment="1" applyProtection="1">
      <alignment horizontal="left"/>
    </xf>
    <xf numFmtId="0" fontId="21" fillId="0" borderId="30" xfId="0" applyFont="1" applyBorder="1" applyAlignment="1" applyProtection="1">
      <alignment horizontal="left"/>
    </xf>
    <xf numFmtId="0" fontId="21" fillId="0" borderId="31" xfId="0" applyFont="1" applyBorder="1" applyAlignment="1" applyProtection="1">
      <alignment horizontal="left"/>
    </xf>
    <xf numFmtId="0" fontId="21" fillId="0" borderId="29" xfId="0" applyFont="1" applyBorder="1" applyAlignment="1" applyProtection="1">
      <alignment horizontal="left"/>
    </xf>
    <xf numFmtId="0" fontId="9" fillId="0" borderId="0" xfId="0" applyFont="1" applyAlignment="1" applyProtection="1">
      <alignment horizontal="center"/>
    </xf>
    <xf numFmtId="0" fontId="9" fillId="0" borderId="4" xfId="0" applyFont="1" applyBorder="1" applyAlignment="1" applyProtection="1">
      <alignment horizontal="left"/>
    </xf>
    <xf numFmtId="0" fontId="9" fillId="0" borderId="0" xfId="0" applyFont="1" applyAlignment="1" applyProtection="1">
      <alignment horizontal="left"/>
    </xf>
    <xf numFmtId="0" fontId="9" fillId="0" borderId="5" xfId="0" applyFont="1" applyBorder="1" applyAlignment="1" applyProtection="1">
      <alignment horizontal="left"/>
    </xf>
    <xf numFmtId="0" fontId="10" fillId="0" borderId="4" xfId="0" applyFont="1" applyBorder="1" applyAlignment="1" applyProtection="1">
      <alignment horizontal="center"/>
    </xf>
    <xf numFmtId="0" fontId="10" fillId="0" borderId="0" xfId="0" applyFont="1" applyBorder="1" applyAlignment="1" applyProtection="1">
      <alignment horizontal="center"/>
    </xf>
    <xf numFmtId="0" fontId="10" fillId="0" borderId="5" xfId="0" applyFont="1" applyBorder="1" applyAlignment="1" applyProtection="1">
      <alignment horizontal="center"/>
    </xf>
    <xf numFmtId="0" fontId="9" fillId="0" borderId="4" xfId="0" applyFont="1" applyBorder="1" applyAlignment="1">
      <alignment wrapText="1"/>
    </xf>
    <xf numFmtId="0" fontId="9" fillId="0" borderId="0" xfId="0" applyFont="1" applyBorder="1" applyAlignment="1">
      <alignment wrapText="1"/>
    </xf>
    <xf numFmtId="0" fontId="0" fillId="0" borderId="0" xfId="0" applyBorder="1" applyAlignment="1">
      <alignment wrapText="1"/>
    </xf>
    <xf numFmtId="0" fontId="9" fillId="0" borderId="0" xfId="0" applyFont="1" applyAlignment="1">
      <alignment wrapText="1"/>
    </xf>
    <xf numFmtId="0" fontId="9" fillId="0" borderId="9" xfId="0" applyFont="1" applyBorder="1" applyAlignment="1">
      <alignment horizontal="center"/>
    </xf>
    <xf numFmtId="0" fontId="0" fillId="0" borderId="26" xfId="0" applyBorder="1" applyAlignment="1">
      <alignment horizontal="center"/>
    </xf>
    <xf numFmtId="0" fontId="9" fillId="0" borderId="21" xfId="0" applyFont="1" applyBorder="1" applyAlignment="1">
      <alignment horizontal="center"/>
    </xf>
    <xf numFmtId="0" fontId="9" fillId="0" borderId="30" xfId="0" applyFont="1" applyBorder="1" applyAlignment="1">
      <alignment horizontal="center"/>
    </xf>
    <xf numFmtId="0" fontId="0" fillId="0" borderId="27" xfId="0" applyBorder="1" applyAlignment="1">
      <alignment horizontal="center"/>
    </xf>
    <xf numFmtId="0" fontId="9" fillId="0" borderId="4" xfId="0" applyFont="1" applyBorder="1" applyAlignment="1">
      <alignment horizontal="center"/>
    </xf>
    <xf numFmtId="0" fontId="9" fillId="0" borderId="19" xfId="0" applyFont="1" applyBorder="1" applyAlignment="1">
      <alignment horizontal="center"/>
    </xf>
    <xf numFmtId="0" fontId="9" fillId="0" borderId="30" xfId="0" applyFont="1" applyBorder="1" applyAlignment="1">
      <alignment wrapText="1"/>
    </xf>
    <xf numFmtId="0" fontId="21" fillId="0" borderId="15" xfId="0" applyFont="1" applyBorder="1" applyAlignment="1">
      <alignment horizontal="center" wrapText="1"/>
    </xf>
    <xf numFmtId="0" fontId="9" fillId="0" borderId="30" xfId="0" applyFont="1" applyBorder="1" applyAlignment="1" applyProtection="1">
      <alignment horizontal="center"/>
    </xf>
    <xf numFmtId="0" fontId="9" fillId="0" borderId="31" xfId="0" applyFont="1" applyBorder="1" applyAlignment="1" applyProtection="1">
      <alignment horizontal="center"/>
    </xf>
    <xf numFmtId="0" fontId="9" fillId="0" borderId="27" xfId="0" applyFont="1" applyBorder="1" applyAlignment="1" applyProtection="1">
      <alignment horizontal="center"/>
    </xf>
    <xf numFmtId="0" fontId="9" fillId="0" borderId="4" xfId="0" applyFont="1" applyBorder="1" applyAlignment="1" applyProtection="1">
      <alignment horizontal="center"/>
    </xf>
    <xf numFmtId="0" fontId="9" fillId="0" borderId="25" xfId="0" applyFont="1" applyBorder="1" applyAlignment="1" applyProtection="1">
      <alignment horizontal="center"/>
    </xf>
    <xf numFmtId="0" fontId="9" fillId="0" borderId="0" xfId="0" applyFont="1" applyBorder="1" applyAlignment="1" applyProtection="1">
      <alignment horizontal="left"/>
    </xf>
    <xf numFmtId="0" fontId="9" fillId="0" borderId="29" xfId="0" applyFont="1" applyBorder="1" applyAlignment="1" applyProtection="1">
      <alignment horizontal="center"/>
    </xf>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9" fillId="0" borderId="9" xfId="0" applyFont="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30" xfId="0" applyFont="1" applyBorder="1" applyAlignment="1" applyProtection="1">
      <alignment horizontal="left"/>
    </xf>
    <xf numFmtId="0" fontId="9" fillId="0" borderId="31" xfId="0" applyFont="1" applyBorder="1" applyAlignment="1" applyProtection="1">
      <alignment horizontal="left"/>
    </xf>
    <xf numFmtId="0" fontId="9" fillId="0" borderId="9" xfId="0" applyFont="1" applyBorder="1" applyAlignment="1" applyProtection="1">
      <alignment horizontal="left"/>
    </xf>
    <xf numFmtId="0" fontId="9" fillId="0" borderId="10" xfId="0" applyFont="1" applyBorder="1" applyAlignment="1" applyProtection="1">
      <alignment horizontal="left"/>
    </xf>
    <xf numFmtId="0" fontId="9" fillId="0" borderId="31" xfId="0" applyFont="1" applyBorder="1" applyAlignment="1" applyProtection="1"/>
    <xf numFmtId="0" fontId="9" fillId="0" borderId="29" xfId="0" applyFont="1" applyBorder="1" applyAlignment="1" applyProtection="1"/>
    <xf numFmtId="0" fontId="9" fillId="0" borderId="0" xfId="0" applyFont="1" applyAlignment="1" applyProtection="1"/>
    <xf numFmtId="0" fontId="9" fillId="0" borderId="5" xfId="0" applyFont="1" applyBorder="1" applyAlignment="1" applyProtection="1"/>
    <xf numFmtId="0" fontId="9" fillId="0" borderId="10" xfId="0" applyFont="1" applyBorder="1" applyAlignment="1" applyProtection="1"/>
    <xf numFmtId="0" fontId="9" fillId="0" borderId="11" xfId="0" applyFont="1" applyBorder="1" applyAlignment="1" applyProtection="1"/>
    <xf numFmtId="0" fontId="9" fillId="0" borderId="0" xfId="0" applyFont="1" applyAlignment="1">
      <alignment horizontal="left"/>
    </xf>
    <xf numFmtId="0" fontId="9" fillId="0" borderId="29" xfId="0" applyFont="1" applyBorder="1" applyAlignment="1" applyProtection="1">
      <alignment horizontal="left"/>
    </xf>
    <xf numFmtId="0" fontId="21" fillId="0" borderId="10" xfId="0" applyFont="1" applyBorder="1" applyAlignment="1" applyProtection="1">
      <alignment horizontal="left" wrapText="1"/>
    </xf>
    <xf numFmtId="0" fontId="21" fillId="0" borderId="31" xfId="0" applyFont="1" applyBorder="1" applyAlignment="1" applyProtection="1">
      <alignment horizontal="left" wrapText="1"/>
    </xf>
    <xf numFmtId="0" fontId="21" fillId="0" borderId="0" xfId="0" applyFont="1" applyAlignment="1" applyProtection="1">
      <alignment horizontal="left" wrapText="1"/>
    </xf>
    <xf numFmtId="0" fontId="9" fillId="0" borderId="2" xfId="0" applyFont="1" applyBorder="1" applyAlignment="1" applyProtection="1">
      <alignment horizontal="center"/>
    </xf>
    <xf numFmtId="0" fontId="0" fillId="0" borderId="3" xfId="0" applyBorder="1" applyAlignment="1">
      <alignment horizontal="center"/>
    </xf>
  </cellXfs>
  <cellStyles count="8">
    <cellStyle name="Comma 2" xfId="1"/>
    <cellStyle name="Normal" xfId="0" builtinId="0"/>
    <cellStyle name="Normal 2" xfId="2"/>
    <cellStyle name="Normal 2 2" xfId="3"/>
    <cellStyle name="Normal 3" xfId="4"/>
    <cellStyle name="Normal 4" xfId="5"/>
    <cellStyle name="Normal 4 2" xfId="6"/>
    <cellStyle name="Percent" xfId="7"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16.emf"/><Relationship Id="rId18" Type="http://schemas.openxmlformats.org/officeDocument/2006/relationships/image" Target="../media/image21.emf"/><Relationship Id="rId3" Type="http://schemas.openxmlformats.org/officeDocument/2006/relationships/image" Target="../media/image6.emf"/><Relationship Id="rId21" Type="http://schemas.openxmlformats.org/officeDocument/2006/relationships/image" Target="../media/image24.emf"/><Relationship Id="rId7" Type="http://schemas.openxmlformats.org/officeDocument/2006/relationships/image" Target="../media/image10.emf"/><Relationship Id="rId12" Type="http://schemas.openxmlformats.org/officeDocument/2006/relationships/image" Target="../media/image15.emf"/><Relationship Id="rId17" Type="http://schemas.openxmlformats.org/officeDocument/2006/relationships/image" Target="../media/image20.emf"/><Relationship Id="rId2" Type="http://schemas.openxmlformats.org/officeDocument/2006/relationships/image" Target="../media/image5.emf"/><Relationship Id="rId16" Type="http://schemas.openxmlformats.org/officeDocument/2006/relationships/image" Target="../media/image19.emf"/><Relationship Id="rId20" Type="http://schemas.openxmlformats.org/officeDocument/2006/relationships/image" Target="../media/image23.emf"/><Relationship Id="rId1" Type="http://schemas.openxmlformats.org/officeDocument/2006/relationships/image" Target="../media/image4.emf"/><Relationship Id="rId6" Type="http://schemas.openxmlformats.org/officeDocument/2006/relationships/image" Target="../media/image9.emf"/><Relationship Id="rId11" Type="http://schemas.openxmlformats.org/officeDocument/2006/relationships/image" Target="../media/image14.emf"/><Relationship Id="rId5" Type="http://schemas.openxmlformats.org/officeDocument/2006/relationships/image" Target="../media/image8.emf"/><Relationship Id="rId15" Type="http://schemas.openxmlformats.org/officeDocument/2006/relationships/image" Target="../media/image18.emf"/><Relationship Id="rId10" Type="http://schemas.openxmlformats.org/officeDocument/2006/relationships/image" Target="../media/image13.emf"/><Relationship Id="rId19" Type="http://schemas.openxmlformats.org/officeDocument/2006/relationships/image" Target="../media/image22.emf"/><Relationship Id="rId4" Type="http://schemas.openxmlformats.org/officeDocument/2006/relationships/image" Target="../media/image7.emf"/><Relationship Id="rId9" Type="http://schemas.openxmlformats.org/officeDocument/2006/relationships/image" Target="../media/image12.emf"/><Relationship Id="rId1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xdr:from>
      <xdr:col>1</xdr:col>
      <xdr:colOff>2804160</xdr:colOff>
      <xdr:row>140</xdr:row>
      <xdr:rowOff>38100</xdr:rowOff>
    </xdr:from>
    <xdr:to>
      <xdr:col>1</xdr:col>
      <xdr:colOff>3230880</xdr:colOff>
      <xdr:row>141</xdr:row>
      <xdr:rowOff>0</xdr:rowOff>
    </xdr:to>
    <xdr:sp macro="" textlink="" fLocksText="0">
      <xdr:nvSpPr>
        <xdr:cNvPr id="6450" name="Rectangle 9"/>
        <xdr:cNvSpPr>
          <a:spLocks noChangeArrowheads="1"/>
        </xdr:cNvSpPr>
      </xdr:nvSpPr>
      <xdr:spPr bwMode="auto">
        <a:xfrm>
          <a:off x="3025140" y="26974800"/>
          <a:ext cx="426720" cy="152400"/>
        </a:xfrm>
        <a:prstGeom prst="rect">
          <a:avLst/>
        </a:prstGeom>
        <a:noFill/>
        <a:ln w="9525">
          <a:solidFill>
            <a:srgbClr val="000000"/>
          </a:solidFill>
          <a:miter lim="800000"/>
          <a:headEnd/>
          <a:tailEnd/>
        </a:ln>
      </xdr:spPr>
    </xdr:sp>
    <xdr:clientData fLocksWithSheet="0"/>
  </xdr:twoCellAnchor>
  <xdr:twoCellAnchor>
    <xdr:from>
      <xdr:col>1</xdr:col>
      <xdr:colOff>3307080</xdr:colOff>
      <xdr:row>142</xdr:row>
      <xdr:rowOff>45720</xdr:rowOff>
    </xdr:from>
    <xdr:to>
      <xdr:col>1</xdr:col>
      <xdr:colOff>3726180</xdr:colOff>
      <xdr:row>143</xdr:row>
      <xdr:rowOff>7620</xdr:rowOff>
    </xdr:to>
    <xdr:sp macro="" textlink="" fLocksText="0">
      <xdr:nvSpPr>
        <xdr:cNvPr id="6451" name="Rectangle 10"/>
        <xdr:cNvSpPr>
          <a:spLocks noChangeArrowheads="1"/>
        </xdr:cNvSpPr>
      </xdr:nvSpPr>
      <xdr:spPr bwMode="auto">
        <a:xfrm>
          <a:off x="3528060" y="27371040"/>
          <a:ext cx="419100" cy="160020"/>
        </a:xfrm>
        <a:prstGeom prst="rect">
          <a:avLst/>
        </a:prstGeom>
        <a:noFill/>
        <a:ln w="9525">
          <a:solidFill>
            <a:srgbClr val="000000"/>
          </a:solidFill>
          <a:miter lim="800000"/>
          <a:headEnd/>
          <a:tailEnd/>
        </a:ln>
      </xdr:spPr>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2.xml.rels><?xml version="1.0" encoding="UTF-8" standalone="yes"?>
<Relationships xmlns="http://schemas.openxmlformats.org/package/2006/relationships"><Relationship Id="rId8" Type="http://schemas.openxmlformats.org/officeDocument/2006/relationships/package" Target="../embeddings/Microsoft_Office_Word_Document2.docx"/><Relationship Id="rId3" Type="http://schemas.openxmlformats.org/officeDocument/2006/relationships/printerSettings" Target="../printerSettings/printerSettings69.bin"/><Relationship Id="rId7" Type="http://schemas.openxmlformats.org/officeDocument/2006/relationships/vmlDrawing" Target="../drawings/vmlDrawing2.vml"/><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 Id="rId9" Type="http://schemas.openxmlformats.org/officeDocument/2006/relationships/package" Target="../embeddings/Microsoft_Office_Word_Document3.docx"/></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6" Type="http://schemas.openxmlformats.org/officeDocument/2006/relationships/printerSettings" Target="../printerSettings/printerSettings96.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17.xml.rels><?xml version="1.0" encoding="UTF-8" standalone="yes"?>
<Relationships xmlns="http://schemas.openxmlformats.org/package/2006/relationships"><Relationship Id="rId8" Type="http://schemas.openxmlformats.org/officeDocument/2006/relationships/package" Target="../embeddings/Microsoft_Office_Word_Document4.docx"/><Relationship Id="rId13" Type="http://schemas.openxmlformats.org/officeDocument/2006/relationships/package" Target="../embeddings/Microsoft_Office_Word_Document9.docx"/><Relationship Id="rId18" Type="http://schemas.openxmlformats.org/officeDocument/2006/relationships/package" Target="../embeddings/Microsoft_Office_Word_Document14.docx"/><Relationship Id="rId26" Type="http://schemas.openxmlformats.org/officeDocument/2006/relationships/package" Target="../embeddings/Microsoft_Office_Word_Document22.docx"/><Relationship Id="rId3" Type="http://schemas.openxmlformats.org/officeDocument/2006/relationships/printerSettings" Target="../printerSettings/printerSettings99.bin"/><Relationship Id="rId21" Type="http://schemas.openxmlformats.org/officeDocument/2006/relationships/package" Target="../embeddings/Microsoft_Office_Word_Document17.docx"/><Relationship Id="rId7" Type="http://schemas.openxmlformats.org/officeDocument/2006/relationships/vmlDrawing" Target="../drawings/vmlDrawing3.vml"/><Relationship Id="rId12" Type="http://schemas.openxmlformats.org/officeDocument/2006/relationships/package" Target="../embeddings/Microsoft_Office_Word_Document8.docx"/><Relationship Id="rId17" Type="http://schemas.openxmlformats.org/officeDocument/2006/relationships/package" Target="../embeddings/Microsoft_Office_Word_Document13.docx"/><Relationship Id="rId25" Type="http://schemas.openxmlformats.org/officeDocument/2006/relationships/package" Target="../embeddings/Microsoft_Office_Word_Document21.docx"/><Relationship Id="rId2" Type="http://schemas.openxmlformats.org/officeDocument/2006/relationships/printerSettings" Target="../printerSettings/printerSettings98.bin"/><Relationship Id="rId16" Type="http://schemas.openxmlformats.org/officeDocument/2006/relationships/package" Target="../embeddings/Microsoft_Office_Word_Document12.docx"/><Relationship Id="rId20" Type="http://schemas.openxmlformats.org/officeDocument/2006/relationships/package" Target="../embeddings/Microsoft_Office_Word_Document16.docx"/><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11" Type="http://schemas.openxmlformats.org/officeDocument/2006/relationships/package" Target="../embeddings/Microsoft_Office_Word_Document7.docx"/><Relationship Id="rId24" Type="http://schemas.openxmlformats.org/officeDocument/2006/relationships/package" Target="../embeddings/Microsoft_Office_Word_Document20.docx"/><Relationship Id="rId5" Type="http://schemas.openxmlformats.org/officeDocument/2006/relationships/printerSettings" Target="../printerSettings/printerSettings101.bin"/><Relationship Id="rId15" Type="http://schemas.openxmlformats.org/officeDocument/2006/relationships/package" Target="../embeddings/Microsoft_Office_Word_Document11.docx"/><Relationship Id="rId23" Type="http://schemas.openxmlformats.org/officeDocument/2006/relationships/package" Target="../embeddings/Microsoft_Office_Word_Document19.docx"/><Relationship Id="rId28" Type="http://schemas.openxmlformats.org/officeDocument/2006/relationships/package" Target="../embeddings/Microsoft_Office_Word_Document24.docx"/><Relationship Id="rId10" Type="http://schemas.openxmlformats.org/officeDocument/2006/relationships/package" Target="../embeddings/Microsoft_Office_Word_Document6.docx"/><Relationship Id="rId19" Type="http://schemas.openxmlformats.org/officeDocument/2006/relationships/package" Target="../embeddings/Microsoft_Office_Word_Document15.docx"/><Relationship Id="rId4" Type="http://schemas.openxmlformats.org/officeDocument/2006/relationships/printerSettings" Target="../printerSettings/printerSettings100.bin"/><Relationship Id="rId9" Type="http://schemas.openxmlformats.org/officeDocument/2006/relationships/package" Target="../embeddings/Microsoft_Office_Word_Document5.docx"/><Relationship Id="rId14" Type="http://schemas.openxmlformats.org/officeDocument/2006/relationships/package" Target="../embeddings/Microsoft_Office_Word_Document10.docx"/><Relationship Id="rId22" Type="http://schemas.openxmlformats.org/officeDocument/2006/relationships/package" Target="../embeddings/Microsoft_Office_Word_Document18.docx"/><Relationship Id="rId27" Type="http://schemas.openxmlformats.org/officeDocument/2006/relationships/package" Target="../embeddings/Microsoft_Office_Word_Document23.docx"/></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6" Type="http://schemas.openxmlformats.org/officeDocument/2006/relationships/printerSettings" Target="../printerSettings/printerSettings108.bin"/><Relationship Id="rId5" Type="http://schemas.openxmlformats.org/officeDocument/2006/relationships/printerSettings" Target="../printerSettings/printerSettings107.bin"/><Relationship Id="rId4" Type="http://schemas.openxmlformats.org/officeDocument/2006/relationships/printerSettings" Target="../printerSettings/printerSettings106.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 Id="rId6" Type="http://schemas.openxmlformats.org/officeDocument/2006/relationships/printerSettings" Target="../printerSettings/printerSettings120.bin"/><Relationship Id="rId5" Type="http://schemas.openxmlformats.org/officeDocument/2006/relationships/printerSettings" Target="../printerSettings/printerSettings119.bin"/><Relationship Id="rId4" Type="http://schemas.openxmlformats.org/officeDocument/2006/relationships/printerSettings" Target="../printerSettings/printerSettings11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 Id="rId6" Type="http://schemas.openxmlformats.org/officeDocument/2006/relationships/printerSettings" Target="../printerSettings/printerSettings138.bin"/><Relationship Id="rId5" Type="http://schemas.openxmlformats.org/officeDocument/2006/relationships/printerSettings" Target="../printerSettings/printerSettings137.bin"/><Relationship Id="rId4" Type="http://schemas.openxmlformats.org/officeDocument/2006/relationships/printerSettings" Target="../printerSettings/printerSettings136.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printerSettings" Target="../printerSettings/printerSettings162.bin"/><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 Id="rId6" Type="http://schemas.openxmlformats.org/officeDocument/2006/relationships/printerSettings" Target="../printerSettings/printerSettings168.bin"/><Relationship Id="rId5" Type="http://schemas.openxmlformats.org/officeDocument/2006/relationships/printerSettings" Target="../printerSettings/printerSettings167.bin"/><Relationship Id="rId4" Type="http://schemas.openxmlformats.org/officeDocument/2006/relationships/printerSettings" Target="../printerSettings/printerSettings166.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 Id="rId6" Type="http://schemas.openxmlformats.org/officeDocument/2006/relationships/printerSettings" Target="../printerSettings/printerSettings180.bin"/><Relationship Id="rId5" Type="http://schemas.openxmlformats.org/officeDocument/2006/relationships/printerSettings" Target="../printerSettings/printerSettings179.bin"/><Relationship Id="rId4" Type="http://schemas.openxmlformats.org/officeDocument/2006/relationships/printerSettings" Target="../printerSettings/printerSettings17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 Id="rId6" Type="http://schemas.openxmlformats.org/officeDocument/2006/relationships/printerSettings" Target="../printerSettings/printerSettings192.bin"/><Relationship Id="rId5" Type="http://schemas.openxmlformats.org/officeDocument/2006/relationships/printerSettings" Target="../printerSettings/printerSettings191.bin"/><Relationship Id="rId4" Type="http://schemas.openxmlformats.org/officeDocument/2006/relationships/printerSettings" Target="../printerSettings/printerSettings190.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5" Type="http://schemas.openxmlformats.org/officeDocument/2006/relationships/printerSettings" Target="../printerSettings/printerSettings197.bin"/><Relationship Id="rId4" Type="http://schemas.openxmlformats.org/officeDocument/2006/relationships/printerSettings" Target="../printerSettings/printerSettings196.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 Id="rId6" Type="http://schemas.openxmlformats.org/officeDocument/2006/relationships/printerSettings" Target="../printerSettings/printerSettings204.bin"/><Relationship Id="rId5" Type="http://schemas.openxmlformats.org/officeDocument/2006/relationships/printerSettings" Target="../printerSettings/printerSettings203.bin"/><Relationship Id="rId4" Type="http://schemas.openxmlformats.org/officeDocument/2006/relationships/printerSettings" Target="../printerSettings/printerSettings202.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 Id="rId6" Type="http://schemas.openxmlformats.org/officeDocument/2006/relationships/printerSettings" Target="../printerSettings/printerSettings210.bin"/><Relationship Id="rId5" Type="http://schemas.openxmlformats.org/officeDocument/2006/relationships/printerSettings" Target="../printerSettings/printerSettings209.bin"/><Relationship Id="rId4" Type="http://schemas.openxmlformats.org/officeDocument/2006/relationships/printerSettings" Target="../printerSettings/printerSettings208.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5" Type="http://schemas.openxmlformats.org/officeDocument/2006/relationships/printerSettings" Target="../printerSettings/printerSettings221.bin"/><Relationship Id="rId4" Type="http://schemas.openxmlformats.org/officeDocument/2006/relationships/printerSettings" Target="../printerSettings/printerSettings22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 Id="rId6" Type="http://schemas.openxmlformats.org/officeDocument/2006/relationships/printerSettings" Target="../printerSettings/printerSettings228.bin"/><Relationship Id="rId5" Type="http://schemas.openxmlformats.org/officeDocument/2006/relationships/printerSettings" Target="../printerSettings/printerSettings227.bin"/><Relationship Id="rId4" Type="http://schemas.openxmlformats.org/officeDocument/2006/relationships/printerSettings" Target="../printerSettings/printerSettings226.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 Id="rId6" Type="http://schemas.openxmlformats.org/officeDocument/2006/relationships/printerSettings" Target="../printerSettings/printerSettings234.bin"/><Relationship Id="rId5" Type="http://schemas.openxmlformats.org/officeDocument/2006/relationships/printerSettings" Target="../printerSettings/printerSettings233.bin"/><Relationship Id="rId4" Type="http://schemas.openxmlformats.org/officeDocument/2006/relationships/printerSettings" Target="../printerSettings/printerSettings23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 Id="rId6" Type="http://schemas.openxmlformats.org/officeDocument/2006/relationships/printerSettings" Target="../printerSettings/printerSettings240.bin"/><Relationship Id="rId5" Type="http://schemas.openxmlformats.org/officeDocument/2006/relationships/printerSettings" Target="../printerSettings/printerSettings239.bin"/><Relationship Id="rId4" Type="http://schemas.openxmlformats.org/officeDocument/2006/relationships/printerSettings" Target="../printerSettings/printerSettings23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 Id="rId6" Type="http://schemas.openxmlformats.org/officeDocument/2006/relationships/printerSettings" Target="../printerSettings/printerSettings264.bin"/><Relationship Id="rId5" Type="http://schemas.openxmlformats.org/officeDocument/2006/relationships/printerSettings" Target="../printerSettings/printerSettings263.bin"/><Relationship Id="rId4" Type="http://schemas.openxmlformats.org/officeDocument/2006/relationships/printerSettings" Target="../printerSettings/printerSettings262.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67.bin"/><Relationship Id="rId7" Type="http://schemas.openxmlformats.org/officeDocument/2006/relationships/vmlDrawing" Target="../drawings/vmlDrawing4.vml"/><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 Id="rId6" Type="http://schemas.openxmlformats.org/officeDocument/2006/relationships/printerSettings" Target="../printerSettings/printerSettings270.bin"/><Relationship Id="rId5" Type="http://schemas.openxmlformats.org/officeDocument/2006/relationships/printerSettings" Target="../printerSettings/printerSettings269.bin"/><Relationship Id="rId4" Type="http://schemas.openxmlformats.org/officeDocument/2006/relationships/printerSettings" Target="../printerSettings/printerSettings268.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73.bin"/><Relationship Id="rId7" Type="http://schemas.openxmlformats.org/officeDocument/2006/relationships/vmlDrawing" Target="../drawings/vmlDrawing5.vml"/><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6" Type="http://schemas.openxmlformats.org/officeDocument/2006/relationships/printerSettings" Target="../printerSettings/printerSettings276.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79.bin"/><Relationship Id="rId7" Type="http://schemas.openxmlformats.org/officeDocument/2006/relationships/vmlDrawing" Target="../drawings/vmlDrawing6.vml"/><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 Id="rId6" Type="http://schemas.openxmlformats.org/officeDocument/2006/relationships/printerSettings" Target="../printerSettings/printerSettings282.bin"/><Relationship Id="rId5" Type="http://schemas.openxmlformats.org/officeDocument/2006/relationships/printerSettings" Target="../printerSettings/printerSettings281.bin"/><Relationship Id="rId4" Type="http://schemas.openxmlformats.org/officeDocument/2006/relationships/printerSettings" Target="../printerSettings/printerSettings28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 Id="rId6" Type="http://schemas.openxmlformats.org/officeDocument/2006/relationships/printerSettings" Target="../printerSettings/printerSettings288.bin"/><Relationship Id="rId5" Type="http://schemas.openxmlformats.org/officeDocument/2006/relationships/printerSettings" Target="../printerSettings/printerSettings287.bin"/><Relationship Id="rId4" Type="http://schemas.openxmlformats.org/officeDocument/2006/relationships/printerSettings" Target="../printerSettings/printerSettings286.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5" Type="http://schemas.openxmlformats.org/officeDocument/2006/relationships/printerSettings" Target="../printerSettings/printerSettings305.bin"/><Relationship Id="rId4" Type="http://schemas.openxmlformats.org/officeDocument/2006/relationships/printerSettings" Target="../printerSettings/printerSettings30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 Id="rId6" Type="http://schemas.openxmlformats.org/officeDocument/2006/relationships/printerSettings" Target="../printerSettings/printerSettings312.bin"/><Relationship Id="rId5" Type="http://schemas.openxmlformats.org/officeDocument/2006/relationships/printerSettings" Target="../printerSettings/printerSettings311.bin"/><Relationship Id="rId4" Type="http://schemas.openxmlformats.org/officeDocument/2006/relationships/printerSettings" Target="../printerSettings/printerSettings310.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15.bin"/><Relationship Id="rId2" Type="http://schemas.openxmlformats.org/officeDocument/2006/relationships/printerSettings" Target="../printerSettings/printerSettings314.bin"/><Relationship Id="rId1" Type="http://schemas.openxmlformats.org/officeDocument/2006/relationships/printerSettings" Target="../printerSettings/printerSettings313.bin"/><Relationship Id="rId6" Type="http://schemas.openxmlformats.org/officeDocument/2006/relationships/printerSettings" Target="../printerSettings/printerSettings318.bin"/><Relationship Id="rId5" Type="http://schemas.openxmlformats.org/officeDocument/2006/relationships/printerSettings" Target="../printerSettings/printerSettings317.bin"/><Relationship Id="rId4" Type="http://schemas.openxmlformats.org/officeDocument/2006/relationships/printerSettings" Target="../printerSettings/printerSettings316.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21.bin"/><Relationship Id="rId7" Type="http://schemas.openxmlformats.org/officeDocument/2006/relationships/vmlDrawing" Target="../drawings/vmlDrawing7.vml"/><Relationship Id="rId2" Type="http://schemas.openxmlformats.org/officeDocument/2006/relationships/printerSettings" Target="../printerSettings/printerSettings320.bin"/><Relationship Id="rId1" Type="http://schemas.openxmlformats.org/officeDocument/2006/relationships/printerSettings" Target="../printerSettings/printerSettings319.bin"/><Relationship Id="rId6" Type="http://schemas.openxmlformats.org/officeDocument/2006/relationships/printerSettings" Target="../printerSettings/printerSettings324.bin"/><Relationship Id="rId5" Type="http://schemas.openxmlformats.org/officeDocument/2006/relationships/printerSettings" Target="../printerSettings/printerSettings323.bin"/><Relationship Id="rId4" Type="http://schemas.openxmlformats.org/officeDocument/2006/relationships/printerSettings" Target="../printerSettings/printerSettings322.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27.bin"/><Relationship Id="rId2" Type="http://schemas.openxmlformats.org/officeDocument/2006/relationships/printerSettings" Target="../printerSettings/printerSettings326.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5" Type="http://schemas.openxmlformats.org/officeDocument/2006/relationships/printerSettings" Target="../printerSettings/printerSettings329.bin"/><Relationship Id="rId4" Type="http://schemas.openxmlformats.org/officeDocument/2006/relationships/printerSettings" Target="../printerSettings/printerSettings328.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33.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39.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45.bin"/><Relationship Id="rId2" Type="http://schemas.openxmlformats.org/officeDocument/2006/relationships/printerSettings" Target="../printerSettings/printerSettings344.bin"/><Relationship Id="rId1" Type="http://schemas.openxmlformats.org/officeDocument/2006/relationships/printerSettings" Target="../printerSettings/printerSettings343.bin"/><Relationship Id="rId6" Type="http://schemas.openxmlformats.org/officeDocument/2006/relationships/printerSettings" Target="../printerSettings/printerSettings348.bin"/><Relationship Id="rId5" Type="http://schemas.openxmlformats.org/officeDocument/2006/relationships/printerSettings" Target="../printerSettings/printerSettings347.bin"/><Relationship Id="rId4" Type="http://schemas.openxmlformats.org/officeDocument/2006/relationships/printerSettings" Target="../printerSettings/printerSettings346.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51.bin"/><Relationship Id="rId2" Type="http://schemas.openxmlformats.org/officeDocument/2006/relationships/printerSettings" Target="../printerSettings/printerSettings350.bin"/><Relationship Id="rId1" Type="http://schemas.openxmlformats.org/officeDocument/2006/relationships/printerSettings" Target="../printerSettings/printerSettings349.bin"/><Relationship Id="rId6" Type="http://schemas.openxmlformats.org/officeDocument/2006/relationships/printerSettings" Target="../printerSettings/printerSettings354.bin"/><Relationship Id="rId5" Type="http://schemas.openxmlformats.org/officeDocument/2006/relationships/printerSettings" Target="../printerSettings/printerSettings353.bin"/><Relationship Id="rId4" Type="http://schemas.openxmlformats.org/officeDocument/2006/relationships/printerSettings" Target="../printerSettings/printerSettings35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7" Type="http://schemas.openxmlformats.org/officeDocument/2006/relationships/drawing" Target="../drawings/drawing1.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357.bin"/><Relationship Id="rId2" Type="http://schemas.openxmlformats.org/officeDocument/2006/relationships/printerSettings" Target="../printerSettings/printerSettings356.bin"/><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5" Type="http://schemas.openxmlformats.org/officeDocument/2006/relationships/printerSettings" Target="../printerSettings/printerSettings359.bin"/><Relationship Id="rId4" Type="http://schemas.openxmlformats.org/officeDocument/2006/relationships/printerSettings" Target="../printerSettings/printerSettings35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63.bin"/><Relationship Id="rId2" Type="http://schemas.openxmlformats.org/officeDocument/2006/relationships/printerSettings" Target="../printerSettings/printerSettings362.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5" Type="http://schemas.openxmlformats.org/officeDocument/2006/relationships/printerSettings" Target="../printerSettings/printerSettings365.bin"/><Relationship Id="rId4" Type="http://schemas.openxmlformats.org/officeDocument/2006/relationships/printerSettings" Target="../printerSettings/printerSettings36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369.bin"/><Relationship Id="rId2" Type="http://schemas.openxmlformats.org/officeDocument/2006/relationships/printerSettings" Target="../printerSettings/printerSettings368.bin"/><Relationship Id="rId1" Type="http://schemas.openxmlformats.org/officeDocument/2006/relationships/printerSettings" Target="../printerSettings/printerSettings367.bin"/><Relationship Id="rId6" Type="http://schemas.openxmlformats.org/officeDocument/2006/relationships/printerSettings" Target="../printerSettings/printerSettings372.bin"/><Relationship Id="rId5" Type="http://schemas.openxmlformats.org/officeDocument/2006/relationships/printerSettings" Target="../printerSettings/printerSettings371.bin"/><Relationship Id="rId4" Type="http://schemas.openxmlformats.org/officeDocument/2006/relationships/printerSettings" Target="../printerSettings/printerSettings370.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375.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381.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387.bin"/><Relationship Id="rId2" Type="http://schemas.openxmlformats.org/officeDocument/2006/relationships/printerSettings" Target="../printerSettings/printerSettings386.bin"/><Relationship Id="rId1" Type="http://schemas.openxmlformats.org/officeDocument/2006/relationships/printerSettings" Target="../printerSettings/printerSettings385.bin"/><Relationship Id="rId6" Type="http://schemas.openxmlformats.org/officeDocument/2006/relationships/printerSettings" Target="../printerSettings/printerSettings390.bin"/><Relationship Id="rId5" Type="http://schemas.openxmlformats.org/officeDocument/2006/relationships/printerSettings" Target="../printerSettings/printerSettings389.bin"/><Relationship Id="rId4" Type="http://schemas.openxmlformats.org/officeDocument/2006/relationships/printerSettings" Target="../printerSettings/printerSettings388.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393.bin"/><Relationship Id="rId2" Type="http://schemas.openxmlformats.org/officeDocument/2006/relationships/printerSettings" Target="../printerSettings/printerSettings392.bin"/><Relationship Id="rId1" Type="http://schemas.openxmlformats.org/officeDocument/2006/relationships/printerSettings" Target="../printerSettings/printerSettings391.bin"/><Relationship Id="rId6" Type="http://schemas.openxmlformats.org/officeDocument/2006/relationships/printerSettings" Target="../printerSettings/printerSettings396.bin"/><Relationship Id="rId5" Type="http://schemas.openxmlformats.org/officeDocument/2006/relationships/printerSettings" Target="../printerSettings/printerSettings395.bin"/><Relationship Id="rId4" Type="http://schemas.openxmlformats.org/officeDocument/2006/relationships/printerSettings" Target="../printerSettings/printerSettings394.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399.bin"/><Relationship Id="rId2" Type="http://schemas.openxmlformats.org/officeDocument/2006/relationships/printerSettings" Target="../printerSettings/printerSettings398.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5" Type="http://schemas.openxmlformats.org/officeDocument/2006/relationships/printerSettings" Target="../printerSettings/printerSettings401.bin"/><Relationship Id="rId4" Type="http://schemas.openxmlformats.org/officeDocument/2006/relationships/printerSettings" Target="../printerSettings/printerSettings400.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05.bin"/><Relationship Id="rId2" Type="http://schemas.openxmlformats.org/officeDocument/2006/relationships/printerSettings" Target="../printerSettings/printerSettings404.bin"/><Relationship Id="rId1" Type="http://schemas.openxmlformats.org/officeDocument/2006/relationships/printerSettings" Target="../printerSettings/printerSettings403.bin"/><Relationship Id="rId6" Type="http://schemas.openxmlformats.org/officeDocument/2006/relationships/printerSettings" Target="../printerSettings/printerSettings408.bin"/><Relationship Id="rId5" Type="http://schemas.openxmlformats.org/officeDocument/2006/relationships/printerSettings" Target="../printerSettings/printerSettings407.bin"/><Relationship Id="rId4" Type="http://schemas.openxmlformats.org/officeDocument/2006/relationships/printerSettings" Target="../printerSettings/printerSettings406.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11.bin"/><Relationship Id="rId2" Type="http://schemas.openxmlformats.org/officeDocument/2006/relationships/printerSettings" Target="../printerSettings/printerSettings410.bin"/><Relationship Id="rId1" Type="http://schemas.openxmlformats.org/officeDocument/2006/relationships/printerSettings" Target="../printerSettings/printerSettings409.bin"/><Relationship Id="rId6" Type="http://schemas.openxmlformats.org/officeDocument/2006/relationships/printerSettings" Target="../printerSettings/printerSettings414.bin"/><Relationship Id="rId5" Type="http://schemas.openxmlformats.org/officeDocument/2006/relationships/printerSettings" Target="../printerSettings/printerSettings413.bin"/><Relationship Id="rId4" Type="http://schemas.openxmlformats.org/officeDocument/2006/relationships/printerSettings" Target="../printerSettings/printerSettings4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17.bin"/><Relationship Id="rId2" Type="http://schemas.openxmlformats.org/officeDocument/2006/relationships/printerSettings" Target="../printerSettings/printerSettings416.bin"/><Relationship Id="rId1" Type="http://schemas.openxmlformats.org/officeDocument/2006/relationships/printerSettings" Target="../printerSettings/printerSettings415.bin"/><Relationship Id="rId6" Type="http://schemas.openxmlformats.org/officeDocument/2006/relationships/printerSettings" Target="../printerSettings/printerSettings420.bin"/><Relationship Id="rId5" Type="http://schemas.openxmlformats.org/officeDocument/2006/relationships/printerSettings" Target="../printerSettings/printerSettings419.bin"/><Relationship Id="rId4" Type="http://schemas.openxmlformats.org/officeDocument/2006/relationships/printerSettings" Target="../printerSettings/printerSettings41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23.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29.bin"/><Relationship Id="rId2" Type="http://schemas.openxmlformats.org/officeDocument/2006/relationships/printerSettings" Target="../printerSettings/printerSettings428.bin"/><Relationship Id="rId1" Type="http://schemas.openxmlformats.org/officeDocument/2006/relationships/printerSettings" Target="../printerSettings/printerSettings427.bin"/><Relationship Id="rId6" Type="http://schemas.openxmlformats.org/officeDocument/2006/relationships/printerSettings" Target="../printerSettings/printerSettings432.bin"/><Relationship Id="rId5" Type="http://schemas.openxmlformats.org/officeDocument/2006/relationships/printerSettings" Target="../printerSettings/printerSettings431.bin"/><Relationship Id="rId4" Type="http://schemas.openxmlformats.org/officeDocument/2006/relationships/printerSettings" Target="../printerSettings/printerSettings430.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35.bin"/><Relationship Id="rId2" Type="http://schemas.openxmlformats.org/officeDocument/2006/relationships/printerSettings" Target="../printerSettings/printerSettings434.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5" Type="http://schemas.openxmlformats.org/officeDocument/2006/relationships/printerSettings" Target="../printerSettings/printerSettings437.bin"/><Relationship Id="rId4" Type="http://schemas.openxmlformats.org/officeDocument/2006/relationships/printerSettings" Target="../printerSettings/printerSettings436.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41.bin"/><Relationship Id="rId7" Type="http://schemas.openxmlformats.org/officeDocument/2006/relationships/vmlDrawing" Target="../drawings/vmlDrawing8.vml"/><Relationship Id="rId2" Type="http://schemas.openxmlformats.org/officeDocument/2006/relationships/printerSettings" Target="../printerSettings/printerSettings440.bin"/><Relationship Id="rId1" Type="http://schemas.openxmlformats.org/officeDocument/2006/relationships/printerSettings" Target="../printerSettings/printerSettings439.bin"/><Relationship Id="rId6" Type="http://schemas.openxmlformats.org/officeDocument/2006/relationships/printerSettings" Target="../printerSettings/printerSettings444.bin"/><Relationship Id="rId5" Type="http://schemas.openxmlformats.org/officeDocument/2006/relationships/printerSettings" Target="../printerSettings/printerSettings443.bin"/><Relationship Id="rId4" Type="http://schemas.openxmlformats.org/officeDocument/2006/relationships/printerSettings" Target="../printerSettings/printerSettings442.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47.bin"/><Relationship Id="rId2" Type="http://schemas.openxmlformats.org/officeDocument/2006/relationships/printerSettings" Target="../printerSettings/printerSettings446.bin"/><Relationship Id="rId1" Type="http://schemas.openxmlformats.org/officeDocument/2006/relationships/printerSettings" Target="../printerSettings/printerSettings445.bin"/><Relationship Id="rId6" Type="http://schemas.openxmlformats.org/officeDocument/2006/relationships/printerSettings" Target="../printerSettings/printerSettings450.bin"/><Relationship Id="rId5" Type="http://schemas.openxmlformats.org/officeDocument/2006/relationships/printerSettings" Target="../printerSettings/printerSettings449.bin"/><Relationship Id="rId4" Type="http://schemas.openxmlformats.org/officeDocument/2006/relationships/printerSettings" Target="../printerSettings/printerSettings448.bin"/></Relationships>
</file>

<file path=xl/worksheets/_rels/sheet8.xml.rels><?xml version="1.0" encoding="UTF-8" standalone="yes"?>
<Relationships xmlns="http://schemas.openxmlformats.org/package/2006/relationships"><Relationship Id="rId8" Type="http://schemas.openxmlformats.org/officeDocument/2006/relationships/package" Target="../embeddings/Microsoft_Office_Word_Document1.docx"/><Relationship Id="rId3" Type="http://schemas.openxmlformats.org/officeDocument/2006/relationships/printerSettings" Target="../printerSettings/printerSettings45.bin"/><Relationship Id="rId7" Type="http://schemas.openxmlformats.org/officeDocument/2006/relationships/vmlDrawing" Target="../drawings/vmlDrawing1.v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sheet1.xml><?xml version="1.0" encoding="utf-8"?>
<worksheet xmlns="http://schemas.openxmlformats.org/spreadsheetml/2006/main" xmlns:r="http://schemas.openxmlformats.org/officeDocument/2006/relationships">
  <sheetPr transitionEvaluation="1">
    <pageSetUpPr fitToPage="1"/>
  </sheetPr>
  <dimension ref="A1:H70"/>
  <sheetViews>
    <sheetView defaultGridColor="0" colorId="22" zoomScale="75" zoomScaleNormal="85" workbookViewId="0">
      <selection activeCell="A4" sqref="A4"/>
    </sheetView>
  </sheetViews>
  <sheetFormatPr defaultColWidth="9.6328125" defaultRowHeight="15"/>
  <cols>
    <col min="1" max="1" width="20.6328125" style="9" customWidth="1"/>
    <col min="2" max="2" width="10.6328125" style="9" customWidth="1"/>
    <col min="3" max="3" width="20.6328125" style="9" customWidth="1"/>
    <col min="4" max="4" width="10.6328125" style="9" customWidth="1"/>
    <col min="5" max="10" width="20.6328125" style="9" customWidth="1"/>
    <col min="11" max="11" width="11.6328125" style="9" customWidth="1"/>
    <col min="12" max="16384" width="9.6328125" style="9"/>
  </cols>
  <sheetData>
    <row r="1" spans="1:8" ht="17.399999999999999">
      <c r="B1" s="6"/>
      <c r="C1" s="6"/>
      <c r="D1" s="6"/>
      <c r="E1" s="6"/>
      <c r="F1" s="6"/>
      <c r="G1" s="6"/>
      <c r="H1" s="6"/>
    </row>
    <row r="2" spans="1:8" ht="17.399999999999999">
      <c r="A2" s="1876" t="s">
        <v>1569</v>
      </c>
      <c r="B2" s="1876"/>
      <c r="C2" s="1876"/>
      <c r="D2" s="1876"/>
      <c r="E2" s="1876"/>
      <c r="F2" s="1876"/>
      <c r="G2" s="7"/>
      <c r="H2" s="7"/>
    </row>
    <row r="3" spans="1:8" ht="15" customHeight="1">
      <c r="A3" s="1877" t="s">
        <v>1570</v>
      </c>
      <c r="B3" s="1877"/>
      <c r="C3" s="1877"/>
      <c r="D3" s="1877"/>
      <c r="E3" s="1877"/>
      <c r="F3" s="1877"/>
      <c r="G3" s="8"/>
      <c r="H3" s="8"/>
    </row>
    <row r="4" spans="1:8" ht="15" customHeight="1">
      <c r="A4" s="963"/>
      <c r="B4" s="7"/>
      <c r="C4" s="7"/>
      <c r="D4" s="7"/>
      <c r="E4" s="7"/>
      <c r="F4" s="7"/>
      <c r="G4" s="7"/>
      <c r="H4" s="7"/>
    </row>
    <row r="5" spans="1:8">
      <c r="A5" s="13"/>
      <c r="B5" s="7"/>
      <c r="C5" s="7"/>
      <c r="D5" s="7"/>
      <c r="E5" s="7"/>
      <c r="F5" s="7"/>
      <c r="G5" s="7"/>
      <c r="H5" s="7"/>
    </row>
    <row r="6" spans="1:8">
      <c r="A6" s="962"/>
      <c r="B6" s="7"/>
      <c r="C6" s="7"/>
      <c r="D6" s="7"/>
      <c r="E6" s="7"/>
      <c r="F6" s="7"/>
      <c r="G6" s="7"/>
      <c r="H6" s="7"/>
    </row>
    <row r="7" spans="1:8" ht="15.6">
      <c r="A7" s="1875" t="s">
        <v>1571</v>
      </c>
      <c r="B7" s="1875"/>
      <c r="C7" s="1875"/>
      <c r="D7" s="1875"/>
      <c r="E7" s="1875"/>
      <c r="F7" s="1875"/>
      <c r="G7" s="7"/>
      <c r="H7" s="7"/>
    </row>
    <row r="8" spans="1:8" ht="18.600000000000001" customHeight="1">
      <c r="B8" s="7"/>
      <c r="C8" s="7"/>
      <c r="D8" s="7"/>
      <c r="E8" s="7"/>
      <c r="F8" s="7"/>
      <c r="G8" s="7"/>
      <c r="H8" s="7"/>
    </row>
    <row r="9" spans="1:8" ht="57.6" customHeight="1">
      <c r="A9" s="1874" t="s">
        <v>2082</v>
      </c>
      <c r="B9" s="1874"/>
      <c r="C9" s="1874"/>
      <c r="D9" s="1874"/>
      <c r="E9" s="1874"/>
      <c r="F9" s="1874"/>
      <c r="G9" s="7"/>
      <c r="H9" s="7"/>
    </row>
    <row r="10" spans="1:8" ht="16.2" customHeight="1">
      <c r="A10"/>
      <c r="B10" s="7"/>
      <c r="C10" s="7"/>
      <c r="D10" s="7"/>
      <c r="E10" s="7"/>
      <c r="F10" s="7"/>
      <c r="G10" s="7"/>
      <c r="H10" s="7"/>
    </row>
    <row r="11" spans="1:8" ht="48.6" customHeight="1">
      <c r="A11" s="1874" t="s">
        <v>2083</v>
      </c>
      <c r="B11" s="1874"/>
      <c r="C11" s="1874"/>
      <c r="D11" s="1874"/>
      <c r="E11" s="1874"/>
      <c r="F11" s="1874"/>
      <c r="G11" s="7"/>
      <c r="H11" s="7"/>
    </row>
    <row r="12" spans="1:8">
      <c r="A12" s="7"/>
      <c r="B12" s="7"/>
      <c r="C12" s="7"/>
      <c r="D12" s="7"/>
      <c r="E12" s="7"/>
      <c r="F12" s="7"/>
      <c r="G12" s="7"/>
      <c r="H12" s="7"/>
    </row>
    <row r="13" spans="1:8" ht="46.2" customHeight="1">
      <c r="A13" s="1874" t="s">
        <v>3142</v>
      </c>
      <c r="B13" s="1874"/>
      <c r="C13" s="1874"/>
      <c r="D13" s="1874"/>
      <c r="E13" s="1874"/>
      <c r="F13" s="1874"/>
      <c r="G13" s="7"/>
      <c r="H13" s="7"/>
    </row>
    <row r="14" spans="1:8" ht="15.6" customHeight="1">
      <c r="A14" s="7"/>
      <c r="B14" s="7"/>
      <c r="C14" s="7"/>
      <c r="D14" s="7"/>
      <c r="E14" s="7"/>
      <c r="F14" s="7"/>
      <c r="G14" s="7"/>
      <c r="H14" s="7"/>
    </row>
    <row r="15" spans="1:8" ht="75" customHeight="1">
      <c r="A15" s="1874" t="s">
        <v>2084</v>
      </c>
      <c r="B15" s="1874"/>
      <c r="C15" s="1874"/>
      <c r="D15" s="1874"/>
      <c r="E15" s="1874"/>
      <c r="F15" s="1874"/>
      <c r="G15" s="7"/>
      <c r="H15" s="7"/>
    </row>
    <row r="16" spans="1:8" ht="21" customHeight="1">
      <c r="A16" s="7"/>
      <c r="B16" s="7"/>
      <c r="C16" s="7"/>
      <c r="D16" s="7"/>
      <c r="E16" s="7"/>
      <c r="F16" s="7"/>
      <c r="G16" s="7"/>
      <c r="H16" s="7"/>
    </row>
    <row r="17" spans="1:8" ht="47.4" customHeight="1">
      <c r="A17" s="1874" t="s">
        <v>5013</v>
      </c>
      <c r="B17" s="1874"/>
      <c r="C17" s="1874"/>
      <c r="D17" s="1874"/>
      <c r="E17" s="1874"/>
      <c r="F17" s="1874"/>
      <c r="G17" s="7"/>
      <c r="H17" s="7"/>
    </row>
    <row r="18" spans="1:8" ht="15.6" customHeight="1">
      <c r="A18" s="7"/>
      <c r="B18" s="7"/>
      <c r="C18" s="7"/>
      <c r="D18" s="7"/>
      <c r="E18" s="7"/>
      <c r="F18" s="7"/>
      <c r="G18" s="7"/>
      <c r="H18" s="7"/>
    </row>
    <row r="19" spans="1:8" ht="21" customHeight="1">
      <c r="A19" s="1875"/>
      <c r="B19" s="1875"/>
      <c r="C19" s="1875"/>
      <c r="D19" s="1875"/>
      <c r="E19" s="1875"/>
      <c r="F19" s="1875"/>
      <c r="G19" s="7"/>
      <c r="H19" s="7"/>
    </row>
    <row r="20" spans="1:8" ht="15" customHeight="1">
      <c r="A20" s="1874"/>
      <c r="B20" s="1874"/>
      <c r="C20" s="1874"/>
      <c r="D20" s="1874"/>
      <c r="E20" s="1874"/>
      <c r="F20" s="1874"/>
      <c r="G20" s="7"/>
      <c r="H20" s="7"/>
    </row>
    <row r="21" spans="1:8">
      <c r="A21" s="7"/>
      <c r="B21" s="7"/>
      <c r="C21" s="7"/>
      <c r="D21" s="7"/>
      <c r="E21" s="7"/>
      <c r="F21" s="7"/>
      <c r="G21" s="7"/>
      <c r="H21" s="7"/>
    </row>
    <row r="22" spans="1:8" ht="15.6">
      <c r="A22" s="1875" t="s">
        <v>1572</v>
      </c>
      <c r="B22" s="1875"/>
      <c r="C22" s="1875"/>
      <c r="D22" s="1875"/>
      <c r="E22" s="1875"/>
      <c r="F22" s="1875"/>
      <c r="G22" s="7"/>
      <c r="H22" s="7"/>
    </row>
    <row r="23" spans="1:8" ht="72.599999999999994" customHeight="1">
      <c r="A23" s="1874" t="s">
        <v>967</v>
      </c>
      <c r="B23" s="1874"/>
      <c r="C23" s="1874"/>
      <c r="D23" s="1874"/>
      <c r="E23" s="1874"/>
      <c r="F23" s="1874"/>
      <c r="G23" s="7"/>
      <c r="H23" s="7"/>
    </row>
    <row r="24" spans="1:8">
      <c r="A24" s="7"/>
      <c r="B24" s="7"/>
      <c r="C24" s="7"/>
      <c r="D24" s="7"/>
      <c r="E24" s="7"/>
      <c r="F24" s="7"/>
      <c r="G24" s="7"/>
      <c r="H24" s="7"/>
    </row>
    <row r="25" spans="1:8" ht="22.2" customHeight="1">
      <c r="A25" s="1878" t="s">
        <v>1573</v>
      </c>
      <c r="B25" s="1878"/>
      <c r="C25" s="1878"/>
      <c r="D25" s="1878"/>
      <c r="E25" s="1878"/>
      <c r="F25" s="967"/>
      <c r="G25" s="7"/>
      <c r="H25" s="7"/>
    </row>
    <row r="26" spans="1:8" ht="17.25" customHeight="1">
      <c r="A26" s="1874" t="s">
        <v>5015</v>
      </c>
      <c r="B26" s="1874"/>
      <c r="C26" s="1874"/>
      <c r="D26" s="1874"/>
      <c r="E26" s="1874"/>
      <c r="F26" s="1874"/>
      <c r="G26" s="7"/>
      <c r="H26" s="7"/>
    </row>
    <row r="27" spans="1:8">
      <c r="A27" s="7"/>
      <c r="B27" s="7"/>
      <c r="C27" s="7"/>
      <c r="D27" s="7"/>
      <c r="E27" s="7"/>
      <c r="F27" s="7"/>
      <c r="G27" s="7"/>
      <c r="H27" s="7"/>
    </row>
    <row r="28" spans="1:8" ht="15.6">
      <c r="A28" s="1875" t="s">
        <v>1574</v>
      </c>
      <c r="B28" s="1875"/>
      <c r="C28" s="1875"/>
      <c r="D28" s="1875"/>
      <c r="E28" s="1875"/>
      <c r="F28" s="1875"/>
      <c r="G28" s="7"/>
      <c r="H28" s="7"/>
    </row>
    <row r="29" spans="1:8" ht="32.4" customHeight="1">
      <c r="A29" s="1874" t="s">
        <v>2085</v>
      </c>
      <c r="B29" s="1874"/>
      <c r="C29" s="1874"/>
      <c r="D29" s="1874"/>
      <c r="E29" s="1874"/>
      <c r="F29" s="1874"/>
      <c r="G29" s="7"/>
      <c r="H29" s="7"/>
    </row>
    <row r="30" spans="1:8">
      <c r="A30" s="7"/>
      <c r="B30" s="7"/>
      <c r="C30" s="7"/>
      <c r="D30" s="7"/>
      <c r="E30" s="7"/>
      <c r="F30" s="7"/>
      <c r="G30" s="7"/>
      <c r="H30" s="7"/>
    </row>
    <row r="31" spans="1:8" ht="15.6">
      <c r="A31" s="1875" t="s">
        <v>1575</v>
      </c>
      <c r="B31" s="1875"/>
      <c r="C31" s="1875"/>
      <c r="D31" s="1875"/>
      <c r="E31" s="1875"/>
      <c r="F31" s="1875"/>
      <c r="G31" s="7"/>
      <c r="H31" s="7"/>
    </row>
    <row r="32" spans="1:8" ht="34.950000000000003" customHeight="1">
      <c r="A32" s="1874" t="s">
        <v>5014</v>
      </c>
      <c r="B32" s="1874"/>
      <c r="C32" s="1874"/>
      <c r="D32" s="1874"/>
      <c r="E32" s="1874"/>
      <c r="F32" s="1874"/>
      <c r="G32" s="7"/>
      <c r="H32" s="7"/>
    </row>
    <row r="33" spans="1:8" ht="12.75" customHeight="1">
      <c r="A33" s="7"/>
      <c r="B33" s="7"/>
      <c r="C33" s="7"/>
      <c r="D33" s="7"/>
      <c r="E33" s="7"/>
      <c r="F33" s="7"/>
      <c r="G33" s="7"/>
      <c r="H33" s="7"/>
    </row>
    <row r="34" spans="1:8" ht="19.95" customHeight="1">
      <c r="A34" s="1875" t="s">
        <v>1576</v>
      </c>
      <c r="B34" s="1875"/>
      <c r="C34" s="1875"/>
      <c r="D34" s="1875"/>
      <c r="E34" s="1875"/>
      <c r="F34" s="1875"/>
      <c r="G34" s="7"/>
      <c r="H34" s="7"/>
    </row>
    <row r="35" spans="1:8" ht="59.4" customHeight="1">
      <c r="A35" s="1874" t="s">
        <v>5016</v>
      </c>
      <c r="B35" s="1874"/>
      <c r="C35" s="1874"/>
      <c r="D35" s="1874"/>
      <c r="E35" s="1874"/>
      <c r="F35" s="1874"/>
      <c r="G35" s="7"/>
      <c r="H35" s="7"/>
    </row>
    <row r="36" spans="1:8" ht="12.75" customHeight="1">
      <c r="A36" s="7"/>
      <c r="B36" s="7"/>
      <c r="C36" s="7"/>
      <c r="D36" s="7"/>
      <c r="E36" s="7"/>
      <c r="F36" s="7"/>
      <c r="G36" s="7"/>
      <c r="H36" s="7"/>
    </row>
    <row r="37" spans="1:8" ht="18" customHeight="1">
      <c r="A37" s="1875" t="s">
        <v>1577</v>
      </c>
      <c r="B37" s="1875"/>
      <c r="C37" s="1875"/>
      <c r="D37" s="1875"/>
      <c r="E37" s="1875"/>
      <c r="F37" s="1875"/>
      <c r="G37" s="7"/>
      <c r="H37" s="7"/>
    </row>
    <row r="38" spans="1:8" ht="34.950000000000003" customHeight="1">
      <c r="A38" s="1874" t="s">
        <v>1578</v>
      </c>
      <c r="B38" s="1874"/>
      <c r="C38" s="1874"/>
      <c r="D38" s="1874"/>
      <c r="E38" s="1874"/>
      <c r="F38" s="1874"/>
      <c r="G38" s="7"/>
      <c r="H38" s="7"/>
    </row>
    <row r="39" spans="1:8">
      <c r="A39" s="7"/>
      <c r="B39" s="7"/>
      <c r="C39" s="7"/>
      <c r="D39" s="7"/>
      <c r="E39" s="7"/>
      <c r="F39" s="7"/>
      <c r="G39" s="7"/>
      <c r="H39" s="7"/>
    </row>
    <row r="40" spans="1:8" ht="15.6">
      <c r="B40" s="10"/>
      <c r="C40" s="965" t="s">
        <v>2086</v>
      </c>
      <c r="D40" s="11"/>
      <c r="E40" s="965" t="s">
        <v>2087</v>
      </c>
      <c r="F40" s="12"/>
      <c r="G40" s="10"/>
    </row>
    <row r="41" spans="1:8" ht="15.6">
      <c r="A41" s="964" t="s">
        <v>1579</v>
      </c>
      <c r="B41" s="12"/>
      <c r="C41" s="966" t="s">
        <v>1580</v>
      </c>
      <c r="D41" s="11"/>
      <c r="E41" s="966" t="s">
        <v>1580</v>
      </c>
      <c r="F41" s="11"/>
    </row>
    <row r="42" spans="1:8" ht="17.399999999999999">
      <c r="A42" s="605" t="s">
        <v>1581</v>
      </c>
      <c r="C42" s="9" t="s">
        <v>3143</v>
      </c>
      <c r="E42" s="9" t="s">
        <v>3155</v>
      </c>
    </row>
    <row r="43" spans="1:8" ht="17.399999999999999">
      <c r="A43" s="605" t="s">
        <v>1582</v>
      </c>
      <c r="C43" s="9" t="s">
        <v>3144</v>
      </c>
      <c r="E43" s="9" t="s">
        <v>3156</v>
      </c>
    </row>
    <row r="44" spans="1:8" ht="17.399999999999999">
      <c r="A44" s="605" t="s">
        <v>1583</v>
      </c>
      <c r="C44" s="9" t="s">
        <v>3145</v>
      </c>
      <c r="E44" s="9" t="s">
        <v>3157</v>
      </c>
    </row>
    <row r="45" spans="1:8" ht="17.399999999999999">
      <c r="A45" s="605" t="s">
        <v>1584</v>
      </c>
      <c r="C45" s="9" t="s">
        <v>3154</v>
      </c>
      <c r="E45" s="9" t="s">
        <v>3158</v>
      </c>
    </row>
    <row r="46" spans="1:8" ht="17.399999999999999">
      <c r="A46" s="605" t="s">
        <v>1585</v>
      </c>
      <c r="C46" s="9" t="s">
        <v>3146</v>
      </c>
      <c r="E46" s="9" t="s">
        <v>3159</v>
      </c>
    </row>
    <row r="47" spans="1:8" ht="17.399999999999999">
      <c r="A47" s="605" t="s">
        <v>1586</v>
      </c>
      <c r="C47" s="9" t="s">
        <v>3147</v>
      </c>
      <c r="E47" s="9" t="s">
        <v>3160</v>
      </c>
    </row>
    <row r="48" spans="1:8" ht="17.399999999999999">
      <c r="A48" s="605" t="s">
        <v>1587</v>
      </c>
      <c r="C48" s="9" t="s">
        <v>3148</v>
      </c>
      <c r="E48" s="9" t="s">
        <v>3161</v>
      </c>
    </row>
    <row r="49" spans="1:7" ht="17.399999999999999">
      <c r="A49" s="605" t="s">
        <v>1588</v>
      </c>
      <c r="C49" s="9" t="s">
        <v>3149</v>
      </c>
      <c r="E49" s="9" t="s">
        <v>3162</v>
      </c>
    </row>
    <row r="50" spans="1:7" ht="17.399999999999999">
      <c r="A50" s="605" t="s">
        <v>1589</v>
      </c>
      <c r="C50" s="9" t="s">
        <v>3150</v>
      </c>
      <c r="E50" s="9" t="s">
        <v>3163</v>
      </c>
    </row>
    <row r="51" spans="1:7" ht="17.399999999999999">
      <c r="A51" s="605" t="s">
        <v>1590</v>
      </c>
      <c r="C51" s="9" t="s">
        <v>3151</v>
      </c>
      <c r="E51" s="9" t="s">
        <v>3164</v>
      </c>
    </row>
    <row r="52" spans="1:7" ht="17.399999999999999">
      <c r="A52" s="605" t="s">
        <v>1591</v>
      </c>
      <c r="C52" s="9" t="s">
        <v>3152</v>
      </c>
      <c r="E52" s="9" t="s">
        <v>3165</v>
      </c>
    </row>
    <row r="53" spans="1:7" ht="17.399999999999999">
      <c r="A53" s="605" t="s">
        <v>1592</v>
      </c>
      <c r="C53" s="9" t="s">
        <v>3153</v>
      </c>
      <c r="E53" s="9" t="s">
        <v>3166</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customSheetViews>
    <customSheetView guid="{B03EE9F7-5DE6-4312-9CF8-68BFF35B892B}" scale="75" colorId="22" showPageBreaks="1" fitToPage="1" printArea="1">
      <selection activeCell="A4" sqref="A4"/>
      <pageMargins left="0.5" right="0.5" top="0.5" bottom="0.5" header="0.5" footer="0.5"/>
      <printOptions horizontalCentered="1" verticalCentered="1"/>
      <pageSetup scale="56" orientation="portrait" horizontalDpi="300" verticalDpi="300" r:id="rId1"/>
      <headerFooter alignWithMargins="0"/>
    </customSheetView>
    <customSheetView guid="{6604920B-9A9A-4B1B-8001-ABFAE204A5A1}" scale="75" colorId="22" showPageBreaks="1" fitToPage="1">
      <selection activeCell="A4" sqref="A4"/>
      <pageMargins left="0.5" right="0.5" top="0.5" bottom="0.5" header="0.5" footer="0.5"/>
      <printOptions horizontalCentered="1" verticalCentered="1"/>
      <pageSetup scale="48" orientation="portrait" horizontalDpi="300" verticalDpi="300" r:id="rId2"/>
      <headerFooter alignWithMargins="0"/>
    </customSheetView>
    <customSheetView guid="{725D19D6-B2FF-4AA6-9BA8-2C93787C1292}" scale="75" colorId="22" fitToPage="1" showRuler="0">
      <selection activeCell="A4" sqref="A4"/>
      <pageMargins left="0.5" right="0.5" top="0.5" bottom="0.5" header="0.5" footer="0.5"/>
      <printOptions horizontalCentered="1" verticalCentered="1"/>
      <pageSetup scale="56" orientation="portrait" horizontalDpi="300" verticalDpi="300" r:id="rId3"/>
      <headerFooter alignWithMargins="0"/>
    </customSheetView>
    <customSheetView guid="{00D7FFF0-A637-4B2D-8964-7D108FE27DC9}" scale="75" colorId="22" fitToPage="1">
      <selection activeCell="A4" sqref="A4"/>
      <pageMargins left="0.5" right="0.5" top="0.5" bottom="0.5" header="0.5" footer="0.5"/>
      <printOptions horizontalCentered="1" verticalCentered="1"/>
      <pageSetup scale="56" orientation="portrait" horizontalDpi="300" verticalDpi="300" r:id="rId4"/>
      <headerFooter alignWithMargins="0"/>
    </customSheetView>
    <customSheetView guid="{8930B103-E5CB-49CF-B279-92DC95584FC0}" scale="75" colorId="22" showPageBreaks="1" fitToPage="1" printArea="1">
      <selection activeCell="A4" sqref="A4"/>
      <pageMargins left="0.5" right="0.5" top="0.5" bottom="0.5" header="0.5" footer="0.5"/>
      <printOptions horizontalCentered="1" verticalCentered="1"/>
      <pageSetup scale="56" orientation="portrait" horizontalDpi="300" verticalDpi="300" r:id="rId5"/>
      <headerFooter alignWithMargins="0"/>
    </customSheetView>
  </customSheetViews>
  <mergeCells count="22">
    <mergeCell ref="A31:F31"/>
    <mergeCell ref="A25:E25"/>
    <mergeCell ref="A38:F38"/>
    <mergeCell ref="A32:F32"/>
    <mergeCell ref="A34:F34"/>
    <mergeCell ref="A35:F35"/>
    <mergeCell ref="A37:F37"/>
    <mergeCell ref="A26:F26"/>
    <mergeCell ref="A23:F23"/>
    <mergeCell ref="A17:F17"/>
    <mergeCell ref="A19:F19"/>
    <mergeCell ref="A28:F28"/>
    <mergeCell ref="A29:F29"/>
    <mergeCell ref="A11:F11"/>
    <mergeCell ref="A22:F22"/>
    <mergeCell ref="A13:F13"/>
    <mergeCell ref="A15:F15"/>
    <mergeCell ref="A2:F2"/>
    <mergeCell ref="A3:F3"/>
    <mergeCell ref="A7:F7"/>
    <mergeCell ref="A9:F9"/>
    <mergeCell ref="A20:F20"/>
  </mergeCells>
  <phoneticPr fontId="54" type="noConversion"/>
  <printOptions horizontalCentered="1" verticalCentered="1"/>
  <pageMargins left="0.5" right="0.5" top="0.5" bottom="0.5" header="0.5" footer="0.5"/>
  <pageSetup scale="56" orientation="portrait" horizontalDpi="300" verticalDpi="300" r:id="rId6"/>
  <headerFooter alignWithMargins="0"/>
</worksheet>
</file>

<file path=xl/worksheets/sheet10.xml><?xml version="1.0" encoding="utf-8"?>
<worksheet xmlns="http://schemas.openxmlformats.org/spreadsheetml/2006/main" xmlns:r="http://schemas.openxmlformats.org/officeDocument/2006/relationships">
  <sheetPr transitionEvaluation="1"/>
  <dimension ref="A1:O57"/>
  <sheetViews>
    <sheetView defaultGridColor="0" colorId="22" zoomScale="85" zoomScaleNormal="85" workbookViewId="0">
      <selection activeCell="L19" sqref="L19"/>
    </sheetView>
  </sheetViews>
  <sheetFormatPr defaultColWidth="9.6328125" defaultRowHeight="15"/>
  <cols>
    <col min="1" max="1" width="4.6328125" customWidth="1"/>
    <col min="2" max="2" width="40.6328125" customWidth="1"/>
    <col min="3" max="3" width="24.6328125" customWidth="1"/>
    <col min="4" max="6" width="12.6328125" customWidth="1"/>
    <col min="7" max="7" width="5.6328125" customWidth="1"/>
    <col min="8" max="14" width="14.6328125" customWidth="1"/>
    <col min="15" max="15" width="4.6328125" customWidth="1"/>
  </cols>
  <sheetData>
    <row r="1" spans="1:15" ht="13.5" customHeight="1" thickBot="1">
      <c r="A1" s="17" t="str">
        <f>'Data Sheet'!$C$25</f>
        <v>Rochester Gas &amp; Electric Corporation</v>
      </c>
      <c r="B1" s="9"/>
      <c r="C1" s="9"/>
      <c r="D1" s="1357"/>
      <c r="E1" s="9"/>
      <c r="F1" s="1590" t="str">
        <f>+'Data Sheet'!$C$38</f>
        <v>12/31/2013</v>
      </c>
      <c r="G1" s="17" t="str">
        <f>+'Data Sheet'!$C$25</f>
        <v>Rochester Gas &amp; Electric Corporation</v>
      </c>
      <c r="H1" s="9"/>
      <c r="I1" s="9"/>
      <c r="J1" s="9"/>
      <c r="K1" s="9"/>
      <c r="L1" s="9"/>
      <c r="M1" s="9"/>
      <c r="N1" s="9"/>
      <c r="O1" s="1589" t="str">
        <f>+'Data Sheet'!$C$38</f>
        <v>12/31/2013</v>
      </c>
    </row>
    <row r="2" spans="1:15" ht="13.5" customHeight="1">
      <c r="A2" s="1021"/>
      <c r="B2" s="1024"/>
      <c r="C2" s="1024"/>
      <c r="D2" s="1024"/>
      <c r="E2" s="1024"/>
      <c r="F2" s="1359"/>
      <c r="G2" s="1021"/>
      <c r="H2" s="1024"/>
      <c r="I2" s="1024"/>
      <c r="J2" s="1024"/>
      <c r="K2" s="1024"/>
      <c r="L2" s="1024"/>
      <c r="M2" s="1024"/>
      <c r="N2" s="1024"/>
      <c r="O2" s="1359"/>
    </row>
    <row r="3" spans="1:15" ht="15" customHeight="1">
      <c r="A3" s="1360" t="s">
        <v>2003</v>
      </c>
      <c r="B3" s="12"/>
      <c r="C3" s="12"/>
      <c r="D3" s="12"/>
      <c r="E3" s="12"/>
      <c r="F3" s="1038"/>
      <c r="G3" s="1360" t="s">
        <v>2004</v>
      </c>
      <c r="H3" s="1361"/>
      <c r="I3" s="12"/>
      <c r="J3" s="12"/>
      <c r="K3" s="12"/>
      <c r="L3" s="12"/>
      <c r="M3" s="12"/>
      <c r="N3" s="12"/>
      <c r="O3" s="1038"/>
    </row>
    <row r="4" spans="1:15" ht="15" customHeight="1">
      <c r="A4" s="1026"/>
      <c r="B4" s="12"/>
      <c r="C4" s="12"/>
      <c r="D4" s="12"/>
      <c r="E4" s="12"/>
      <c r="F4" s="1362"/>
      <c r="G4" s="1026"/>
      <c r="H4" s="9"/>
      <c r="I4" s="9"/>
      <c r="J4" s="9"/>
      <c r="K4" s="9"/>
      <c r="L4" s="9"/>
      <c r="M4" s="9"/>
      <c r="N4" s="9"/>
      <c r="O4" s="1362"/>
    </row>
    <row r="5" spans="1:15" ht="16.5" customHeight="1">
      <c r="A5" s="1363" t="s">
        <v>2005</v>
      </c>
      <c r="B5" s="1874" t="s">
        <v>1519</v>
      </c>
      <c r="C5" s="1910"/>
      <c r="D5" s="1910"/>
      <c r="E5" s="1910"/>
      <c r="F5" s="1914"/>
      <c r="G5" s="1026"/>
      <c r="H5" s="1874" t="s">
        <v>5019</v>
      </c>
      <c r="I5" s="1874"/>
      <c r="J5" s="1874"/>
      <c r="K5" s="1874"/>
      <c r="L5" s="1874"/>
      <c r="M5" s="1874"/>
      <c r="N5" s="1874"/>
      <c r="O5" s="1362"/>
    </row>
    <row r="6" spans="1:15" ht="13.5" customHeight="1">
      <c r="A6" s="1026"/>
      <c r="B6" s="1910"/>
      <c r="C6" s="1910"/>
      <c r="D6" s="1910"/>
      <c r="E6" s="1910"/>
      <c r="F6" s="1914"/>
      <c r="G6" s="1026"/>
      <c r="H6" s="1874"/>
      <c r="I6" s="1874"/>
      <c r="J6" s="1874"/>
      <c r="K6" s="1874"/>
      <c r="L6" s="1874"/>
      <c r="M6" s="1874"/>
      <c r="N6" s="1874"/>
      <c r="O6" s="1362"/>
    </row>
    <row r="7" spans="1:15" ht="13.5" customHeight="1">
      <c r="A7" s="1026"/>
      <c r="B7" s="9"/>
      <c r="C7" s="12"/>
      <c r="D7" s="12"/>
      <c r="E7" s="12"/>
      <c r="F7" s="1362"/>
      <c r="G7" s="1026"/>
      <c r="H7" s="1874"/>
      <c r="I7" s="1874"/>
      <c r="J7" s="1874"/>
      <c r="K7" s="1874"/>
      <c r="L7" s="1874"/>
      <c r="M7" s="1874"/>
      <c r="N7" s="1874"/>
      <c r="O7" s="1362"/>
    </row>
    <row r="8" spans="1:15" ht="17.25" customHeight="1">
      <c r="A8" s="1363" t="s">
        <v>1922</v>
      </c>
      <c r="B8" s="1874" t="s">
        <v>1520</v>
      </c>
      <c r="C8" s="1910"/>
      <c r="D8" s="1910"/>
      <c r="E8" s="1910"/>
      <c r="F8" s="1914"/>
      <c r="G8" s="1026"/>
      <c r="H8" s="1874"/>
      <c r="I8" s="1874"/>
      <c r="J8" s="1874"/>
      <c r="K8" s="1874"/>
      <c r="L8" s="1874"/>
      <c r="M8" s="1874"/>
      <c r="N8" s="1874"/>
      <c r="O8" s="1362"/>
    </row>
    <row r="9" spans="1:15" ht="13.5" customHeight="1">
      <c r="A9" s="1026"/>
      <c r="B9" s="1910"/>
      <c r="C9" s="1910"/>
      <c r="D9" s="1910"/>
      <c r="E9" s="1910"/>
      <c r="F9" s="1914"/>
      <c r="G9" s="1026"/>
      <c r="H9" s="9"/>
      <c r="I9" s="9"/>
      <c r="J9" s="9"/>
      <c r="K9" s="9"/>
      <c r="L9" s="9"/>
      <c r="M9" s="9"/>
      <c r="N9" s="9"/>
      <c r="O9" s="1362"/>
    </row>
    <row r="10" spans="1:15" ht="13.5" customHeight="1">
      <c r="A10" s="1026"/>
      <c r="B10" s="1899"/>
      <c r="C10" s="1899"/>
      <c r="D10" s="1899"/>
      <c r="E10" s="1899"/>
      <c r="F10" s="1893"/>
      <c r="G10" s="1026"/>
      <c r="H10" s="1874" t="s">
        <v>1521</v>
      </c>
      <c r="I10" s="1874"/>
      <c r="J10" s="1874"/>
      <c r="K10" s="1874"/>
      <c r="L10" s="1874"/>
      <c r="M10" s="1874"/>
      <c r="N10" s="1874"/>
      <c r="O10" s="1362"/>
    </row>
    <row r="11" spans="1:15" ht="13.5" customHeight="1">
      <c r="A11" s="1014"/>
      <c r="C11" s="1349"/>
      <c r="D11" s="1349"/>
      <c r="E11" s="1349"/>
      <c r="F11" s="1355"/>
      <c r="G11" s="1026"/>
      <c r="H11" s="1874"/>
      <c r="I11" s="1874"/>
      <c r="J11" s="1874"/>
      <c r="K11" s="1874"/>
      <c r="L11" s="1874"/>
      <c r="M11" s="1874"/>
      <c r="N11" s="1874"/>
      <c r="O11" s="1362"/>
    </row>
    <row r="12" spans="1:15" ht="13.5" customHeight="1">
      <c r="A12" s="1363" t="s">
        <v>1923</v>
      </c>
      <c r="B12" s="1874" t="s">
        <v>1522</v>
      </c>
      <c r="C12" s="1899"/>
      <c r="D12" s="1899"/>
      <c r="E12" s="1899"/>
      <c r="F12" s="1893"/>
      <c r="G12" s="1026"/>
      <c r="H12" s="9"/>
      <c r="I12" s="9"/>
      <c r="J12" s="9"/>
      <c r="K12" s="9"/>
      <c r="L12" s="9"/>
      <c r="M12" s="9"/>
      <c r="N12" s="9"/>
      <c r="O12" s="1362"/>
    </row>
    <row r="13" spans="1:15" ht="13.5" customHeight="1">
      <c r="A13" s="1030"/>
      <c r="B13" s="1912"/>
      <c r="C13" s="1912"/>
      <c r="D13" s="1912"/>
      <c r="E13" s="1912"/>
      <c r="F13" s="1913"/>
      <c r="G13" s="1030"/>
      <c r="H13" s="550"/>
      <c r="I13" s="550"/>
      <c r="J13" s="550"/>
      <c r="K13" s="550"/>
      <c r="L13" s="550"/>
      <c r="M13" s="550"/>
      <c r="N13" s="550"/>
      <c r="O13" s="1364"/>
    </row>
    <row r="14" spans="1:15" ht="13.5" customHeight="1">
      <c r="A14" s="1026"/>
      <c r="B14" s="1365"/>
      <c r="C14" s="12" t="s">
        <v>1924</v>
      </c>
      <c r="D14" s="1366" t="s">
        <v>1925</v>
      </c>
      <c r="E14" s="1366" t="s">
        <v>1926</v>
      </c>
      <c r="F14" s="1038"/>
      <c r="G14" s="1367"/>
      <c r="H14" s="1027"/>
      <c r="I14" s="1368"/>
      <c r="J14" s="1027"/>
      <c r="K14" s="1368"/>
      <c r="L14" s="1027"/>
      <c r="M14" s="1368"/>
      <c r="N14" s="9"/>
      <c r="O14" s="1029"/>
    </row>
    <row r="15" spans="1:15" ht="13.5" customHeight="1">
      <c r="A15" s="1363" t="s">
        <v>1357</v>
      </c>
      <c r="B15" s="1365"/>
      <c r="C15" s="12" t="s">
        <v>1927</v>
      </c>
      <c r="D15" s="1366" t="s">
        <v>1928</v>
      </c>
      <c r="E15" s="1369" t="s">
        <v>1929</v>
      </c>
      <c r="F15" s="1370" t="s">
        <v>1930</v>
      </c>
      <c r="G15" s="1371" t="s">
        <v>1931</v>
      </c>
      <c r="H15" s="1372" t="s">
        <v>1932</v>
      </c>
      <c r="I15" s="1372" t="s">
        <v>1933</v>
      </c>
      <c r="J15" s="1372" t="s">
        <v>1934</v>
      </c>
      <c r="K15" s="1372" t="s">
        <v>1935</v>
      </c>
      <c r="L15" s="1372" t="s">
        <v>1936</v>
      </c>
      <c r="M15" s="1372" t="s">
        <v>1937</v>
      </c>
      <c r="N15" s="1373" t="s">
        <v>1938</v>
      </c>
      <c r="O15" s="1374" t="s">
        <v>1357</v>
      </c>
    </row>
    <row r="16" spans="1:15" ht="13.5" customHeight="1">
      <c r="A16" s="1363" t="s">
        <v>1360</v>
      </c>
      <c r="B16" s="1375" t="s">
        <v>1939</v>
      </c>
      <c r="C16" s="12" t="s">
        <v>1940</v>
      </c>
      <c r="D16" s="1366" t="s">
        <v>1941</v>
      </c>
      <c r="E16" s="1375" t="s">
        <v>1942</v>
      </c>
      <c r="F16" s="1376" t="s">
        <v>1943</v>
      </c>
      <c r="G16" s="1371" t="s">
        <v>1944</v>
      </c>
      <c r="H16" s="1372" t="s">
        <v>1945</v>
      </c>
      <c r="I16" s="1372" t="s">
        <v>1946</v>
      </c>
      <c r="J16" s="1372" t="s">
        <v>1947</v>
      </c>
      <c r="K16" s="1372" t="s">
        <v>1948</v>
      </c>
      <c r="L16" s="1372" t="s">
        <v>1949</v>
      </c>
      <c r="M16" s="1372" t="s">
        <v>1950</v>
      </c>
      <c r="N16" s="1373" t="s">
        <v>1951</v>
      </c>
      <c r="O16" s="1374" t="s">
        <v>1360</v>
      </c>
    </row>
    <row r="17" spans="1:15" ht="13.5" customHeight="1">
      <c r="A17" s="1026"/>
      <c r="B17" s="1375" t="s">
        <v>446</v>
      </c>
      <c r="C17" s="12" t="s">
        <v>447</v>
      </c>
      <c r="D17" s="1366" t="s">
        <v>1952</v>
      </c>
      <c r="E17" s="1375" t="s">
        <v>449</v>
      </c>
      <c r="F17" s="1376" t="s">
        <v>1953</v>
      </c>
      <c r="G17" s="1371" t="s">
        <v>1364</v>
      </c>
      <c r="H17" s="1372" t="s">
        <v>1954</v>
      </c>
      <c r="I17" s="1372" t="s">
        <v>1955</v>
      </c>
      <c r="J17" s="1372" t="s">
        <v>1956</v>
      </c>
      <c r="K17" s="1372" t="s">
        <v>1957</v>
      </c>
      <c r="L17" s="1372" t="s">
        <v>1958</v>
      </c>
      <c r="M17" s="1372" t="s">
        <v>1959</v>
      </c>
      <c r="N17" s="1373" t="s">
        <v>1960</v>
      </c>
      <c r="O17" s="1029"/>
    </row>
    <row r="18" spans="1:15" ht="13.5" customHeight="1">
      <c r="A18" s="1026"/>
      <c r="B18" s="1365"/>
      <c r="C18" s="9"/>
      <c r="D18" s="1366" t="s">
        <v>448</v>
      </c>
      <c r="E18" s="551"/>
      <c r="F18" s="1362"/>
      <c r="G18" s="1367"/>
      <c r="H18" s="1027"/>
      <c r="I18" s="1027"/>
      <c r="J18" s="1027"/>
      <c r="K18" s="1027"/>
      <c r="L18" s="1027"/>
      <c r="M18" s="1027"/>
      <c r="N18" s="9"/>
      <c r="O18" s="1029"/>
    </row>
    <row r="19" spans="1:15" ht="13.5" customHeight="1">
      <c r="A19" s="1377" t="s">
        <v>1365</v>
      </c>
      <c r="B19" s="88"/>
      <c r="C19" s="1378"/>
      <c r="D19" s="1379"/>
      <c r="E19" s="91"/>
      <c r="F19" s="92"/>
      <c r="G19" s="93"/>
      <c r="H19" s="94"/>
      <c r="I19" s="94"/>
      <c r="J19" s="94"/>
      <c r="K19" s="94"/>
      <c r="L19" s="94"/>
      <c r="M19" s="94"/>
      <c r="N19" s="95">
        <f t="shared" ref="N19:N43" si="0">SUM(F19:M19)</f>
        <v>0</v>
      </c>
      <c r="O19" s="1380" t="s">
        <v>1365</v>
      </c>
    </row>
    <row r="20" spans="1:15" ht="13.5" customHeight="1">
      <c r="A20" s="1363" t="s">
        <v>1366</v>
      </c>
      <c r="B20" s="97"/>
      <c r="C20" s="9"/>
      <c r="D20" s="509"/>
      <c r="E20" s="99" t="s">
        <v>1418</v>
      </c>
      <c r="F20" s="100" t="s">
        <v>1418</v>
      </c>
      <c r="G20" s="101"/>
      <c r="H20" s="102" t="s">
        <v>1418</v>
      </c>
      <c r="I20" s="102" t="s">
        <v>1418</v>
      </c>
      <c r="J20" s="102" t="s">
        <v>1418</v>
      </c>
      <c r="K20" s="102" t="s">
        <v>1418</v>
      </c>
      <c r="L20" s="102" t="s">
        <v>1418</v>
      </c>
      <c r="M20" s="102" t="s">
        <v>1418</v>
      </c>
      <c r="N20" s="103">
        <f t="shared" si="0"/>
        <v>0</v>
      </c>
      <c r="O20" s="1374" t="s">
        <v>1366</v>
      </c>
    </row>
    <row r="21" spans="1:15" ht="13.5" customHeight="1">
      <c r="A21" s="1363" t="s">
        <v>1367</v>
      </c>
      <c r="B21" s="1872" t="s">
        <v>342</v>
      </c>
      <c r="C21" s="9"/>
      <c r="D21" s="509"/>
      <c r="E21" s="99"/>
      <c r="F21" s="100"/>
      <c r="G21" s="101"/>
      <c r="H21" s="102"/>
      <c r="I21" s="102"/>
      <c r="J21" s="102"/>
      <c r="K21" s="102"/>
      <c r="L21" s="102"/>
      <c r="M21" s="102"/>
      <c r="N21" s="103">
        <f t="shared" si="0"/>
        <v>0</v>
      </c>
      <c r="O21" s="1374" t="s">
        <v>1367</v>
      </c>
    </row>
    <row r="22" spans="1:15" ht="13.5" customHeight="1">
      <c r="A22" s="1363" t="s">
        <v>1368</v>
      </c>
      <c r="B22" s="97"/>
      <c r="C22" s="9"/>
      <c r="D22" s="509"/>
      <c r="E22" s="99"/>
      <c r="F22" s="100"/>
      <c r="G22" s="101"/>
      <c r="H22" s="102"/>
      <c r="I22" s="102"/>
      <c r="J22" s="102"/>
      <c r="K22" s="102"/>
      <c r="L22" s="102"/>
      <c r="M22" s="102"/>
      <c r="N22" s="103">
        <f t="shared" si="0"/>
        <v>0</v>
      </c>
      <c r="O22" s="1374" t="s">
        <v>1368</v>
      </c>
    </row>
    <row r="23" spans="1:15" ht="13.5" customHeight="1">
      <c r="A23" s="1363" t="s">
        <v>1369</v>
      </c>
      <c r="B23" s="97"/>
      <c r="C23" s="9"/>
      <c r="D23" s="509"/>
      <c r="E23" s="99"/>
      <c r="F23" s="100"/>
      <c r="G23" s="101"/>
      <c r="H23" s="102"/>
      <c r="I23" s="102"/>
      <c r="J23" s="102"/>
      <c r="K23" s="102"/>
      <c r="L23" s="102"/>
      <c r="M23" s="102"/>
      <c r="N23" s="103">
        <f t="shared" si="0"/>
        <v>0</v>
      </c>
      <c r="O23" s="1374" t="s">
        <v>1369</v>
      </c>
    </row>
    <row r="24" spans="1:15" ht="13.5" customHeight="1">
      <c r="A24" s="1363" t="s">
        <v>1370</v>
      </c>
      <c r="B24" s="97"/>
      <c r="C24" s="9"/>
      <c r="D24" s="509"/>
      <c r="E24" s="99"/>
      <c r="F24" s="100"/>
      <c r="G24" s="101"/>
      <c r="H24" s="102"/>
      <c r="I24" s="102"/>
      <c r="J24" s="102"/>
      <c r="K24" s="102"/>
      <c r="L24" s="102"/>
      <c r="M24" s="102"/>
      <c r="N24" s="103">
        <f t="shared" si="0"/>
        <v>0</v>
      </c>
      <c r="O24" s="1374" t="s">
        <v>1370</v>
      </c>
    </row>
    <row r="25" spans="1:15" ht="13.5" customHeight="1">
      <c r="A25" s="1363" t="s">
        <v>1371</v>
      </c>
      <c r="B25" s="97"/>
      <c r="C25" s="9"/>
      <c r="D25" s="509"/>
      <c r="E25" s="99"/>
      <c r="F25" s="100"/>
      <c r="G25" s="101"/>
      <c r="H25" s="102"/>
      <c r="I25" s="102"/>
      <c r="J25" s="102"/>
      <c r="K25" s="102"/>
      <c r="L25" s="102"/>
      <c r="M25" s="102"/>
      <c r="N25" s="103">
        <f t="shared" si="0"/>
        <v>0</v>
      </c>
      <c r="O25" s="1374" t="s">
        <v>1371</v>
      </c>
    </row>
    <row r="26" spans="1:15" ht="13.5" customHeight="1">
      <c r="A26" s="1363" t="s">
        <v>1372</v>
      </c>
      <c r="B26" s="97"/>
      <c r="C26" s="9"/>
      <c r="D26" s="509"/>
      <c r="E26" s="99"/>
      <c r="F26" s="100"/>
      <c r="G26" s="101"/>
      <c r="H26" s="102"/>
      <c r="I26" s="102"/>
      <c r="J26" s="102"/>
      <c r="K26" s="102"/>
      <c r="L26" s="102"/>
      <c r="M26" s="102"/>
      <c r="N26" s="103">
        <f t="shared" si="0"/>
        <v>0</v>
      </c>
      <c r="O26" s="1374" t="s">
        <v>1372</v>
      </c>
    </row>
    <row r="27" spans="1:15" ht="13.5" customHeight="1">
      <c r="A27" s="1363" t="s">
        <v>1373</v>
      </c>
      <c r="B27" s="97"/>
      <c r="C27" s="9"/>
      <c r="D27" s="509"/>
      <c r="E27" s="99"/>
      <c r="F27" s="100"/>
      <c r="G27" s="101"/>
      <c r="H27" s="102"/>
      <c r="I27" s="102"/>
      <c r="J27" s="102"/>
      <c r="K27" s="102"/>
      <c r="L27" s="102"/>
      <c r="M27" s="102"/>
      <c r="N27" s="103">
        <f t="shared" si="0"/>
        <v>0</v>
      </c>
      <c r="O27" s="1374" t="s">
        <v>1373</v>
      </c>
    </row>
    <row r="28" spans="1:15" ht="13.5" customHeight="1">
      <c r="A28" s="1363" t="s">
        <v>1374</v>
      </c>
      <c r="B28" s="97"/>
      <c r="C28" s="9"/>
      <c r="D28" s="509"/>
      <c r="E28" s="99"/>
      <c r="F28" s="100"/>
      <c r="G28" s="101"/>
      <c r="H28" s="102"/>
      <c r="I28" s="102"/>
      <c r="J28" s="102"/>
      <c r="K28" s="102"/>
      <c r="L28" s="102"/>
      <c r="M28" s="102"/>
      <c r="N28" s="103">
        <f t="shared" si="0"/>
        <v>0</v>
      </c>
      <c r="O28" s="1374" t="s">
        <v>1374</v>
      </c>
    </row>
    <row r="29" spans="1:15" ht="13.5" customHeight="1">
      <c r="A29" s="1363" t="s">
        <v>1375</v>
      </c>
      <c r="B29" s="97"/>
      <c r="C29" s="9"/>
      <c r="D29" s="509"/>
      <c r="E29" s="99"/>
      <c r="F29" s="100"/>
      <c r="G29" s="101"/>
      <c r="H29" s="102"/>
      <c r="I29" s="102"/>
      <c r="J29" s="102"/>
      <c r="K29" s="102"/>
      <c r="L29" s="102"/>
      <c r="M29" s="102"/>
      <c r="N29" s="103">
        <f t="shared" si="0"/>
        <v>0</v>
      </c>
      <c r="O29" s="1374" t="s">
        <v>1375</v>
      </c>
    </row>
    <row r="30" spans="1:15" ht="13.5" customHeight="1">
      <c r="A30" s="1363" t="s">
        <v>1376</v>
      </c>
      <c r="B30" s="97"/>
      <c r="C30" s="9"/>
      <c r="D30" s="509"/>
      <c r="E30" s="99"/>
      <c r="F30" s="100"/>
      <c r="G30" s="101"/>
      <c r="H30" s="102"/>
      <c r="I30" s="102"/>
      <c r="J30" s="102"/>
      <c r="K30" s="102"/>
      <c r="L30" s="102"/>
      <c r="M30" s="102"/>
      <c r="N30" s="103">
        <f t="shared" si="0"/>
        <v>0</v>
      </c>
      <c r="O30" s="1374" t="s">
        <v>1376</v>
      </c>
    </row>
    <row r="31" spans="1:15" ht="13.5" customHeight="1">
      <c r="A31" s="1363" t="s">
        <v>1377</v>
      </c>
      <c r="B31" s="97"/>
      <c r="C31" s="9"/>
      <c r="D31" s="509"/>
      <c r="E31" s="99"/>
      <c r="F31" s="100"/>
      <c r="G31" s="101"/>
      <c r="H31" s="102"/>
      <c r="I31" s="102"/>
      <c r="J31" s="102"/>
      <c r="K31" s="102"/>
      <c r="L31" s="102"/>
      <c r="M31" s="102"/>
      <c r="N31" s="103">
        <f t="shared" si="0"/>
        <v>0</v>
      </c>
      <c r="O31" s="1374" t="s">
        <v>1377</v>
      </c>
    </row>
    <row r="32" spans="1:15" ht="13.5" customHeight="1">
      <c r="A32" s="1363" t="s">
        <v>1378</v>
      </c>
      <c r="B32" s="97"/>
      <c r="C32" s="9"/>
      <c r="D32" s="509"/>
      <c r="E32" s="99"/>
      <c r="F32" s="100"/>
      <c r="G32" s="101"/>
      <c r="H32" s="102"/>
      <c r="I32" s="102"/>
      <c r="J32" s="102"/>
      <c r="K32" s="102"/>
      <c r="L32" s="102"/>
      <c r="M32" s="102"/>
      <c r="N32" s="103">
        <f t="shared" si="0"/>
        <v>0</v>
      </c>
      <c r="O32" s="1374" t="s">
        <v>1378</v>
      </c>
    </row>
    <row r="33" spans="1:15" ht="13.5" customHeight="1">
      <c r="A33" s="1363" t="s">
        <v>1379</v>
      </c>
      <c r="B33" s="97"/>
      <c r="C33" s="9"/>
      <c r="D33" s="509"/>
      <c r="E33" s="99"/>
      <c r="F33" s="100"/>
      <c r="G33" s="101"/>
      <c r="H33" s="102"/>
      <c r="I33" s="102"/>
      <c r="J33" s="102"/>
      <c r="K33" s="102"/>
      <c r="L33" s="102"/>
      <c r="M33" s="102"/>
      <c r="N33" s="103">
        <f t="shared" si="0"/>
        <v>0</v>
      </c>
      <c r="O33" s="1374" t="s">
        <v>1379</v>
      </c>
    </row>
    <row r="34" spans="1:15" ht="13.5" customHeight="1">
      <c r="A34" s="1363" t="s">
        <v>1380</v>
      </c>
      <c r="B34" s="97"/>
      <c r="C34" s="9"/>
      <c r="D34" s="509"/>
      <c r="E34" s="99"/>
      <c r="F34" s="100"/>
      <c r="G34" s="101"/>
      <c r="H34" s="102"/>
      <c r="I34" s="102"/>
      <c r="J34" s="102"/>
      <c r="K34" s="102"/>
      <c r="L34" s="102"/>
      <c r="M34" s="102"/>
      <c r="N34" s="103">
        <f t="shared" si="0"/>
        <v>0</v>
      </c>
      <c r="O34" s="1374" t="s">
        <v>1380</v>
      </c>
    </row>
    <row r="35" spans="1:15" ht="13.5" customHeight="1">
      <c r="A35" s="1363" t="s">
        <v>1381</v>
      </c>
      <c r="B35" s="97"/>
      <c r="C35" s="9"/>
      <c r="D35" s="509"/>
      <c r="E35" s="99"/>
      <c r="F35" s="100"/>
      <c r="G35" s="101"/>
      <c r="H35" s="102"/>
      <c r="I35" s="102"/>
      <c r="J35" s="102"/>
      <c r="K35" s="102"/>
      <c r="L35" s="102"/>
      <c r="M35" s="102"/>
      <c r="N35" s="103">
        <f t="shared" si="0"/>
        <v>0</v>
      </c>
      <c r="O35" s="1374" t="s">
        <v>1381</v>
      </c>
    </row>
    <row r="36" spans="1:15" ht="13.5" customHeight="1">
      <c r="A36" s="1363" t="s">
        <v>1382</v>
      </c>
      <c r="B36" s="97"/>
      <c r="C36" s="9"/>
      <c r="D36" s="509"/>
      <c r="E36" s="99"/>
      <c r="F36" s="100"/>
      <c r="G36" s="101"/>
      <c r="H36" s="102"/>
      <c r="I36" s="102"/>
      <c r="J36" s="102"/>
      <c r="K36" s="102"/>
      <c r="L36" s="102"/>
      <c r="M36" s="102"/>
      <c r="N36" s="103">
        <f t="shared" si="0"/>
        <v>0</v>
      </c>
      <c r="O36" s="1374" t="s">
        <v>1382</v>
      </c>
    </row>
    <row r="37" spans="1:15" ht="13.5" customHeight="1">
      <c r="A37" s="1363" t="s">
        <v>1383</v>
      </c>
      <c r="B37" s="97"/>
      <c r="C37" s="9"/>
      <c r="D37" s="509"/>
      <c r="E37" s="99"/>
      <c r="F37" s="100"/>
      <c r="G37" s="101"/>
      <c r="H37" s="102"/>
      <c r="I37" s="102"/>
      <c r="J37" s="102"/>
      <c r="K37" s="102"/>
      <c r="L37" s="102"/>
      <c r="M37" s="102"/>
      <c r="N37" s="103">
        <f t="shared" si="0"/>
        <v>0</v>
      </c>
      <c r="O37" s="1374" t="s">
        <v>1383</v>
      </c>
    </row>
    <row r="38" spans="1:15" ht="13.5" customHeight="1">
      <c r="A38" s="1363" t="s">
        <v>1384</v>
      </c>
      <c r="B38" s="97"/>
      <c r="C38" s="9"/>
      <c r="D38" s="509"/>
      <c r="E38" s="99"/>
      <c r="F38" s="100"/>
      <c r="G38" s="101"/>
      <c r="H38" s="102"/>
      <c r="I38" s="102"/>
      <c r="J38" s="102"/>
      <c r="K38" s="102"/>
      <c r="L38" s="102"/>
      <c r="M38" s="102"/>
      <c r="N38" s="103">
        <f t="shared" si="0"/>
        <v>0</v>
      </c>
      <c r="O38" s="1374" t="s">
        <v>1384</v>
      </c>
    </row>
    <row r="39" spans="1:15" ht="13.5" customHeight="1">
      <c r="A39" s="1363" t="s">
        <v>2896</v>
      </c>
      <c r="B39" s="97"/>
      <c r="C39" s="9"/>
      <c r="D39" s="509"/>
      <c r="E39" s="99"/>
      <c r="F39" s="100"/>
      <c r="G39" s="101"/>
      <c r="H39" s="102"/>
      <c r="I39" s="102"/>
      <c r="J39" s="102"/>
      <c r="K39" s="102"/>
      <c r="L39" s="102"/>
      <c r="M39" s="102"/>
      <c r="N39" s="103">
        <f t="shared" si="0"/>
        <v>0</v>
      </c>
      <c r="O39" s="1374" t="s">
        <v>2896</v>
      </c>
    </row>
    <row r="40" spans="1:15" ht="13.5" customHeight="1">
      <c r="A40" s="1363" t="s">
        <v>2897</v>
      </c>
      <c r="B40" s="97"/>
      <c r="C40" s="9"/>
      <c r="D40" s="509"/>
      <c r="E40" s="99"/>
      <c r="F40" s="100"/>
      <c r="G40" s="101"/>
      <c r="H40" s="102"/>
      <c r="I40" s="102"/>
      <c r="J40" s="102"/>
      <c r="K40" s="102"/>
      <c r="L40" s="102"/>
      <c r="M40" s="102"/>
      <c r="N40" s="103">
        <f t="shared" si="0"/>
        <v>0</v>
      </c>
      <c r="O40" s="1374" t="s">
        <v>2897</v>
      </c>
    </row>
    <row r="41" spans="1:15" ht="13.5" customHeight="1">
      <c r="A41" s="1363" t="s">
        <v>2898</v>
      </c>
      <c r="B41" s="97"/>
      <c r="C41" s="9"/>
      <c r="D41" s="509"/>
      <c r="E41" s="99"/>
      <c r="F41" s="100"/>
      <c r="G41" s="101"/>
      <c r="H41" s="102"/>
      <c r="I41" s="102"/>
      <c r="J41" s="102"/>
      <c r="K41" s="102"/>
      <c r="L41" s="102"/>
      <c r="M41" s="102"/>
      <c r="N41" s="103">
        <f t="shared" si="0"/>
        <v>0</v>
      </c>
      <c r="O41" s="1374" t="s">
        <v>2898</v>
      </c>
    </row>
    <row r="42" spans="1:15" ht="13.5" customHeight="1">
      <c r="A42" s="1363" t="s">
        <v>2899</v>
      </c>
      <c r="B42" s="97"/>
      <c r="C42" s="9"/>
      <c r="D42" s="509"/>
      <c r="E42" s="99"/>
      <c r="F42" s="100"/>
      <c r="G42" s="101"/>
      <c r="H42" s="102"/>
      <c r="I42" s="102"/>
      <c r="J42" s="102"/>
      <c r="K42" s="102"/>
      <c r="L42" s="102"/>
      <c r="M42" s="102"/>
      <c r="N42" s="103">
        <f t="shared" si="0"/>
        <v>0</v>
      </c>
      <c r="O42" s="1374" t="s">
        <v>2899</v>
      </c>
    </row>
    <row r="43" spans="1:15" ht="13.5" customHeight="1">
      <c r="A43" s="1381" t="s">
        <v>2900</v>
      </c>
      <c r="B43" s="104"/>
      <c r="C43" s="550"/>
      <c r="D43" s="569"/>
      <c r="E43" s="106"/>
      <c r="F43" s="107"/>
      <c r="G43" s="108"/>
      <c r="H43" s="109"/>
      <c r="I43" s="109"/>
      <c r="J43" s="109"/>
      <c r="K43" s="109"/>
      <c r="L43" s="109"/>
      <c r="M43" s="109"/>
      <c r="N43" s="110">
        <f t="shared" si="0"/>
        <v>0</v>
      </c>
      <c r="O43" s="1382" t="s">
        <v>2900</v>
      </c>
    </row>
    <row r="44" spans="1:15" ht="13.5" customHeight="1">
      <c r="A44" s="1026" t="s">
        <v>1961</v>
      </c>
      <c r="B44" s="9"/>
      <c r="C44" s="9"/>
      <c r="D44" s="9"/>
      <c r="E44" s="9"/>
      <c r="F44" s="1362"/>
      <c r="G44" s="1026"/>
      <c r="H44" s="9" t="s">
        <v>1962</v>
      </c>
      <c r="I44" s="9"/>
      <c r="J44" s="9"/>
      <c r="K44" s="9"/>
      <c r="L44" s="9"/>
      <c r="M44" s="9"/>
      <c r="N44" s="9"/>
      <c r="O44" s="1362"/>
    </row>
    <row r="45" spans="1:15" ht="13.5" customHeight="1">
      <c r="A45" s="1026"/>
      <c r="B45" s="9"/>
      <c r="C45" s="9"/>
      <c r="D45" s="9"/>
      <c r="E45" s="9"/>
      <c r="F45" s="1362"/>
      <c r="G45" s="1026"/>
      <c r="H45" s="9"/>
      <c r="I45" s="9"/>
      <c r="J45" s="9"/>
      <c r="K45" s="9"/>
      <c r="L45" s="9"/>
      <c r="M45" s="9"/>
      <c r="N45" s="9"/>
      <c r="O45" s="1362"/>
    </row>
    <row r="46" spans="1:15" ht="13.5" customHeight="1">
      <c r="A46" s="1026"/>
      <c r="B46" s="883" t="s">
        <v>1523</v>
      </c>
      <c r="C46" s="9"/>
      <c r="D46" s="9"/>
      <c r="E46" s="9"/>
      <c r="F46" s="1362"/>
      <c r="G46" s="1026"/>
      <c r="H46" s="9"/>
      <c r="I46" s="9"/>
      <c r="J46" s="9"/>
      <c r="K46" s="9"/>
      <c r="L46" s="9"/>
      <c r="M46" s="9"/>
      <c r="N46" s="9"/>
      <c r="O46" s="1362"/>
    </row>
    <row r="47" spans="1:15" ht="13.5" customHeight="1">
      <c r="A47" s="1026"/>
      <c r="B47" s="883"/>
      <c r="C47" s="9"/>
      <c r="D47" s="9"/>
      <c r="E47" s="9"/>
      <c r="F47" s="1362"/>
      <c r="G47" s="1026"/>
      <c r="H47" s="9"/>
      <c r="I47" s="9"/>
      <c r="J47" s="9"/>
      <c r="K47" s="9"/>
      <c r="L47" s="9"/>
      <c r="M47" s="9"/>
      <c r="N47" s="9"/>
      <c r="O47" s="1362"/>
    </row>
    <row r="48" spans="1:15" ht="13.5" customHeight="1">
      <c r="A48" s="1026"/>
      <c r="B48" s="9"/>
      <c r="C48" s="9"/>
      <c r="D48" s="9"/>
      <c r="E48" s="9"/>
      <c r="F48" s="1362"/>
      <c r="G48" s="1026"/>
      <c r="H48" s="9"/>
      <c r="I48" s="9"/>
      <c r="J48" s="9"/>
      <c r="K48" s="9"/>
      <c r="L48" s="9"/>
      <c r="M48" s="9"/>
      <c r="N48" s="9"/>
      <c r="O48" s="1362"/>
    </row>
    <row r="49" spans="1:15" ht="13.5" customHeight="1">
      <c r="A49" s="1026"/>
      <c r="B49" s="9"/>
      <c r="C49" s="9"/>
      <c r="D49" s="9"/>
      <c r="E49" s="9"/>
      <c r="F49" s="1362"/>
      <c r="G49" s="1026"/>
      <c r="H49" s="9"/>
      <c r="I49" s="9"/>
      <c r="J49" s="9"/>
      <c r="K49" s="9"/>
      <c r="L49" s="9"/>
      <c r="M49" s="9"/>
      <c r="N49" s="9"/>
      <c r="O49" s="1362"/>
    </row>
    <row r="50" spans="1:15" ht="13.5" customHeight="1">
      <c r="A50" s="1026"/>
      <c r="B50" s="9"/>
      <c r="C50" s="9"/>
      <c r="D50" s="9"/>
      <c r="E50" s="9"/>
      <c r="F50" s="1362"/>
      <c r="G50" s="1026"/>
      <c r="H50" s="9"/>
      <c r="I50" s="9"/>
      <c r="J50" s="9"/>
      <c r="K50" s="9"/>
      <c r="L50" s="9"/>
      <c r="M50" s="9"/>
      <c r="N50" s="9"/>
      <c r="O50" s="1362"/>
    </row>
    <row r="51" spans="1:15" ht="13.5" customHeight="1">
      <c r="A51" s="1026"/>
      <c r="B51" s="9"/>
      <c r="C51" s="9"/>
      <c r="D51" s="9"/>
      <c r="E51" s="9"/>
      <c r="F51" s="1362"/>
      <c r="G51" s="1026"/>
      <c r="H51" s="9"/>
      <c r="I51" s="9"/>
      <c r="J51" s="9"/>
      <c r="K51" s="9"/>
      <c r="L51" s="9"/>
      <c r="M51" s="9"/>
      <c r="N51" s="9"/>
      <c r="O51" s="1362"/>
    </row>
    <row r="52" spans="1:15" ht="13.5" customHeight="1">
      <c r="A52" s="1026"/>
      <c r="B52" s="9"/>
      <c r="C52" s="9"/>
      <c r="D52" s="9"/>
      <c r="E52" s="9"/>
      <c r="F52" s="1362"/>
      <c r="G52" s="1026"/>
      <c r="H52" s="9"/>
      <c r="I52" s="9"/>
      <c r="J52" s="9"/>
      <c r="K52" s="9"/>
      <c r="L52" s="9"/>
      <c r="M52" s="9"/>
      <c r="N52" s="9"/>
      <c r="O52" s="1362"/>
    </row>
    <row r="53" spans="1:15" ht="13.5" customHeight="1">
      <c r="A53" s="1026"/>
      <c r="B53" s="9"/>
      <c r="C53" s="9"/>
      <c r="D53" s="9"/>
      <c r="E53" s="9"/>
      <c r="F53" s="1362"/>
      <c r="G53" s="1026"/>
      <c r="H53" s="9"/>
      <c r="I53" s="9"/>
      <c r="J53" s="9"/>
      <c r="K53" s="9"/>
      <c r="L53" s="9"/>
      <c r="M53" s="9"/>
      <c r="N53" s="9"/>
      <c r="O53" s="1362"/>
    </row>
    <row r="54" spans="1:15" ht="13.5" customHeight="1">
      <c r="A54" s="1026"/>
      <c r="B54" s="9"/>
      <c r="C54" s="9"/>
      <c r="D54" s="9"/>
      <c r="E54" s="9"/>
      <c r="F54" s="1362"/>
      <c r="G54" s="1026"/>
      <c r="H54" s="9"/>
      <c r="I54" s="9"/>
      <c r="J54" s="9"/>
      <c r="K54" s="9"/>
      <c r="L54" s="9"/>
      <c r="M54" s="9"/>
      <c r="N54" s="9"/>
      <c r="O54" s="1362"/>
    </row>
    <row r="55" spans="1:15" ht="13.5" customHeight="1" thickBot="1">
      <c r="A55" s="1042"/>
      <c r="B55" s="1043"/>
      <c r="C55" s="1043"/>
      <c r="D55" s="1043"/>
      <c r="E55" s="1043"/>
      <c r="F55" s="1383"/>
      <c r="G55" s="1042"/>
      <c r="H55" s="1043"/>
      <c r="I55" s="1043"/>
      <c r="J55" s="1043"/>
      <c r="K55" s="1043"/>
      <c r="L55" s="1043"/>
      <c r="M55" s="1043"/>
      <c r="N55" s="1043"/>
      <c r="O55" s="1383"/>
    </row>
    <row r="56" spans="1:15" ht="13.5" customHeight="1">
      <c r="A56" s="1384" t="s">
        <v>1428</v>
      </c>
      <c r="B56" s="9"/>
      <c r="C56" s="9"/>
      <c r="D56" s="9"/>
      <c r="E56" s="9"/>
      <c r="F56" s="9"/>
      <c r="G56" s="9"/>
      <c r="H56" s="9"/>
      <c r="I56" s="9"/>
      <c r="J56" s="9"/>
      <c r="K56" s="9"/>
      <c r="L56" s="9"/>
      <c r="M56" s="9"/>
      <c r="O56" s="1385" t="s">
        <v>1428</v>
      </c>
    </row>
    <row r="57" spans="1:15" ht="13.5" customHeight="1">
      <c r="A57" s="12" t="s">
        <v>1963</v>
      </c>
      <c r="B57" s="12"/>
      <c r="C57" s="12"/>
      <c r="D57" s="12"/>
      <c r="E57" s="12"/>
      <c r="F57" s="12"/>
      <c r="G57" s="12" t="s">
        <v>1964</v>
      </c>
      <c r="H57" s="12"/>
      <c r="I57" s="12"/>
      <c r="J57" s="12"/>
      <c r="K57" s="12"/>
      <c r="L57" s="12"/>
      <c r="M57" s="12"/>
      <c r="N57" s="12"/>
      <c r="O57" s="12"/>
    </row>
  </sheetData>
  <customSheetViews>
    <customSheetView guid="{B03EE9F7-5DE6-4312-9CF8-68BFF35B892B}" scale="85" colorId="22">
      <colBreaks count="3" manualBreakCount="3">
        <brk id="6" max="1048575" man="1"/>
        <brk id="15" max="1048575" man="1"/>
        <brk id="26" max="1048575" man="1"/>
      </colBreaks>
      <pageMargins left="0.25" right="0.25" top="0" bottom="0" header="0.5" footer="0.5"/>
      <printOptions horizontalCentered="1" verticalCentered="1"/>
      <pageSetup scale="74" fitToWidth="2" orientation="portrait" horizontalDpi="300" verticalDpi="300" r:id="rId1"/>
      <headerFooter alignWithMargins="0"/>
    </customSheetView>
    <customSheetView guid="{6604920B-9A9A-4B1B-8001-ABFAE204A5A1}" scale="85" colorId="22" showPageBreaks="1">
      <colBreaks count="3" manualBreakCount="3">
        <brk id="6" max="1048575" man="1"/>
        <brk id="15" max="1048575" man="1"/>
        <brk id="26" max="1048575" man="1"/>
      </colBreaks>
      <pageMargins left="0.25" right="0.25" top="0" bottom="0" header="0.5" footer="0.5"/>
      <printOptions horizontalCentered="1" verticalCentered="1"/>
      <pageSetup scale="74" fitToWidth="2" orientation="portrait" horizontalDpi="300" verticalDpi="300" r:id="rId2"/>
      <headerFooter alignWithMargins="0"/>
    </customSheetView>
    <customSheetView guid="{725D19D6-B2FF-4AA6-9BA8-2C93787C1292}" scale="85" colorId="22" showRuler="0">
      <colBreaks count="1" manualBreakCount="1">
        <brk id="6" max="1048575" man="1"/>
      </colBreaks>
      <pageMargins left="0.25" right="0.25" top="0" bottom="0" header="0.5" footer="0.5"/>
      <printOptions horizontalCentered="1" verticalCentered="1"/>
      <pageSetup scale="74" fitToWidth="2" orientation="portrait" horizontalDpi="300" verticalDpi="300" r:id="rId3"/>
      <headerFooter alignWithMargins="0"/>
    </customSheetView>
    <customSheetView guid="{00D7FFF0-A637-4B2D-8964-7D108FE27DC9}" scale="85" colorId="22">
      <colBreaks count="3" manualBreakCount="3">
        <brk id="6" max="1048575" man="1"/>
        <brk id="15" max="1048575" man="1"/>
        <brk id="26" max="1048575" man="1"/>
      </colBreaks>
      <pageMargins left="0.25" right="0.25" top="0" bottom="0" header="0.5" footer="0.5"/>
      <printOptions horizontalCentered="1" verticalCentered="1"/>
      <pageSetup scale="74" fitToWidth="2" orientation="portrait" horizontalDpi="300" verticalDpi="300" r:id="rId4"/>
      <headerFooter alignWithMargins="0"/>
    </customSheetView>
    <customSheetView guid="{8930B103-E5CB-49CF-B279-92DC95584FC0}" scale="85" colorId="22" showPageBreaks="1">
      <colBreaks count="3" manualBreakCount="3">
        <brk id="6" max="1048575" man="1"/>
        <brk id="15" max="1048575" man="1"/>
        <brk id="26" max="1048575" man="1"/>
      </colBreaks>
      <pageMargins left="0.25" right="0.25" top="0" bottom="0" header="0.5" footer="0.5"/>
      <printOptions horizontalCentered="1" verticalCentered="1"/>
      <pageSetup scale="74" fitToWidth="2" orientation="portrait" horizontalDpi="300" verticalDpi="300" r:id="rId5"/>
      <headerFooter alignWithMargins="0"/>
    </customSheetView>
  </customSheetViews>
  <mergeCells count="5">
    <mergeCell ref="B12:F13"/>
    <mergeCell ref="B5:F6"/>
    <mergeCell ref="H5:N8"/>
    <mergeCell ref="B8:F10"/>
    <mergeCell ref="H10:N11"/>
  </mergeCells>
  <phoneticPr fontId="54" type="noConversion"/>
  <printOptions horizontalCentered="1" verticalCentered="1"/>
  <pageMargins left="0.25" right="0.25" top="0" bottom="0" header="0.5" footer="0.5"/>
  <pageSetup scale="74" fitToWidth="2" orientation="portrait" horizontalDpi="300" verticalDpi="300" r:id="rId6"/>
  <headerFooter alignWithMargins="0"/>
  <colBreaks count="3" manualBreakCount="3">
    <brk id="6" max="1048575" man="1"/>
    <brk id="15" max="1048575" man="1"/>
    <brk id="26" max="1048575" man="1"/>
  </colBreaks>
</worksheet>
</file>

<file path=xl/worksheets/sheet11.xml><?xml version="1.0" encoding="utf-8"?>
<worksheet xmlns="http://schemas.openxmlformats.org/spreadsheetml/2006/main" xmlns:r="http://schemas.openxmlformats.org/officeDocument/2006/relationships">
  <sheetPr transitionEvaluation="1"/>
  <dimension ref="A1:G175"/>
  <sheetViews>
    <sheetView defaultGridColor="0" view="pageBreakPreview" colorId="22" zoomScale="60" zoomScaleNormal="85" workbookViewId="0">
      <selection activeCell="I42" sqref="I42"/>
    </sheetView>
  </sheetViews>
  <sheetFormatPr defaultColWidth="9.6328125" defaultRowHeight="15"/>
  <cols>
    <col min="1" max="1" width="4.6328125" style="9" customWidth="1"/>
    <col min="2" max="2" width="31" style="9" customWidth="1"/>
    <col min="3" max="3" width="16.6328125" style="9" customWidth="1"/>
    <col min="4" max="4" width="13.6328125" style="9" customWidth="1"/>
    <col min="5" max="5" width="16.6328125" style="9" customWidth="1"/>
    <col min="6" max="6" width="15.6328125" style="9" customWidth="1"/>
    <col min="7" max="16384" width="9.6328125" style="9"/>
  </cols>
  <sheetData>
    <row r="1" spans="1:7">
      <c r="A1" s="43"/>
      <c r="B1" s="44" t="s">
        <v>1429</v>
      </c>
      <c r="C1" s="59" t="s">
        <v>2377</v>
      </c>
      <c r="D1" s="44"/>
      <c r="E1" s="46" t="s">
        <v>1350</v>
      </c>
      <c r="F1" s="47" t="s">
        <v>1351</v>
      </c>
    </row>
    <row r="2" spans="1:7">
      <c r="A2" s="34"/>
      <c r="B2" s="81" t="str">
        <f>'Data Sheet'!$C$25</f>
        <v>Rochester Gas &amp; Electric Corporation</v>
      </c>
      <c r="C2" s="57" t="s">
        <v>1352</v>
      </c>
      <c r="D2" s="81"/>
      <c r="E2" s="30" t="s">
        <v>1353</v>
      </c>
      <c r="F2" s="49"/>
    </row>
    <row r="3" spans="1:7" ht="15" customHeight="1">
      <c r="A3" s="37"/>
      <c r="B3" s="116"/>
      <c r="C3" s="117" t="s">
        <v>1354</v>
      </c>
      <c r="D3" s="118"/>
      <c r="E3" s="859" t="str">
        <f>'Data Sheet'!$C$40</f>
        <v xml:space="preserve"> </v>
      </c>
      <c r="F3" s="111" t="str">
        <f>'Data Sheet'!$C$38</f>
        <v>12/31/2013</v>
      </c>
    </row>
    <row r="4" spans="1:7" ht="15" customHeight="1">
      <c r="A4" s="31" t="s">
        <v>1965</v>
      </c>
      <c r="B4" s="32"/>
      <c r="C4" s="32"/>
      <c r="D4" s="32"/>
      <c r="E4" s="32"/>
      <c r="F4" s="33"/>
    </row>
    <row r="5" spans="1:7">
      <c r="A5" s="119"/>
      <c r="B5" s="35"/>
      <c r="C5" s="35"/>
      <c r="D5" s="35"/>
      <c r="E5" s="35"/>
      <c r="F5" s="36"/>
    </row>
    <row r="6" spans="1:7">
      <c r="A6" s="34"/>
      <c r="B6" s="120" t="s">
        <v>1966</v>
      </c>
      <c r="C6" s="121"/>
      <c r="D6" s="1008" t="s">
        <v>1967</v>
      </c>
      <c r="E6" s="121"/>
      <c r="F6" s="122"/>
    </row>
    <row r="7" spans="1:7">
      <c r="A7" s="34"/>
      <c r="B7" s="120" t="s">
        <v>1968</v>
      </c>
      <c r="C7" s="123"/>
      <c r="D7" s="1008" t="s">
        <v>1969</v>
      </c>
      <c r="E7" s="121"/>
      <c r="F7" s="122"/>
    </row>
    <row r="8" spans="1:7">
      <c r="A8" s="34"/>
      <c r="B8" s="120" t="s">
        <v>1970</v>
      </c>
      <c r="C8" s="123"/>
      <c r="D8" s="1008" t="s">
        <v>1971</v>
      </c>
      <c r="E8" s="121"/>
      <c r="F8" s="122"/>
    </row>
    <row r="9" spans="1:7">
      <c r="A9" s="34"/>
      <c r="B9" s="120" t="s">
        <v>1972</v>
      </c>
      <c r="C9" s="123"/>
      <c r="D9" s="1008" t="s">
        <v>1973</v>
      </c>
      <c r="E9" s="121"/>
      <c r="F9" s="122"/>
    </row>
    <row r="10" spans="1:7">
      <c r="A10" s="34"/>
      <c r="B10" s="120" t="s">
        <v>2324</v>
      </c>
      <c r="C10" s="123"/>
      <c r="D10" s="1008" t="s">
        <v>2325</v>
      </c>
      <c r="E10" s="121"/>
      <c r="F10" s="122"/>
    </row>
    <row r="11" spans="1:7">
      <c r="A11" s="34"/>
      <c r="B11" s="120" t="s">
        <v>2326</v>
      </c>
      <c r="C11" s="123"/>
      <c r="D11" s="1008" t="s">
        <v>2327</v>
      </c>
      <c r="E11" s="121"/>
      <c r="F11" s="122"/>
    </row>
    <row r="12" spans="1:7">
      <c r="A12" s="34"/>
      <c r="B12" s="120" t="s">
        <v>2328</v>
      </c>
      <c r="C12" s="123"/>
      <c r="D12" s="1008" t="s">
        <v>2329</v>
      </c>
      <c r="E12" s="121"/>
      <c r="F12" s="122"/>
    </row>
    <row r="13" spans="1:7">
      <c r="A13" s="34"/>
      <c r="B13" s="120" t="s">
        <v>2330</v>
      </c>
      <c r="C13" s="123"/>
      <c r="D13" s="1008" t="s">
        <v>805</v>
      </c>
      <c r="E13" s="121"/>
      <c r="F13" s="122"/>
    </row>
    <row r="14" spans="1:7">
      <c r="A14" s="34"/>
      <c r="B14" s="120" t="s">
        <v>806</v>
      </c>
      <c r="C14" s="123"/>
      <c r="D14" s="1008" t="s">
        <v>807</v>
      </c>
      <c r="E14" s="121"/>
      <c r="F14" s="122"/>
    </row>
    <row r="15" spans="1:7">
      <c r="A15" s="34"/>
      <c r="B15" s="120" t="s">
        <v>808</v>
      </c>
      <c r="C15" s="123"/>
      <c r="D15" s="1008" t="s">
        <v>809</v>
      </c>
      <c r="E15" s="121"/>
      <c r="F15" s="122"/>
    </row>
    <row r="16" spans="1:7">
      <c r="A16" s="34"/>
      <c r="B16" s="120" t="s">
        <v>810</v>
      </c>
      <c r="C16" s="123"/>
      <c r="D16" s="1008" t="s">
        <v>811</v>
      </c>
      <c r="E16" s="121"/>
      <c r="F16" s="122"/>
      <c r="G16" s="123"/>
    </row>
    <row r="17" spans="1:7">
      <c r="A17" s="119"/>
      <c r="B17" s="120" t="s">
        <v>812</v>
      </c>
      <c r="C17" s="123"/>
      <c r="D17" s="1008" t="s">
        <v>813</v>
      </c>
      <c r="E17" s="121"/>
      <c r="F17" s="122"/>
      <c r="G17" s="123"/>
    </row>
    <row r="18" spans="1:7">
      <c r="A18" s="119"/>
      <c r="B18" s="1008" t="s">
        <v>814</v>
      </c>
      <c r="C18" s="123"/>
      <c r="D18" s="1008" t="s">
        <v>815</v>
      </c>
      <c r="E18" s="121"/>
      <c r="F18" s="122"/>
      <c r="G18" s="123"/>
    </row>
    <row r="19" spans="1:7">
      <c r="A19" s="119"/>
      <c r="B19" s="1008" t="s">
        <v>816</v>
      </c>
      <c r="C19" s="123"/>
      <c r="D19" s="1008" t="s">
        <v>817</v>
      </c>
      <c r="E19" s="121"/>
      <c r="F19" s="122"/>
      <c r="G19" s="123"/>
    </row>
    <row r="20" spans="1:7">
      <c r="A20" s="34"/>
      <c r="B20" s="120" t="s">
        <v>818</v>
      </c>
      <c r="C20" s="123"/>
      <c r="D20" s="1008" t="s">
        <v>819</v>
      </c>
      <c r="E20" s="121"/>
      <c r="F20" s="122"/>
      <c r="G20" s="123"/>
    </row>
    <row r="21" spans="1:7">
      <c r="A21" s="34"/>
      <c r="B21" s="120" t="s">
        <v>820</v>
      </c>
      <c r="C21" s="123"/>
      <c r="D21" s="1008" t="s">
        <v>821</v>
      </c>
      <c r="E21" s="121"/>
      <c r="F21" s="122"/>
      <c r="G21" s="123"/>
    </row>
    <row r="22" spans="1:7">
      <c r="A22" s="34"/>
      <c r="B22" s="1008" t="s">
        <v>822</v>
      </c>
      <c r="C22" s="123"/>
      <c r="D22" s="1008" t="s">
        <v>823</v>
      </c>
      <c r="E22" s="121"/>
      <c r="F22" s="122"/>
      <c r="G22" s="123"/>
    </row>
    <row r="23" spans="1:7">
      <c r="A23" s="34"/>
      <c r="B23" s="1008" t="s">
        <v>824</v>
      </c>
      <c r="C23" s="123"/>
      <c r="D23" s="1008" t="s">
        <v>825</v>
      </c>
      <c r="E23" s="121"/>
      <c r="F23" s="122"/>
      <c r="G23" s="123"/>
    </row>
    <row r="24" spans="1:7">
      <c r="A24" s="34"/>
      <c r="B24" s="1008" t="s">
        <v>826</v>
      </c>
      <c r="C24" s="123"/>
      <c r="D24" s="1008" t="s">
        <v>827</v>
      </c>
      <c r="E24" s="121"/>
      <c r="F24" s="122"/>
      <c r="G24" s="123"/>
    </row>
    <row r="25" spans="1:7">
      <c r="A25" s="34"/>
      <c r="B25" s="1008" t="s">
        <v>828</v>
      </c>
      <c r="C25" s="123"/>
      <c r="D25" s="1008" t="s">
        <v>829</v>
      </c>
      <c r="E25" s="121"/>
      <c r="F25" s="122"/>
      <c r="G25" s="123"/>
    </row>
    <row r="26" spans="1:7">
      <c r="A26" s="34"/>
      <c r="B26" s="120" t="s">
        <v>830</v>
      </c>
      <c r="C26" s="123"/>
      <c r="D26" s="1008" t="s">
        <v>831</v>
      </c>
      <c r="E26" s="121"/>
      <c r="F26" s="122"/>
      <c r="G26" s="123"/>
    </row>
    <row r="27" spans="1:7">
      <c r="A27" s="37"/>
      <c r="B27" s="124"/>
      <c r="C27" s="125"/>
      <c r="D27" s="126"/>
      <c r="E27" s="126"/>
      <c r="F27" s="127"/>
      <c r="G27" s="123"/>
    </row>
    <row r="28" spans="1:7">
      <c r="A28" s="34"/>
      <c r="B28" s="121" t="s">
        <v>832</v>
      </c>
      <c r="C28" s="128"/>
      <c r="D28" s="1008" t="s">
        <v>833</v>
      </c>
      <c r="E28" s="129"/>
      <c r="F28" s="122" t="s">
        <v>834</v>
      </c>
      <c r="G28" s="123"/>
    </row>
    <row r="29" spans="1:7">
      <c r="A29" s="34"/>
      <c r="B29" s="121" t="s">
        <v>835</v>
      </c>
      <c r="C29" s="128"/>
      <c r="D29" s="1008" t="s">
        <v>836</v>
      </c>
      <c r="E29" s="129"/>
      <c r="F29" s="122" t="s">
        <v>837</v>
      </c>
      <c r="G29" s="123"/>
    </row>
    <row r="30" spans="1:7">
      <c r="A30" s="34"/>
      <c r="B30" s="121"/>
      <c r="C30" s="128"/>
      <c r="D30" s="1008" t="s">
        <v>838</v>
      </c>
      <c r="E30" s="129"/>
      <c r="F30" s="122"/>
      <c r="G30" s="123"/>
    </row>
    <row r="31" spans="1:7">
      <c r="A31" s="34"/>
      <c r="B31" s="121"/>
      <c r="C31" s="128"/>
      <c r="D31" s="1008" t="s">
        <v>839</v>
      </c>
      <c r="E31" s="129"/>
      <c r="F31" s="122"/>
      <c r="G31" s="123"/>
    </row>
    <row r="32" spans="1:7">
      <c r="A32" s="34"/>
      <c r="B32" s="121"/>
      <c r="C32" s="128"/>
      <c r="D32" s="1008" t="s">
        <v>1081</v>
      </c>
      <c r="E32" s="128"/>
      <c r="F32" s="130"/>
      <c r="G32" s="123"/>
    </row>
    <row r="33" spans="1:7">
      <c r="A33" s="34"/>
      <c r="B33" s="121"/>
      <c r="C33" s="128"/>
      <c r="D33" s="1008" t="s">
        <v>1082</v>
      </c>
      <c r="E33" s="128"/>
      <c r="F33" s="130"/>
      <c r="G33" s="123"/>
    </row>
    <row r="34" spans="1:7">
      <c r="A34" s="37"/>
      <c r="B34" s="126"/>
      <c r="C34" s="131"/>
      <c r="D34" s="1581" t="s">
        <v>1083</v>
      </c>
      <c r="E34" s="131"/>
      <c r="F34" s="132"/>
      <c r="G34" s="123"/>
    </row>
    <row r="35" spans="1:7">
      <c r="A35" s="51"/>
      <c r="B35" s="35"/>
      <c r="C35" s="52" t="s">
        <v>1084</v>
      </c>
      <c r="D35" s="35"/>
      <c r="E35" s="35"/>
      <c r="F35" s="36"/>
      <c r="G35" s="123"/>
    </row>
    <row r="36" spans="1:7">
      <c r="A36" s="151" t="s">
        <v>1357</v>
      </c>
      <c r="B36" s="35"/>
      <c r="C36" s="117" t="s">
        <v>1085</v>
      </c>
      <c r="D36" s="38"/>
      <c r="E36" s="38"/>
      <c r="F36" s="133"/>
      <c r="G36" s="123"/>
    </row>
    <row r="37" spans="1:7">
      <c r="A37" s="151" t="s">
        <v>1360</v>
      </c>
      <c r="B37" s="178" t="s">
        <v>1086</v>
      </c>
      <c r="C37" s="810" t="s">
        <v>1938</v>
      </c>
      <c r="D37" s="811" t="s">
        <v>1087</v>
      </c>
      <c r="E37" s="178" t="s">
        <v>1088</v>
      </c>
      <c r="F37" s="49"/>
      <c r="G37" s="123"/>
    </row>
    <row r="38" spans="1:7">
      <c r="A38" s="51"/>
      <c r="B38" s="178" t="s">
        <v>1089</v>
      </c>
      <c r="C38" s="810" t="s">
        <v>1090</v>
      </c>
      <c r="D38" s="811" t="s">
        <v>1935</v>
      </c>
      <c r="E38" s="178" t="s">
        <v>1935</v>
      </c>
      <c r="F38" s="207" t="s">
        <v>1937</v>
      </c>
      <c r="G38" s="123"/>
    </row>
    <row r="39" spans="1:7">
      <c r="A39" s="54"/>
      <c r="B39" s="32" t="s">
        <v>1091</v>
      </c>
      <c r="C39" s="63" t="s">
        <v>447</v>
      </c>
      <c r="D39" s="64" t="s">
        <v>448</v>
      </c>
      <c r="E39" s="32" t="s">
        <v>449</v>
      </c>
      <c r="F39" s="56" t="s">
        <v>1953</v>
      </c>
      <c r="G39" s="123"/>
    </row>
    <row r="40" spans="1:7">
      <c r="A40" s="152" t="s">
        <v>1368</v>
      </c>
      <c r="B40" s="38" t="s">
        <v>1092</v>
      </c>
      <c r="C40" s="1793" t="s">
        <v>98</v>
      </c>
      <c r="D40" s="1795" t="s">
        <v>98</v>
      </c>
      <c r="E40" s="38"/>
      <c r="F40" s="134"/>
      <c r="G40" s="123"/>
    </row>
    <row r="41" spans="1:7">
      <c r="A41" s="152" t="s">
        <v>1369</v>
      </c>
      <c r="B41" s="38" t="s">
        <v>1093</v>
      </c>
      <c r="C41" s="1793">
        <v>1</v>
      </c>
      <c r="D41" s="116">
        <v>1</v>
      </c>
      <c r="E41" s="38"/>
      <c r="F41" s="134"/>
      <c r="G41" s="123"/>
    </row>
    <row r="42" spans="1:7">
      <c r="A42" s="151" t="s">
        <v>1370</v>
      </c>
      <c r="B42" s="30" t="s">
        <v>1094</v>
      </c>
      <c r="C42" s="1794">
        <v>34506513</v>
      </c>
      <c r="D42" s="1796">
        <v>34506513</v>
      </c>
      <c r="E42" s="30"/>
      <c r="F42" s="49"/>
      <c r="G42" s="123"/>
    </row>
    <row r="43" spans="1:7">
      <c r="A43" s="135"/>
      <c r="B43" s="38" t="s">
        <v>1095</v>
      </c>
      <c r="C43" s="50"/>
      <c r="D43" s="116"/>
      <c r="E43" s="38"/>
      <c r="F43" s="134"/>
      <c r="G43" s="123"/>
    </row>
    <row r="44" spans="1:7">
      <c r="A44" s="151" t="s">
        <v>1371</v>
      </c>
      <c r="B44" s="30"/>
      <c r="C44" s="48"/>
      <c r="D44" s="65"/>
      <c r="E44" s="30"/>
      <c r="F44" s="49"/>
      <c r="G44" s="123"/>
    </row>
    <row r="45" spans="1:7">
      <c r="A45" s="151" t="s">
        <v>1372</v>
      </c>
      <c r="B45" s="30" t="s">
        <v>99</v>
      </c>
      <c r="C45" s="48"/>
      <c r="D45" s="65"/>
      <c r="E45" s="30"/>
      <c r="F45" s="49"/>
      <c r="G45" s="123"/>
    </row>
    <row r="46" spans="1:7">
      <c r="A46" s="151" t="s">
        <v>1373</v>
      </c>
      <c r="B46" s="30"/>
      <c r="C46" s="48"/>
      <c r="D46" s="65"/>
      <c r="E46" s="30"/>
      <c r="F46" s="49"/>
      <c r="G46" s="123"/>
    </row>
    <row r="47" spans="1:7">
      <c r="A47" s="151" t="s">
        <v>1374</v>
      </c>
      <c r="B47" s="30" t="s">
        <v>100</v>
      </c>
      <c r="C47" s="48"/>
      <c r="D47" s="65"/>
      <c r="E47" s="30"/>
      <c r="F47" s="49"/>
    </row>
    <row r="48" spans="1:7">
      <c r="A48" s="151" t="s">
        <v>1375</v>
      </c>
      <c r="B48" s="30" t="s">
        <v>101</v>
      </c>
      <c r="C48" s="61"/>
      <c r="D48" s="62"/>
      <c r="E48" s="35"/>
      <c r="F48" s="53"/>
    </row>
    <row r="49" spans="1:6">
      <c r="A49" s="151" t="s">
        <v>1376</v>
      </c>
      <c r="B49" s="30"/>
      <c r="C49" s="48"/>
      <c r="D49" s="65"/>
      <c r="E49" s="30"/>
      <c r="F49" s="49"/>
    </row>
    <row r="50" spans="1:6">
      <c r="A50" s="151" t="s">
        <v>1377</v>
      </c>
      <c r="B50" s="30"/>
      <c r="C50" s="48"/>
      <c r="D50" s="65"/>
      <c r="E50" s="30"/>
      <c r="F50" s="49"/>
    </row>
    <row r="51" spans="1:6">
      <c r="A51" s="151" t="s">
        <v>1378</v>
      </c>
      <c r="B51" s="30" t="s">
        <v>102</v>
      </c>
      <c r="C51" s="48"/>
      <c r="D51" s="65"/>
      <c r="E51" s="30"/>
      <c r="F51" s="49"/>
    </row>
    <row r="52" spans="1:6">
      <c r="A52" s="151" t="s">
        <v>1379</v>
      </c>
      <c r="B52" s="30" t="s">
        <v>541</v>
      </c>
      <c r="C52" s="48"/>
      <c r="D52" s="65"/>
      <c r="E52" s="30"/>
      <c r="F52" s="49"/>
    </row>
    <row r="53" spans="1:6">
      <c r="A53" s="151" t="s">
        <v>1380</v>
      </c>
      <c r="B53" s="136" t="s">
        <v>542</v>
      </c>
      <c r="C53" s="48"/>
      <c r="D53" s="65"/>
      <c r="E53" s="30"/>
      <c r="F53" s="49"/>
    </row>
    <row r="54" spans="1:6">
      <c r="A54" s="151" t="s">
        <v>1381</v>
      </c>
      <c r="B54" s="136"/>
      <c r="C54" s="48"/>
      <c r="D54" s="65"/>
      <c r="E54" s="30"/>
      <c r="F54" s="49"/>
    </row>
    <row r="55" spans="1:6" ht="15.6" thickBot="1">
      <c r="A55" s="806" t="s">
        <v>1382</v>
      </c>
      <c r="B55" s="137"/>
      <c r="C55" s="138"/>
      <c r="D55" s="139"/>
      <c r="E55" s="41"/>
      <c r="F55" s="140"/>
    </row>
    <row r="56" spans="1:6">
      <c r="A56" s="17"/>
      <c r="B56" s="136"/>
      <c r="C56" s="30"/>
      <c r="D56" s="30"/>
      <c r="E56" s="30"/>
      <c r="F56" s="30"/>
    </row>
    <row r="57" spans="1:6">
      <c r="A57" s="17" t="s">
        <v>1348</v>
      </c>
      <c r="B57" s="136"/>
      <c r="C57" s="30"/>
      <c r="D57" s="30"/>
      <c r="E57" s="30"/>
      <c r="F57" s="30"/>
    </row>
    <row r="58" spans="1:6" ht="15.6" thickBot="1">
      <c r="A58" s="35" t="s">
        <v>1096</v>
      </c>
      <c r="B58" s="35"/>
      <c r="C58" s="35"/>
      <c r="D58" s="35"/>
      <c r="E58" s="35"/>
      <c r="F58" s="35"/>
    </row>
    <row r="59" spans="1:6">
      <c r="A59" s="43"/>
      <c r="B59" s="44" t="s">
        <v>1429</v>
      </c>
      <c r="C59" s="59" t="s">
        <v>2377</v>
      </c>
      <c r="D59" s="44"/>
      <c r="E59" s="46" t="s">
        <v>1350</v>
      </c>
      <c r="F59" s="47" t="s">
        <v>1351</v>
      </c>
    </row>
    <row r="60" spans="1:6">
      <c r="A60" s="34"/>
      <c r="B60" s="81" t="str">
        <f>'Data Sheet'!$C$25</f>
        <v>Rochester Gas &amp; Electric Corporation</v>
      </c>
      <c r="C60" s="57" t="s">
        <v>1352</v>
      </c>
      <c r="D60" s="65"/>
      <c r="E60" s="30" t="s">
        <v>1353</v>
      </c>
      <c r="F60" s="49"/>
    </row>
    <row r="61" spans="1:6">
      <c r="A61" s="37"/>
      <c r="B61" s="116"/>
      <c r="C61" s="117" t="s">
        <v>1354</v>
      </c>
      <c r="D61" s="116"/>
      <c r="E61" s="859" t="str">
        <f>'Data Sheet'!$C$40</f>
        <v xml:space="preserve"> </v>
      </c>
      <c r="F61" s="111" t="str">
        <f>'Data Sheet'!$C$38</f>
        <v>12/31/2013</v>
      </c>
    </row>
    <row r="62" spans="1:6">
      <c r="A62" s="31" t="s">
        <v>1097</v>
      </c>
      <c r="B62" s="32"/>
      <c r="C62" s="32"/>
      <c r="D62" s="32"/>
      <c r="E62" s="32"/>
      <c r="F62" s="56"/>
    </row>
    <row r="63" spans="1:6">
      <c r="A63" s="151" t="s">
        <v>1357</v>
      </c>
      <c r="B63" s="30" t="s">
        <v>1086</v>
      </c>
      <c r="C63" s="810" t="s">
        <v>1938</v>
      </c>
      <c r="D63" s="811" t="s">
        <v>1087</v>
      </c>
      <c r="E63" s="178" t="s">
        <v>1088</v>
      </c>
      <c r="F63" s="49"/>
    </row>
    <row r="64" spans="1:6">
      <c r="A64" s="151" t="s">
        <v>1360</v>
      </c>
      <c r="B64" s="178" t="s">
        <v>1089</v>
      </c>
      <c r="C64" s="810" t="s">
        <v>1090</v>
      </c>
      <c r="D64" s="811" t="s">
        <v>1935</v>
      </c>
      <c r="E64" s="178" t="s">
        <v>1935</v>
      </c>
      <c r="F64" s="207" t="s">
        <v>1937</v>
      </c>
    </row>
    <row r="65" spans="1:6">
      <c r="A65" s="54"/>
      <c r="B65" s="32" t="s">
        <v>1091</v>
      </c>
      <c r="C65" s="63" t="s">
        <v>447</v>
      </c>
      <c r="D65" s="64" t="s">
        <v>448</v>
      </c>
      <c r="E65" s="32" t="s">
        <v>449</v>
      </c>
      <c r="F65" s="56" t="s">
        <v>1953</v>
      </c>
    </row>
    <row r="66" spans="1:6">
      <c r="A66" s="151" t="s">
        <v>1383</v>
      </c>
      <c r="B66" s="30"/>
      <c r="C66" s="48"/>
      <c r="D66" s="65"/>
      <c r="E66" s="30"/>
      <c r="F66" s="49"/>
    </row>
    <row r="67" spans="1:6">
      <c r="A67" s="151" t="s">
        <v>1384</v>
      </c>
      <c r="B67" s="30"/>
      <c r="C67" s="48"/>
      <c r="D67" s="65"/>
      <c r="E67" s="30"/>
      <c r="F67" s="49"/>
    </row>
    <row r="68" spans="1:6">
      <c r="A68" s="151" t="s">
        <v>2896</v>
      </c>
      <c r="B68" s="30"/>
      <c r="C68" s="48"/>
      <c r="D68" s="65"/>
      <c r="E68" s="30"/>
      <c r="F68" s="49"/>
    </row>
    <row r="69" spans="1:6">
      <c r="A69" s="151" t="s">
        <v>2897</v>
      </c>
      <c r="B69" s="30"/>
      <c r="C69" s="48"/>
      <c r="D69" s="65"/>
      <c r="E69" s="30"/>
      <c r="F69" s="49"/>
    </row>
    <row r="70" spans="1:6">
      <c r="A70" s="151" t="s">
        <v>2898</v>
      </c>
      <c r="B70" s="30"/>
      <c r="C70" s="48"/>
      <c r="D70" s="65"/>
      <c r="E70" s="30"/>
      <c r="F70" s="49"/>
    </row>
    <row r="71" spans="1:6">
      <c r="A71" s="151" t="s">
        <v>2899</v>
      </c>
      <c r="B71" s="30"/>
      <c r="C71" s="48"/>
      <c r="D71" s="65"/>
      <c r="E71" s="30"/>
      <c r="F71" s="49"/>
    </row>
    <row r="72" spans="1:6">
      <c r="A72" s="151" t="s">
        <v>2900</v>
      </c>
      <c r="B72" s="30"/>
      <c r="C72" s="48"/>
      <c r="D72" s="65"/>
      <c r="E72" s="30"/>
      <c r="F72" s="49"/>
    </row>
    <row r="73" spans="1:6">
      <c r="A73" s="151" t="s">
        <v>2901</v>
      </c>
      <c r="B73" s="30"/>
      <c r="C73" s="48"/>
      <c r="D73" s="65"/>
      <c r="E73" s="30"/>
      <c r="F73" s="49"/>
    </row>
    <row r="74" spans="1:6">
      <c r="A74" s="151" t="s">
        <v>2902</v>
      </c>
      <c r="B74" s="30"/>
      <c r="C74" s="61"/>
      <c r="D74" s="62"/>
      <c r="E74" s="35"/>
      <c r="F74" s="53"/>
    </row>
    <row r="75" spans="1:6">
      <c r="A75" s="151" t="s">
        <v>1978</v>
      </c>
      <c r="B75" s="30"/>
      <c r="C75" s="48"/>
      <c r="D75" s="65"/>
      <c r="E75" s="30"/>
      <c r="F75" s="49"/>
    </row>
    <row r="76" spans="1:6">
      <c r="A76" s="151" t="s">
        <v>1979</v>
      </c>
      <c r="B76" s="30"/>
      <c r="C76" s="48"/>
      <c r="D76" s="65"/>
      <c r="E76" s="30"/>
      <c r="F76" s="49"/>
    </row>
    <row r="77" spans="1:6">
      <c r="A77" s="151" t="s">
        <v>1980</v>
      </c>
      <c r="B77" s="30"/>
      <c r="C77" s="48"/>
      <c r="D77" s="65"/>
      <c r="E77" s="30"/>
      <c r="F77" s="49"/>
    </row>
    <row r="78" spans="1:6">
      <c r="A78" s="151" t="s">
        <v>1981</v>
      </c>
      <c r="B78" s="30"/>
      <c r="C78" s="48"/>
      <c r="D78" s="65"/>
      <c r="E78" s="30"/>
      <c r="F78" s="49"/>
    </row>
    <row r="79" spans="1:6">
      <c r="A79" s="151" t="s">
        <v>1982</v>
      </c>
      <c r="B79" s="30"/>
      <c r="C79" s="48"/>
      <c r="D79" s="65"/>
      <c r="E79" s="30"/>
      <c r="F79" s="49"/>
    </row>
    <row r="80" spans="1:6">
      <c r="A80" s="151" t="s">
        <v>1983</v>
      </c>
      <c r="B80" s="30"/>
      <c r="C80" s="48"/>
      <c r="D80" s="65"/>
      <c r="E80" s="30"/>
      <c r="F80" s="49"/>
    </row>
    <row r="81" spans="1:6">
      <c r="A81" s="151" t="s">
        <v>1984</v>
      </c>
      <c r="B81" s="30"/>
      <c r="C81" s="48"/>
      <c r="D81" s="65"/>
      <c r="E81" s="30"/>
      <c r="F81" s="49"/>
    </row>
    <row r="82" spans="1:6">
      <c r="A82" s="151" t="s">
        <v>1985</v>
      </c>
      <c r="B82" s="30"/>
      <c r="C82" s="48"/>
      <c r="D82" s="65"/>
      <c r="E82" s="30"/>
      <c r="F82" s="49"/>
    </row>
    <row r="83" spans="1:6">
      <c r="A83" s="151" t="s">
        <v>1986</v>
      </c>
      <c r="B83" s="30"/>
      <c r="C83" s="48"/>
      <c r="D83" s="65"/>
      <c r="E83" s="30"/>
      <c r="F83" s="49"/>
    </row>
    <row r="84" spans="1:6">
      <c r="A84" s="151" t="s">
        <v>1987</v>
      </c>
      <c r="B84" s="30"/>
      <c r="C84" s="48"/>
      <c r="D84" s="65"/>
      <c r="E84" s="30"/>
      <c r="F84" s="49"/>
    </row>
    <row r="85" spans="1:6">
      <c r="A85" s="151" t="s">
        <v>1988</v>
      </c>
      <c r="B85" s="30"/>
      <c r="C85" s="48"/>
      <c r="D85" s="65"/>
      <c r="E85" s="30"/>
      <c r="F85" s="49"/>
    </row>
    <row r="86" spans="1:6">
      <c r="A86" s="151" t="s">
        <v>1989</v>
      </c>
      <c r="B86" s="30"/>
      <c r="C86" s="48"/>
      <c r="D86" s="65"/>
      <c r="E86" s="30"/>
      <c r="F86" s="49"/>
    </row>
    <row r="87" spans="1:6">
      <c r="A87" s="151" t="s">
        <v>1990</v>
      </c>
      <c r="B87" s="30"/>
      <c r="C87" s="48"/>
      <c r="D87" s="65"/>
      <c r="E87" s="30"/>
      <c r="F87" s="49"/>
    </row>
    <row r="88" spans="1:6">
      <c r="A88" s="151" t="s">
        <v>1991</v>
      </c>
      <c r="B88" s="30"/>
      <c r="C88" s="48"/>
      <c r="D88" s="65"/>
      <c r="E88" s="30"/>
      <c r="F88" s="49"/>
    </row>
    <row r="89" spans="1:6">
      <c r="A89" s="151" t="s">
        <v>1992</v>
      </c>
      <c r="B89" s="30"/>
      <c r="C89" s="48"/>
      <c r="D89" s="65"/>
      <c r="E89" s="30"/>
      <c r="F89" s="49"/>
    </row>
    <row r="90" spans="1:6">
      <c r="A90" s="151" t="s">
        <v>1993</v>
      </c>
      <c r="B90" s="30"/>
      <c r="C90" s="48"/>
      <c r="D90" s="65"/>
      <c r="E90" s="30"/>
      <c r="F90" s="49"/>
    </row>
    <row r="91" spans="1:6">
      <c r="A91" s="151" t="s">
        <v>1994</v>
      </c>
      <c r="B91" s="30"/>
      <c r="C91" s="48"/>
      <c r="D91" s="65"/>
      <c r="E91" s="30"/>
      <c r="F91" s="49"/>
    </row>
    <row r="92" spans="1:6">
      <c r="A92" s="151" t="s">
        <v>1995</v>
      </c>
      <c r="B92" s="30"/>
      <c r="C92" s="48"/>
      <c r="D92" s="65"/>
      <c r="E92" s="30"/>
      <c r="F92" s="49"/>
    </row>
    <row r="93" spans="1:6">
      <c r="A93" s="151" t="s">
        <v>1996</v>
      </c>
      <c r="B93" s="30"/>
      <c r="C93" s="48"/>
      <c r="D93" s="65"/>
      <c r="E93" s="30"/>
      <c r="F93" s="49"/>
    </row>
    <row r="94" spans="1:6">
      <c r="A94" s="151" t="s">
        <v>1997</v>
      </c>
      <c r="B94" s="30"/>
      <c r="C94" s="48"/>
      <c r="D94" s="65"/>
      <c r="E94" s="30"/>
      <c r="F94" s="49"/>
    </row>
    <row r="95" spans="1:6">
      <c r="A95" s="151" t="s">
        <v>1998</v>
      </c>
      <c r="B95" s="30"/>
      <c r="C95" s="48"/>
      <c r="D95" s="65"/>
      <c r="E95" s="30"/>
      <c r="F95" s="49"/>
    </row>
    <row r="96" spans="1:6">
      <c r="A96" s="151" t="s">
        <v>1999</v>
      </c>
      <c r="B96" s="30"/>
      <c r="C96" s="48"/>
      <c r="D96" s="65"/>
      <c r="E96" s="30"/>
      <c r="F96" s="49"/>
    </row>
    <row r="97" spans="1:6">
      <c r="A97" s="151" t="s">
        <v>2000</v>
      </c>
      <c r="B97" s="30"/>
      <c r="C97" s="48"/>
      <c r="D97" s="65"/>
      <c r="E97" s="30"/>
      <c r="F97" s="49"/>
    </row>
    <row r="98" spans="1:6">
      <c r="A98" s="151" t="s">
        <v>1098</v>
      </c>
      <c r="B98" s="30"/>
      <c r="C98" s="48"/>
      <c r="D98" s="65"/>
      <c r="E98" s="30"/>
      <c r="F98" s="49"/>
    </row>
    <row r="99" spans="1:6">
      <c r="A99" s="151" t="s">
        <v>1099</v>
      </c>
      <c r="B99" s="30"/>
      <c r="C99" s="48"/>
      <c r="D99" s="65"/>
      <c r="E99" s="30"/>
      <c r="F99" s="49"/>
    </row>
    <row r="100" spans="1:6">
      <c r="A100" s="152" t="s">
        <v>1100</v>
      </c>
      <c r="B100" s="38"/>
      <c r="C100" s="50"/>
      <c r="D100" s="116"/>
      <c r="E100" s="38"/>
      <c r="F100" s="134"/>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6" thickBot="1">
      <c r="A112" s="112"/>
      <c r="B112" s="113"/>
      <c r="C112" s="113"/>
      <c r="D112" s="113"/>
      <c r="E112" s="113"/>
      <c r="F112" s="114"/>
    </row>
    <row r="113" spans="1:6">
      <c r="A113" s="17"/>
      <c r="B113" s="17"/>
      <c r="C113" s="17"/>
      <c r="D113" s="17"/>
      <c r="E113" s="17"/>
      <c r="F113" s="17"/>
    </row>
    <row r="114" spans="1:6">
      <c r="A114" s="17" t="s">
        <v>1101</v>
      </c>
      <c r="B114" s="17"/>
      <c r="C114" s="17"/>
      <c r="D114" s="17"/>
      <c r="E114" s="17"/>
      <c r="F114" s="17"/>
    </row>
    <row r="115" spans="1:6">
      <c r="A115" s="69" t="s">
        <v>1102</v>
      </c>
      <c r="B115" s="69"/>
      <c r="C115" s="69"/>
      <c r="D115" s="69"/>
      <c r="E115" s="69"/>
      <c r="F115" s="69"/>
    </row>
    <row r="116" spans="1:6">
      <c r="A116" s="17"/>
      <c r="B116" s="17"/>
      <c r="C116" s="30"/>
      <c r="D116" s="30"/>
      <c r="E116" s="30"/>
      <c r="F116" s="30"/>
    </row>
    <row r="117" spans="1:6" ht="15.6">
      <c r="A117" s="1580" t="s">
        <v>5213</v>
      </c>
      <c r="B117" s="17"/>
      <c r="C117" s="30"/>
      <c r="D117" s="30"/>
      <c r="E117" s="30"/>
      <c r="F117" s="30"/>
    </row>
    <row r="118" spans="1:6">
      <c r="A118" s="17"/>
      <c r="B118" s="17"/>
      <c r="C118" s="30"/>
      <c r="D118" s="30"/>
      <c r="E118" s="30"/>
      <c r="F118" s="30"/>
    </row>
    <row r="119" spans="1:6">
      <c r="A119" s="30"/>
      <c r="B119" s="136"/>
      <c r="C119" s="30"/>
      <c r="D119" s="30"/>
      <c r="E119" s="30"/>
      <c r="F119" s="30"/>
    </row>
    <row r="120" spans="1:6" ht="15.6" thickBot="1">
      <c r="A120" s="30"/>
      <c r="B120" s="17" t="str">
        <f>'Data Sheet'!$C$25</f>
        <v>Rochester Gas &amp; Electric Corporation</v>
      </c>
      <c r="C120" s="30"/>
      <c r="D120" s="30"/>
      <c r="E120" s="859" t="str">
        <f>'Data Sheet'!$C$40</f>
        <v xml:space="preserve"> </v>
      </c>
      <c r="F120" s="9" t="str">
        <f>'Data Sheet'!$C$38</f>
        <v>12/31/2013</v>
      </c>
    </row>
    <row r="121" spans="1:6">
      <c r="A121" s="43"/>
      <c r="B121" s="46"/>
      <c r="C121" s="46"/>
      <c r="D121" s="46"/>
      <c r="E121" s="46"/>
      <c r="F121" s="60"/>
    </row>
    <row r="122" spans="1:6" ht="15.6">
      <c r="A122" s="142" t="s">
        <v>489</v>
      </c>
      <c r="B122" s="141"/>
      <c r="C122" s="141"/>
      <c r="D122" s="141"/>
      <c r="E122" s="141"/>
      <c r="F122" s="143"/>
    </row>
    <row r="123" spans="1:6" ht="15.6">
      <c r="A123" s="142" t="s">
        <v>2113</v>
      </c>
      <c r="B123" s="141"/>
      <c r="C123" s="141"/>
      <c r="D123" s="141"/>
      <c r="E123" s="141"/>
      <c r="F123" s="143"/>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6" thickBot="1">
      <c r="A172" s="112"/>
      <c r="B172" s="113"/>
      <c r="C172" s="113"/>
      <c r="D172" s="113"/>
      <c r="E172" s="113"/>
      <c r="F172" s="114"/>
    </row>
    <row r="173" spans="1:6">
      <c r="A173" s="17"/>
      <c r="B173" s="17"/>
      <c r="C173" s="17"/>
      <c r="D173" s="17"/>
      <c r="E173" s="17"/>
      <c r="F173" s="17"/>
    </row>
    <row r="174" spans="1:6">
      <c r="A174" s="17" t="s">
        <v>1345</v>
      </c>
      <c r="B174" s="17"/>
      <c r="C174" s="17"/>
      <c r="D174" s="17"/>
      <c r="E174" s="17"/>
      <c r="F174" s="17"/>
    </row>
    <row r="175" spans="1:6">
      <c r="A175" s="69" t="s">
        <v>2114</v>
      </c>
      <c r="B175" s="69"/>
      <c r="C175" s="69"/>
      <c r="D175" s="69"/>
      <c r="E175" s="69"/>
      <c r="F175" s="69"/>
    </row>
  </sheetData>
  <customSheetViews>
    <customSheetView guid="{B03EE9F7-5DE6-4312-9CF8-68BFF35B892B}" scale="85" colorId="22" printArea="1">
      <selection activeCell="B2" sqref="B2"/>
      <rowBreaks count="1" manualBreakCount="1">
        <brk id="58" max="16383" man="1"/>
      </rowBreaks>
      <pageMargins left="0.5" right="0.5" top="0" bottom="0" header="0.25" footer="0.25"/>
      <printOptions horizontalCentered="1" verticalCentered="1"/>
      <pageSetup scale="83" fitToHeight="3" orientation="portrait" horizontalDpi="300" verticalDpi="300" r:id="rId1"/>
      <headerFooter alignWithMargins="0"/>
    </customSheetView>
    <customSheetView guid="{6604920B-9A9A-4B1B-8001-ABFAE204A5A1}" scale="85" colorId="22" showPageBreaks="1">
      <selection activeCell="B2" sqref="B2"/>
      <rowBreaks count="1" manualBreakCount="1">
        <brk id="58" max="16383" man="1"/>
      </rowBreaks>
      <pageMargins left="0.5" right="0.5" top="0" bottom="0" header="0.25" footer="0.25"/>
      <printOptions horizontalCentered="1" verticalCentered="1"/>
      <pageSetup scale="83" fitToHeight="3" orientation="portrait" horizontalDpi="300" verticalDpi="300" r:id="rId2"/>
      <headerFooter alignWithMargins="0"/>
    </customSheetView>
    <customSheetView guid="{725D19D6-B2FF-4AA6-9BA8-2C93787C1292}" scale="85" colorId="22" showRuler="0">
      <selection activeCell="B2" sqref="B2"/>
      <rowBreaks count="1" manualBreakCount="1">
        <brk id="58" max="16383" man="1"/>
      </rowBreaks>
      <pageMargins left="0.5" right="0.5" top="0" bottom="0" header="0.25" footer="0.25"/>
      <printOptions horizontalCentered="1" verticalCentered="1"/>
      <pageSetup scale="83" fitToHeight="3" orientation="portrait" horizontalDpi="300" verticalDpi="300" r:id="rId3"/>
      <headerFooter alignWithMargins="0"/>
    </customSheetView>
    <customSheetView guid="{00D7FFF0-A637-4B2D-8964-7D108FE27DC9}" scale="85" colorId="22">
      <selection activeCell="B2" sqref="B2"/>
      <rowBreaks count="1" manualBreakCount="1">
        <brk id="58" max="16383" man="1"/>
      </rowBreaks>
      <pageMargins left="0.5" right="0.5" top="0" bottom="0" header="0.25" footer="0.25"/>
      <printOptions horizontalCentered="1" verticalCentered="1"/>
      <pageSetup scale="83" fitToHeight="3" orientation="portrait" horizontalDpi="300" verticalDpi="300" r:id="rId4"/>
      <headerFooter alignWithMargins="0"/>
    </customSheetView>
    <customSheetView guid="{8930B103-E5CB-49CF-B279-92DC95584FC0}" scale="60" colorId="22" showPageBreaks="1" printArea="1" view="pageBreakPreview">
      <selection activeCell="I42" sqref="I42"/>
      <rowBreaks count="1" manualBreakCount="1">
        <brk id="58" max="16383" man="1"/>
      </rowBreaks>
      <pageMargins left="0.5" right="0.5" top="0" bottom="0" header="0.25" footer="0.25"/>
      <printOptions horizontalCentered="1" verticalCentered="1"/>
      <pageSetup scale="81" fitToHeight="3" orientation="portrait" horizontalDpi="300" verticalDpi="300" r:id="rId5"/>
      <headerFooter alignWithMargins="0"/>
    </customSheetView>
  </customSheetViews>
  <phoneticPr fontId="54" type="noConversion"/>
  <printOptions horizontalCentered="1" verticalCentered="1"/>
  <pageMargins left="0.5" right="0.5" top="0" bottom="0" header="0.25" footer="0.25"/>
  <pageSetup scale="81" fitToHeight="3" orientation="portrait" horizontalDpi="300" verticalDpi="300" r:id="rId6"/>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sheetPr transitionEvaluation="1"/>
  <dimension ref="A1:H208"/>
  <sheetViews>
    <sheetView defaultGridColor="0" view="pageBreakPreview" colorId="22" zoomScale="60" zoomScaleNormal="85" workbookViewId="0">
      <selection activeCell="O145" sqref="O145"/>
    </sheetView>
  </sheetViews>
  <sheetFormatPr defaultColWidth="9.6328125" defaultRowHeight="15"/>
  <cols>
    <col min="1" max="1" width="2.6328125" customWidth="1"/>
    <col min="2" max="2" width="36.6328125" customWidth="1"/>
    <col min="3" max="3" width="5.6328125" customWidth="1"/>
    <col min="4" max="4" width="2.6328125" customWidth="1"/>
    <col min="5" max="5" width="1.6328125" customWidth="1"/>
    <col min="6" max="6" width="13.6328125" customWidth="1"/>
    <col min="7" max="7" width="12.6328125" customWidth="1"/>
    <col min="8" max="8" width="15.6328125" customWidth="1"/>
  </cols>
  <sheetData>
    <row r="1" spans="1:8">
      <c r="A1" s="43"/>
      <c r="B1" s="44" t="s">
        <v>1429</v>
      </c>
      <c r="C1" s="59" t="s">
        <v>2377</v>
      </c>
      <c r="D1" s="46"/>
      <c r="E1" s="46"/>
      <c r="F1" s="44"/>
      <c r="G1" s="44" t="s">
        <v>1350</v>
      </c>
      <c r="H1" s="60" t="s">
        <v>1351</v>
      </c>
    </row>
    <row r="2" spans="1:8">
      <c r="A2" s="34"/>
      <c r="B2" s="81" t="str">
        <f>'Data Sheet'!$C$25</f>
        <v>Rochester Gas &amp; Electric Corporation</v>
      </c>
      <c r="C2" s="205" t="s">
        <v>2378</v>
      </c>
      <c r="D2" s="30" t="s">
        <v>2379</v>
      </c>
      <c r="E2" s="17"/>
      <c r="F2" s="65" t="s">
        <v>2380</v>
      </c>
      <c r="G2" s="65" t="s">
        <v>1353</v>
      </c>
      <c r="H2" s="39"/>
    </row>
    <row r="3" spans="1:8" ht="15" customHeight="1">
      <c r="A3" s="37"/>
      <c r="B3" s="38"/>
      <c r="C3" s="160" t="s">
        <v>2381</v>
      </c>
      <c r="D3" s="38" t="s">
        <v>2379</v>
      </c>
      <c r="E3" s="77"/>
      <c r="F3" s="116" t="s">
        <v>2382</v>
      </c>
      <c r="G3" s="871" t="str">
        <f>'Data Sheet'!$C$40</f>
        <v xml:space="preserve"> </v>
      </c>
      <c r="H3" s="1591" t="str">
        <f>'Data Sheet'!$C$38</f>
        <v>12/31/2013</v>
      </c>
    </row>
    <row r="4" spans="1:8" ht="15" customHeight="1">
      <c r="A4" s="31" t="s">
        <v>2115</v>
      </c>
      <c r="B4" s="32"/>
      <c r="C4" s="32"/>
      <c r="D4" s="32"/>
      <c r="E4" s="32"/>
      <c r="F4" s="32"/>
      <c r="G4" s="32"/>
      <c r="H4" s="33"/>
    </row>
    <row r="5" spans="1:8">
      <c r="A5" s="34"/>
      <c r="B5" s="1915" t="s">
        <v>377</v>
      </c>
      <c r="C5" s="1916"/>
      <c r="D5" s="121" t="s">
        <v>2116</v>
      </c>
      <c r="E5" s="1918" t="s">
        <v>378</v>
      </c>
      <c r="F5" s="1918"/>
      <c r="G5" s="1918"/>
      <c r="H5" s="1919"/>
    </row>
    <row r="6" spans="1:8">
      <c r="A6" s="34"/>
      <c r="B6" s="1917"/>
      <c r="C6" s="1917"/>
      <c r="D6" s="121"/>
      <c r="E6" s="1920"/>
      <c r="F6" s="1920"/>
      <c r="G6" s="1920"/>
      <c r="H6" s="1921"/>
    </row>
    <row r="7" spans="1:8">
      <c r="A7" s="34"/>
      <c r="B7" s="1917"/>
      <c r="C7" s="1917"/>
      <c r="D7" s="121"/>
      <c r="E7" s="1920"/>
      <c r="F7" s="1920"/>
      <c r="G7" s="1920"/>
      <c r="H7" s="1921"/>
    </row>
    <row r="8" spans="1:8">
      <c r="A8" s="34"/>
      <c r="B8" s="1917"/>
      <c r="C8" s="1917"/>
      <c r="D8" s="121"/>
      <c r="E8" s="1922" t="s">
        <v>379</v>
      </c>
      <c r="F8" s="1922"/>
      <c r="G8" s="1922"/>
      <c r="H8" s="1923"/>
    </row>
    <row r="9" spans="1:8">
      <c r="A9" s="34"/>
      <c r="B9" s="1917"/>
      <c r="C9" s="1917"/>
      <c r="D9" s="121"/>
      <c r="E9" s="1922"/>
      <c r="F9" s="1922"/>
      <c r="G9" s="1922"/>
      <c r="H9" s="1923"/>
    </row>
    <row r="10" spans="1:8">
      <c r="A10" s="34"/>
      <c r="B10" s="1917"/>
      <c r="C10" s="1917"/>
      <c r="D10" s="121"/>
      <c r="E10" s="1922"/>
      <c r="F10" s="1922"/>
      <c r="G10" s="1922"/>
      <c r="H10" s="1923"/>
    </row>
    <row r="11" spans="1:8">
      <c r="A11" s="34"/>
      <c r="B11" s="1356"/>
      <c r="C11" s="1356"/>
      <c r="D11" s="121"/>
      <c r="E11" s="1922"/>
      <c r="F11" s="1922"/>
      <c r="G11" s="1922"/>
      <c r="H11" s="1923"/>
    </row>
    <row r="12" spans="1:8">
      <c r="A12" s="34"/>
      <c r="B12" s="1924" t="s">
        <v>380</v>
      </c>
      <c r="C12" s="1902"/>
      <c r="D12" s="121"/>
      <c r="E12" s="1922"/>
      <c r="F12" s="1922"/>
      <c r="G12" s="1922"/>
      <c r="H12" s="1923"/>
    </row>
    <row r="13" spans="1:8">
      <c r="A13" s="34"/>
      <c r="B13" s="1902"/>
      <c r="C13" s="1902"/>
      <c r="D13" s="121"/>
      <c r="E13" s="1386"/>
      <c r="F13" s="1387"/>
      <c r="G13" s="1387"/>
      <c r="H13" s="1388"/>
    </row>
    <row r="14" spans="1:8" ht="21" customHeight="1">
      <c r="A14" s="34"/>
      <c r="B14" s="1902"/>
      <c r="C14" s="1902"/>
      <c r="D14" s="121"/>
      <c r="E14" s="1925" t="s">
        <v>381</v>
      </c>
      <c r="F14" s="1926"/>
      <c r="G14" s="1926"/>
      <c r="H14" s="1927"/>
    </row>
    <row r="15" spans="1:8">
      <c r="A15" s="34"/>
      <c r="B15" s="1390"/>
      <c r="C15" s="1390"/>
      <c r="D15" s="121"/>
      <c r="E15" s="1926"/>
      <c r="F15" s="1926"/>
      <c r="G15" s="1926"/>
      <c r="H15" s="1927"/>
    </row>
    <row r="16" spans="1:8">
      <c r="A16" s="34"/>
      <c r="B16" s="1928" t="s">
        <v>4463</v>
      </c>
      <c r="C16" s="1917"/>
      <c r="D16" s="121"/>
      <c r="E16" s="1389"/>
      <c r="F16" s="1389"/>
      <c r="G16" s="1389"/>
      <c r="H16" s="1388"/>
    </row>
    <row r="17" spans="1:8">
      <c r="A17" s="34"/>
      <c r="B17" s="1917"/>
      <c r="C17" s="1917"/>
      <c r="D17" s="121"/>
      <c r="E17" s="1387"/>
      <c r="F17" s="1387"/>
      <c r="G17" s="1387"/>
      <c r="H17" s="1388"/>
    </row>
    <row r="18" spans="1:8">
      <c r="A18" s="34"/>
      <c r="B18" s="1917"/>
      <c r="C18" s="1917"/>
      <c r="D18" s="121"/>
      <c r="E18" s="1924" t="s">
        <v>382</v>
      </c>
      <c r="F18" s="1924"/>
      <c r="G18" s="1924"/>
      <c r="H18" s="1921"/>
    </row>
    <row r="19" spans="1:8">
      <c r="A19" s="34"/>
      <c r="B19" s="1917"/>
      <c r="C19" s="1917"/>
      <c r="D19" s="121"/>
      <c r="E19" s="1924"/>
      <c r="F19" s="1924"/>
      <c r="G19" s="1924"/>
      <c r="H19" s="1921"/>
    </row>
    <row r="20" spans="1:8">
      <c r="A20" s="34"/>
      <c r="B20" s="121"/>
      <c r="C20" s="121"/>
      <c r="D20" s="121"/>
      <c r="E20" s="1387"/>
      <c r="F20" s="1387"/>
      <c r="G20" s="1387"/>
      <c r="H20" s="1388"/>
    </row>
    <row r="21" spans="1:8">
      <c r="A21" s="34"/>
      <c r="B21" s="1928" t="s">
        <v>383</v>
      </c>
      <c r="C21" s="1917"/>
      <c r="D21" s="121"/>
      <c r="E21" s="1924" t="s">
        <v>384</v>
      </c>
      <c r="F21" s="1924"/>
      <c r="G21" s="1924"/>
      <c r="H21" s="1921"/>
    </row>
    <row r="22" spans="1:8">
      <c r="A22" s="34"/>
      <c r="B22" s="1917"/>
      <c r="C22" s="1917"/>
      <c r="D22" s="121"/>
      <c r="E22" s="1924"/>
      <c r="F22" s="1924"/>
      <c r="G22" s="1924"/>
      <c r="H22" s="1921"/>
    </row>
    <row r="23" spans="1:8">
      <c r="A23" s="34"/>
      <c r="B23" s="1917"/>
      <c r="C23" s="1917"/>
      <c r="D23" s="121"/>
      <c r="E23" s="1924"/>
      <c r="F23" s="1924"/>
      <c r="G23" s="1924"/>
      <c r="H23" s="1921"/>
    </row>
    <row r="24" spans="1:8">
      <c r="A24" s="34"/>
      <c r="B24" s="1917"/>
      <c r="C24" s="1917"/>
      <c r="D24" s="121"/>
      <c r="H24" s="1388"/>
    </row>
    <row r="25" spans="1:8">
      <c r="A25" s="34"/>
      <c r="B25" s="1353"/>
      <c r="C25" s="1353"/>
      <c r="D25" s="121"/>
      <c r="E25" s="1928" t="s">
        <v>1438</v>
      </c>
      <c r="F25" s="1928"/>
      <c r="G25" s="1928"/>
      <c r="H25" s="1934"/>
    </row>
    <row r="26" spans="1:8">
      <c r="A26" s="34"/>
      <c r="B26" s="1928" t="s">
        <v>1439</v>
      </c>
      <c r="C26" s="1928"/>
      <c r="D26" s="121"/>
      <c r="E26" s="1928"/>
      <c r="F26" s="1928"/>
      <c r="G26" s="1928"/>
      <c r="H26" s="1934"/>
    </row>
    <row r="27" spans="1:8">
      <c r="A27" s="34"/>
      <c r="B27" s="1928"/>
      <c r="C27" s="1928"/>
      <c r="D27" s="121"/>
      <c r="E27" s="1928"/>
      <c r="F27" s="1928"/>
      <c r="G27" s="1928"/>
      <c r="H27" s="1934"/>
    </row>
    <row r="28" spans="1:8">
      <c r="A28" s="34"/>
      <c r="B28" s="1928"/>
      <c r="C28" s="1928"/>
      <c r="D28" s="121"/>
      <c r="E28" s="1928"/>
      <c r="F28" s="1928"/>
      <c r="G28" s="1928"/>
      <c r="H28" s="1934"/>
    </row>
    <row r="29" spans="1:8">
      <c r="A29" s="34"/>
      <c r="B29" s="1928"/>
      <c r="C29" s="1928"/>
      <c r="D29" s="121"/>
      <c r="E29" s="1928"/>
      <c r="F29" s="1928"/>
      <c r="G29" s="1928"/>
      <c r="H29" s="1934"/>
    </row>
    <row r="30" spans="1:8">
      <c r="A30" s="34"/>
      <c r="B30" s="1356"/>
      <c r="C30" s="1356"/>
      <c r="D30" s="121"/>
      <c r="F30" s="1037"/>
      <c r="G30" s="1037"/>
      <c r="H30" s="1067"/>
    </row>
    <row r="31" spans="1:8">
      <c r="A31" s="34"/>
      <c r="B31" s="1928" t="s">
        <v>1440</v>
      </c>
      <c r="C31" s="1896"/>
      <c r="D31" s="121"/>
      <c r="E31" s="120" t="s">
        <v>1441</v>
      </c>
      <c r="F31" s="1037"/>
      <c r="G31" s="1037"/>
      <c r="H31" s="1067"/>
    </row>
    <row r="32" spans="1:8">
      <c r="A32" s="34"/>
      <c r="B32" s="1896"/>
      <c r="C32" s="1896"/>
      <c r="D32" s="121"/>
      <c r="E32" s="1391"/>
      <c r="F32" s="1387"/>
      <c r="G32" s="1387"/>
      <c r="H32" s="1388"/>
    </row>
    <row r="33" spans="1:8">
      <c r="A33" s="34"/>
      <c r="B33" s="1896"/>
      <c r="C33" s="1896"/>
      <c r="D33" s="121"/>
      <c r="E33" s="1929" t="s">
        <v>2876</v>
      </c>
      <c r="F33" s="1930"/>
      <c r="G33" s="1930"/>
      <c r="H33" s="1931"/>
    </row>
    <row r="34" spans="1:8">
      <c r="A34" s="34"/>
      <c r="B34" s="1896"/>
      <c r="C34" s="1896"/>
      <c r="D34" s="121"/>
      <c r="E34" s="1930"/>
      <c r="F34" s="1930"/>
      <c r="G34" s="1930"/>
      <c r="H34" s="1931"/>
    </row>
    <row r="35" spans="1:8">
      <c r="A35" s="34"/>
      <c r="B35" s="1896"/>
      <c r="C35" s="1896"/>
      <c r="D35" s="121"/>
      <c r="E35" s="1930"/>
      <c r="F35" s="1930"/>
      <c r="G35" s="1930"/>
      <c r="H35" s="1931"/>
    </row>
    <row r="36" spans="1:8">
      <c r="A36" s="34"/>
      <c r="B36" s="1896"/>
      <c r="C36" s="1896"/>
      <c r="D36" s="121"/>
      <c r="E36" s="1930"/>
      <c r="F36" s="1930"/>
      <c r="G36" s="1930"/>
      <c r="H36" s="1931"/>
    </row>
    <row r="37" spans="1:8">
      <c r="A37" s="37"/>
      <c r="B37" s="1908"/>
      <c r="C37" s="1908"/>
      <c r="D37" s="126"/>
      <c r="E37" s="1932"/>
      <c r="F37" s="1932"/>
      <c r="G37" s="1932"/>
      <c r="H37" s="1933"/>
    </row>
    <row r="38" spans="1:8">
      <c r="A38" s="34"/>
      <c r="B38" s="35"/>
      <c r="C38" s="35"/>
      <c r="D38" s="35"/>
      <c r="E38" s="35"/>
      <c r="F38" s="30"/>
      <c r="G38" s="144"/>
      <c r="H38" s="145"/>
    </row>
    <row r="39" spans="1:8">
      <c r="A39" s="34"/>
      <c r="B39" s="35"/>
      <c r="C39" s="35"/>
      <c r="D39" s="35"/>
      <c r="E39" s="35"/>
      <c r="F39" s="30"/>
      <c r="G39" s="144"/>
      <c r="H39" s="145"/>
    </row>
    <row r="40" spans="1:8">
      <c r="A40" s="34"/>
      <c r="B40" s="35"/>
      <c r="C40" s="35"/>
      <c r="D40" s="35"/>
      <c r="E40" s="35"/>
      <c r="F40" s="30"/>
      <c r="G40" s="144"/>
      <c r="H40" s="145"/>
    </row>
    <row r="41" spans="1:8">
      <c r="A41" s="34"/>
      <c r="B41" s="35"/>
      <c r="C41" s="35"/>
      <c r="D41" s="35"/>
      <c r="E41" s="35"/>
      <c r="F41" s="30"/>
      <c r="G41" s="144"/>
      <c r="H41" s="145"/>
    </row>
    <row r="42" spans="1:8">
      <c r="A42" s="34"/>
      <c r="B42" s="35"/>
      <c r="C42" s="35"/>
      <c r="D42" s="35"/>
      <c r="E42" s="35"/>
      <c r="F42" s="30"/>
      <c r="G42" s="144"/>
      <c r="H42" s="145"/>
    </row>
    <row r="43" spans="1:8">
      <c r="A43" s="34"/>
      <c r="B43" s="35"/>
      <c r="C43" s="35"/>
      <c r="D43" s="35"/>
      <c r="E43" s="35"/>
      <c r="F43" s="30"/>
      <c r="G43" s="144"/>
      <c r="H43" s="145"/>
    </row>
    <row r="44" spans="1:8">
      <c r="A44" s="34"/>
      <c r="B44" s="30"/>
      <c r="C44" s="35"/>
      <c r="D44" s="35"/>
      <c r="E44" s="35"/>
      <c r="F44" s="30"/>
      <c r="G44" s="144"/>
      <c r="H44" s="145"/>
    </row>
    <row r="45" spans="1:8">
      <c r="A45" s="34"/>
      <c r="B45" s="30"/>
      <c r="C45" s="35"/>
      <c r="D45" s="35"/>
      <c r="E45" s="35"/>
      <c r="F45" s="30"/>
      <c r="G45" s="144"/>
      <c r="H45" s="145"/>
    </row>
    <row r="46" spans="1:8">
      <c r="A46" s="34"/>
      <c r="B46" s="30"/>
      <c r="C46" s="35"/>
      <c r="D46" s="35"/>
      <c r="E46" s="35"/>
      <c r="F46" s="30"/>
      <c r="G46" s="144"/>
      <c r="H46" s="145"/>
    </row>
    <row r="47" spans="1:8">
      <c r="A47" s="34"/>
      <c r="B47" s="30"/>
      <c r="C47" s="35"/>
      <c r="D47" s="35"/>
      <c r="E47" s="35"/>
      <c r="F47" s="30"/>
      <c r="G47" s="144"/>
      <c r="H47" s="145"/>
    </row>
    <row r="48" spans="1:8">
      <c r="A48" s="34"/>
      <c r="B48" s="30"/>
      <c r="C48" s="35"/>
      <c r="D48" s="35"/>
      <c r="E48" s="35"/>
      <c r="F48" s="30"/>
      <c r="G48" s="144"/>
      <c r="H48" s="145"/>
    </row>
    <row r="49" spans="1:8">
      <c r="A49" s="34"/>
      <c r="B49" s="30"/>
      <c r="C49" s="35"/>
      <c r="D49" s="35"/>
      <c r="E49" s="35"/>
      <c r="F49" s="30"/>
      <c r="G49" s="144"/>
      <c r="H49" s="145"/>
    </row>
    <row r="50" spans="1:8" ht="15.6" thickBot="1">
      <c r="A50" s="40"/>
      <c r="B50" s="41"/>
      <c r="C50" s="42"/>
      <c r="D50" s="42"/>
      <c r="E50" s="42"/>
      <c r="F50" s="41"/>
      <c r="G50" s="146"/>
      <c r="H50" s="147"/>
    </row>
    <row r="51" spans="1:8">
      <c r="A51" s="30" t="s">
        <v>2117</v>
      </c>
      <c r="B51" s="30"/>
      <c r="C51" s="35"/>
      <c r="D51" s="35"/>
      <c r="E51" s="35"/>
      <c r="F51" s="30"/>
      <c r="G51" s="144"/>
      <c r="H51" s="144"/>
    </row>
    <row r="52" spans="1:8" ht="15.6" thickBot="1">
      <c r="A52" s="35" t="s">
        <v>2118</v>
      </c>
      <c r="B52" s="35"/>
      <c r="C52" s="35"/>
      <c r="D52" s="69"/>
      <c r="E52" s="35"/>
      <c r="F52" s="148"/>
      <c r="G52" s="69"/>
      <c r="H52" s="148"/>
    </row>
    <row r="53" spans="1:8">
      <c r="A53" s="29"/>
      <c r="B53" s="44" t="s">
        <v>1429</v>
      </c>
      <c r="C53" s="59" t="s">
        <v>2377</v>
      </c>
      <c r="D53" s="46"/>
      <c r="E53" s="46"/>
      <c r="F53" s="44"/>
      <c r="G53" s="44" t="s">
        <v>1350</v>
      </c>
      <c r="H53" s="60" t="s">
        <v>1351</v>
      </c>
    </row>
    <row r="54" spans="1:8">
      <c r="A54" s="72"/>
      <c r="B54" s="81" t="str">
        <f>'Data Sheet'!$C$25</f>
        <v>Rochester Gas &amp; Electric Corporation</v>
      </c>
      <c r="C54" s="205" t="s">
        <v>2378</v>
      </c>
      <c r="D54" s="30" t="s">
        <v>2379</v>
      </c>
      <c r="E54" s="17"/>
      <c r="F54" s="65" t="s">
        <v>2380</v>
      </c>
      <c r="G54" s="65" t="s">
        <v>1353</v>
      </c>
      <c r="H54" s="39"/>
    </row>
    <row r="55" spans="1:8">
      <c r="A55" s="74"/>
      <c r="B55" s="38"/>
      <c r="C55" s="160" t="s">
        <v>2381</v>
      </c>
      <c r="D55" s="38" t="s">
        <v>2379</v>
      </c>
      <c r="E55" s="32"/>
      <c r="F55" s="116" t="s">
        <v>2382</v>
      </c>
      <c r="G55" s="871" t="str">
        <f>'Data Sheet'!$C$40</f>
        <v xml:space="preserve"> </v>
      </c>
      <c r="H55" s="1591" t="str">
        <f>'Data Sheet'!$C$38</f>
        <v>12/31/2013</v>
      </c>
    </row>
    <row r="56" spans="1:8">
      <c r="A56" s="149" t="s">
        <v>4708</v>
      </c>
      <c r="B56" s="32"/>
      <c r="C56" s="32"/>
      <c r="D56" s="32"/>
      <c r="E56" s="32"/>
      <c r="F56" s="32"/>
      <c r="G56" s="32"/>
      <c r="H56" s="33"/>
    </row>
    <row r="57" spans="1:8">
      <c r="A57" s="72"/>
      <c r="B57" s="69"/>
      <c r="C57" s="69"/>
      <c r="D57" s="69"/>
      <c r="E57" s="69"/>
      <c r="F57" s="69"/>
      <c r="G57" s="69"/>
      <c r="H57" s="70"/>
    </row>
    <row r="58" spans="1:8">
      <c r="A58" s="72"/>
      <c r="B58" s="69"/>
      <c r="C58" s="69"/>
      <c r="D58" s="69"/>
      <c r="E58" s="69"/>
      <c r="F58" s="69"/>
      <c r="G58" s="69"/>
      <c r="H58" s="70"/>
    </row>
    <row r="59" spans="1:8">
      <c r="A59" s="72"/>
      <c r="B59" s="69"/>
      <c r="C59" s="69"/>
      <c r="D59" s="69"/>
      <c r="E59" s="69"/>
      <c r="F59" s="69"/>
      <c r="G59" s="69"/>
      <c r="H59" s="70"/>
    </row>
    <row r="60" spans="1:8">
      <c r="A60" s="72"/>
      <c r="B60" s="69"/>
      <c r="C60" s="69"/>
      <c r="D60" s="69"/>
      <c r="E60" s="69"/>
      <c r="F60" s="69"/>
      <c r="G60" s="69"/>
      <c r="H60" s="70"/>
    </row>
    <row r="61" spans="1:8">
      <c r="A61" s="72"/>
      <c r="B61" s="69"/>
      <c r="C61" s="69"/>
      <c r="D61" s="69"/>
      <c r="E61" s="69"/>
      <c r="F61" s="69"/>
      <c r="G61" s="69"/>
      <c r="H61" s="70"/>
    </row>
    <row r="62" spans="1:8">
      <c r="A62" s="72"/>
      <c r="B62" s="69"/>
      <c r="C62" s="69"/>
      <c r="D62" s="69"/>
      <c r="E62" s="69"/>
      <c r="F62" s="69"/>
      <c r="G62" s="69"/>
      <c r="H62" s="70"/>
    </row>
    <row r="63" spans="1:8">
      <c r="A63" s="72"/>
      <c r="B63" s="69"/>
      <c r="C63" s="69"/>
      <c r="D63" s="69"/>
      <c r="E63" s="69"/>
      <c r="F63" s="69"/>
      <c r="G63" s="69"/>
      <c r="H63" s="70"/>
    </row>
    <row r="64" spans="1:8">
      <c r="A64" s="72"/>
      <c r="B64" s="69"/>
      <c r="C64" s="69"/>
      <c r="D64" s="69"/>
      <c r="E64" s="69"/>
      <c r="F64" s="69"/>
      <c r="G64" s="69"/>
      <c r="H64" s="70"/>
    </row>
    <row r="65" spans="1:8">
      <c r="A65" s="72"/>
      <c r="B65" s="69"/>
      <c r="C65" s="69"/>
      <c r="D65" s="69"/>
      <c r="E65" s="69"/>
      <c r="F65" s="69"/>
      <c r="G65" s="69"/>
      <c r="H65" s="70"/>
    </row>
    <row r="66" spans="1:8">
      <c r="A66" s="72"/>
      <c r="B66" s="69"/>
      <c r="C66" s="69"/>
      <c r="D66" s="69"/>
      <c r="E66" s="69"/>
      <c r="F66" s="69"/>
      <c r="G66" s="69"/>
      <c r="H66" s="70"/>
    </row>
    <row r="67" spans="1:8">
      <c r="A67" s="72"/>
      <c r="B67" s="69"/>
      <c r="C67" s="69"/>
      <c r="D67" s="69"/>
      <c r="E67" s="69"/>
      <c r="F67" s="69"/>
      <c r="G67" s="69"/>
      <c r="H67" s="70"/>
    </row>
    <row r="68" spans="1:8">
      <c r="A68" s="72"/>
      <c r="B68" s="69"/>
      <c r="C68" s="69"/>
      <c r="D68" s="69"/>
      <c r="E68" s="69"/>
      <c r="F68" s="69"/>
      <c r="G68" s="69"/>
      <c r="H68" s="70"/>
    </row>
    <row r="69" spans="1:8">
      <c r="A69" s="72"/>
      <c r="B69" s="69"/>
      <c r="C69" s="69"/>
      <c r="D69" s="69"/>
      <c r="E69" s="69"/>
      <c r="F69" s="69"/>
      <c r="G69" s="69"/>
      <c r="H69" s="70"/>
    </row>
    <row r="70" spans="1:8">
      <c r="A70" s="72"/>
      <c r="B70" s="69"/>
      <c r="C70" s="69"/>
      <c r="D70" s="69"/>
      <c r="E70" s="69"/>
      <c r="F70" s="69"/>
      <c r="G70" s="69"/>
      <c r="H70" s="70"/>
    </row>
    <row r="71" spans="1:8">
      <c r="A71" s="72"/>
      <c r="B71" s="69"/>
      <c r="C71" s="69"/>
      <c r="D71" s="69"/>
      <c r="E71" s="69"/>
      <c r="F71" s="69"/>
      <c r="G71" s="69"/>
      <c r="H71" s="70"/>
    </row>
    <row r="72" spans="1:8">
      <c r="A72" s="72"/>
      <c r="B72" s="69"/>
      <c r="C72" s="69"/>
      <c r="D72" s="69"/>
      <c r="E72" s="69"/>
      <c r="F72" s="69"/>
      <c r="G72" s="69"/>
      <c r="H72" s="70"/>
    </row>
    <row r="73" spans="1:8">
      <c r="A73" s="72"/>
      <c r="B73" s="69"/>
      <c r="C73" s="69"/>
      <c r="D73" s="69"/>
      <c r="E73" s="69"/>
      <c r="F73" s="69"/>
      <c r="G73" s="69"/>
      <c r="H73" s="70"/>
    </row>
    <row r="74" spans="1:8">
      <c r="A74" s="72"/>
      <c r="B74" s="69"/>
      <c r="C74" s="69"/>
      <c r="D74" s="69"/>
      <c r="E74" s="69"/>
      <c r="F74" s="69"/>
      <c r="G74" s="69"/>
      <c r="H74" s="70"/>
    </row>
    <row r="75" spans="1:8">
      <c r="A75" s="72"/>
      <c r="B75" s="69"/>
      <c r="C75" s="69"/>
      <c r="D75" s="69"/>
      <c r="E75" s="69"/>
      <c r="F75" s="69"/>
      <c r="G75" s="69"/>
      <c r="H75" s="70"/>
    </row>
    <row r="76" spans="1:8">
      <c r="A76" s="72"/>
      <c r="B76" s="69"/>
      <c r="C76" s="69"/>
      <c r="D76" s="69"/>
      <c r="E76" s="69"/>
      <c r="F76" s="69"/>
      <c r="G76" s="69"/>
      <c r="H76" s="70"/>
    </row>
    <row r="77" spans="1:8">
      <c r="A77" s="72"/>
      <c r="B77" s="69"/>
      <c r="C77" s="69"/>
      <c r="D77" s="69"/>
      <c r="E77" s="69"/>
      <c r="F77" s="69"/>
      <c r="G77" s="69"/>
      <c r="H77" s="70"/>
    </row>
    <row r="78" spans="1:8">
      <c r="A78" s="72"/>
      <c r="B78" s="69"/>
      <c r="C78" s="69"/>
      <c r="D78" s="69"/>
      <c r="E78" s="69"/>
      <c r="F78" s="69"/>
      <c r="G78" s="69"/>
      <c r="H78" s="70"/>
    </row>
    <row r="79" spans="1:8">
      <c r="A79" s="72"/>
      <c r="B79" s="69"/>
      <c r="C79" s="69"/>
      <c r="D79" s="69"/>
      <c r="E79" s="69"/>
      <c r="F79" s="69"/>
      <c r="G79" s="69"/>
      <c r="H79" s="70"/>
    </row>
    <row r="80" spans="1:8">
      <c r="A80" s="72"/>
      <c r="B80" s="69"/>
      <c r="C80" s="69"/>
      <c r="D80" s="69"/>
      <c r="E80" s="69"/>
      <c r="F80" s="69"/>
      <c r="G80" s="69"/>
      <c r="H80" s="70"/>
    </row>
    <row r="81" spans="1:8">
      <c r="A81" s="72"/>
      <c r="B81" s="69"/>
      <c r="C81" s="69"/>
      <c r="D81" s="69"/>
      <c r="E81" s="69"/>
      <c r="F81" s="69"/>
      <c r="G81" s="69"/>
      <c r="H81" s="70"/>
    </row>
    <row r="82" spans="1:8">
      <c r="A82" s="72"/>
      <c r="B82" s="69"/>
      <c r="C82" s="69"/>
      <c r="D82" s="69"/>
      <c r="E82" s="69"/>
      <c r="F82" s="69"/>
      <c r="G82" s="69"/>
      <c r="H82" s="70"/>
    </row>
    <row r="83" spans="1:8">
      <c r="A83" s="72"/>
      <c r="B83" s="69"/>
      <c r="C83" s="69"/>
      <c r="D83" s="69"/>
      <c r="E83" s="69"/>
      <c r="F83" s="69"/>
      <c r="G83" s="69"/>
      <c r="H83" s="70"/>
    </row>
    <row r="84" spans="1:8">
      <c r="A84" s="72"/>
      <c r="B84" s="69"/>
      <c r="C84" s="69"/>
      <c r="D84" s="69"/>
      <c r="E84" s="69"/>
      <c r="F84" s="69"/>
      <c r="G84" s="69"/>
      <c r="H84" s="70"/>
    </row>
    <row r="85" spans="1:8">
      <c r="A85" s="72"/>
      <c r="B85" s="69"/>
      <c r="C85" s="69"/>
      <c r="D85" s="69"/>
      <c r="E85" s="69"/>
      <c r="F85" s="69"/>
      <c r="G85" s="69"/>
      <c r="H85" s="70"/>
    </row>
    <row r="86" spans="1:8">
      <c r="A86" s="72"/>
      <c r="B86" s="69"/>
      <c r="C86" s="69"/>
      <c r="D86" s="69"/>
      <c r="E86" s="69"/>
      <c r="F86" s="69"/>
      <c r="G86" s="69"/>
      <c r="H86" s="70"/>
    </row>
    <row r="87" spans="1:8">
      <c r="A87" s="72"/>
      <c r="B87" s="69"/>
      <c r="C87" s="69"/>
      <c r="D87" s="69"/>
      <c r="E87" s="69"/>
      <c r="F87" s="69"/>
      <c r="G87" s="69"/>
      <c r="H87" s="70"/>
    </row>
    <row r="88" spans="1:8">
      <c r="A88" s="72"/>
      <c r="B88" s="69"/>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17"/>
      <c r="C100" s="69"/>
      <c r="D100" s="69"/>
      <c r="E100" s="69"/>
      <c r="F100" s="69"/>
      <c r="G100" s="69"/>
      <c r="H100" s="70"/>
    </row>
    <row r="101" spans="1:8" ht="15.6" thickBot="1">
      <c r="A101" s="112"/>
      <c r="B101" s="113"/>
      <c r="C101" s="669"/>
      <c r="D101" s="669"/>
      <c r="E101" s="669"/>
      <c r="F101" s="669"/>
      <c r="G101" s="669"/>
      <c r="H101" s="670"/>
    </row>
    <row r="102" spans="1:8" ht="15.6">
      <c r="A102" s="150" t="str">
        <f>A51</f>
        <v>FERC FORM NO.1 (ED. 12-96) NYPSC Modified-96</v>
      </c>
      <c r="B102" s="17"/>
      <c r="C102" s="69"/>
      <c r="D102" s="69"/>
      <c r="E102" s="69"/>
      <c r="F102" s="69"/>
      <c r="G102" s="69"/>
      <c r="H102" s="69"/>
    </row>
    <row r="103" spans="1:8">
      <c r="A103" s="69" t="s">
        <v>4709</v>
      </c>
      <c r="B103" s="69"/>
      <c r="C103" s="69"/>
      <c r="D103" s="69"/>
      <c r="E103" s="69"/>
      <c r="F103" s="69"/>
      <c r="G103" s="69"/>
      <c r="H103" s="69"/>
    </row>
    <row r="104" spans="1:8" ht="15.6">
      <c r="A104" s="141" t="s">
        <v>1977</v>
      </c>
      <c r="B104" s="35"/>
      <c r="C104" s="35"/>
      <c r="D104" s="35"/>
      <c r="E104" s="35"/>
      <c r="F104" s="35"/>
      <c r="G104" s="35"/>
      <c r="H104" s="35"/>
    </row>
    <row r="105" spans="1:8" ht="15.6" thickBot="1">
      <c r="A105" s="30"/>
      <c r="B105" s="30"/>
      <c r="C105" s="30"/>
      <c r="D105" s="30"/>
      <c r="E105" s="30"/>
      <c r="F105" s="30"/>
      <c r="G105" s="30"/>
      <c r="H105" s="30"/>
    </row>
    <row r="106" spans="1:8">
      <c r="A106" s="29"/>
      <c r="B106" s="44" t="s">
        <v>1429</v>
      </c>
      <c r="C106" s="59" t="s">
        <v>2377</v>
      </c>
      <c r="D106" s="46"/>
      <c r="E106" s="46"/>
      <c r="F106" s="44"/>
      <c r="G106" s="44" t="s">
        <v>1350</v>
      </c>
      <c r="H106" s="60" t="s">
        <v>1351</v>
      </c>
    </row>
    <row r="107" spans="1:8">
      <c r="A107" s="72"/>
      <c r="B107" s="81" t="str">
        <f>'Data Sheet'!$C$25</f>
        <v>Rochester Gas &amp; Electric Corporation</v>
      </c>
      <c r="C107" s="57">
        <v>-1</v>
      </c>
      <c r="D107" s="30" t="s">
        <v>2379</v>
      </c>
      <c r="E107" s="17"/>
      <c r="F107" s="65" t="s">
        <v>2380</v>
      </c>
      <c r="G107" s="65" t="s">
        <v>1353</v>
      </c>
      <c r="H107" s="39"/>
    </row>
    <row r="108" spans="1:8">
      <c r="A108" s="74"/>
      <c r="B108" s="38"/>
      <c r="C108" s="117">
        <v>-2</v>
      </c>
      <c r="D108" s="38" t="s">
        <v>2379</v>
      </c>
      <c r="E108" s="32"/>
      <c r="F108" s="116" t="s">
        <v>2382</v>
      </c>
      <c r="G108" s="871" t="str">
        <f>'Data Sheet'!$C$40</f>
        <v xml:space="preserve"> </v>
      </c>
      <c r="H108" s="1705" t="str">
        <f>'Data Sheet'!$C$38</f>
        <v>12/31/2013</v>
      </c>
    </row>
    <row r="109" spans="1:8">
      <c r="A109" s="149" t="s">
        <v>4708</v>
      </c>
      <c r="B109" s="32"/>
      <c r="C109" s="32"/>
      <c r="D109" s="32"/>
      <c r="E109" s="32"/>
      <c r="F109" s="32"/>
      <c r="G109" s="32"/>
      <c r="H109" s="33"/>
    </row>
    <row r="110" spans="1:8">
      <c r="A110" s="72"/>
      <c r="B110" s="69"/>
      <c r="C110" s="69"/>
      <c r="D110" s="69"/>
      <c r="E110" s="69"/>
      <c r="F110" s="69"/>
      <c r="G110" s="69"/>
      <c r="H110" s="70"/>
    </row>
    <row r="111" spans="1:8">
      <c r="A111" s="72"/>
      <c r="B111" s="69"/>
      <c r="C111" s="69"/>
      <c r="D111" s="69"/>
      <c r="E111" s="69"/>
      <c r="F111" s="69"/>
      <c r="G111" s="69"/>
      <c r="H111" s="70"/>
    </row>
    <row r="112" spans="1:8">
      <c r="A112" s="72"/>
      <c r="B112" s="69"/>
      <c r="C112" s="69"/>
      <c r="D112" s="69"/>
      <c r="E112" s="69"/>
      <c r="F112" s="69"/>
      <c r="G112" s="69"/>
      <c r="H112" s="70"/>
    </row>
    <row r="113" spans="1:8">
      <c r="A113" s="72"/>
      <c r="B113" s="69"/>
      <c r="C113" s="69"/>
      <c r="D113" s="69"/>
      <c r="E113" s="69"/>
      <c r="F113" s="69"/>
      <c r="G113" s="69"/>
      <c r="H113" s="70"/>
    </row>
    <row r="114" spans="1:8">
      <c r="A114" s="72"/>
      <c r="B114" s="69"/>
      <c r="C114" s="69"/>
      <c r="D114" s="69"/>
      <c r="E114" s="69"/>
      <c r="F114" s="69"/>
      <c r="G114" s="69"/>
      <c r="H114" s="70"/>
    </row>
    <row r="115" spans="1:8">
      <c r="A115" s="72"/>
      <c r="B115" s="69"/>
      <c r="C115" s="69"/>
      <c r="D115" s="69"/>
      <c r="E115" s="69"/>
      <c r="F115" s="69"/>
      <c r="G115" s="69"/>
      <c r="H115" s="70"/>
    </row>
    <row r="116" spans="1:8">
      <c r="A116" s="72"/>
      <c r="B116" s="69"/>
      <c r="C116" s="69"/>
      <c r="D116" s="69"/>
      <c r="E116" s="69"/>
      <c r="F116" s="69"/>
      <c r="G116" s="69"/>
      <c r="H116" s="70"/>
    </row>
    <row r="117" spans="1:8">
      <c r="A117" s="72"/>
      <c r="B117" s="69"/>
      <c r="C117" s="69"/>
      <c r="D117" s="69"/>
      <c r="E117" s="69"/>
      <c r="F117" s="69"/>
      <c r="G117" s="69"/>
      <c r="H117" s="70"/>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17"/>
      <c r="C153" s="69"/>
      <c r="D153" s="69"/>
      <c r="E153" s="69"/>
      <c r="F153" s="69"/>
      <c r="G153" s="69"/>
      <c r="H153" s="70"/>
    </row>
    <row r="154" spans="1:8" ht="15.6" thickBot="1">
      <c r="A154" s="112"/>
      <c r="B154" s="113"/>
      <c r="C154" s="669"/>
      <c r="D154" s="669"/>
      <c r="E154" s="669"/>
      <c r="F154" s="669"/>
      <c r="G154" s="669"/>
      <c r="H154" s="670"/>
    </row>
    <row r="155" spans="1:8" ht="15.6">
      <c r="A155" s="150" t="str">
        <f>A51</f>
        <v>FERC FORM NO.1 (ED. 12-96) NYPSC Modified-96</v>
      </c>
      <c r="B155" s="17"/>
      <c r="C155" s="69"/>
      <c r="D155" s="69"/>
      <c r="E155" s="69"/>
      <c r="F155" s="69"/>
      <c r="G155" s="69"/>
      <c r="H155" s="69"/>
    </row>
    <row r="156" spans="1:8" ht="15.6" thickBot="1">
      <c r="A156" s="69" t="s">
        <v>4710</v>
      </c>
      <c r="B156" s="69"/>
      <c r="C156" s="69"/>
      <c r="D156" s="69"/>
      <c r="E156" s="69"/>
      <c r="F156" s="69"/>
      <c r="G156" s="69"/>
      <c r="H156" s="69"/>
    </row>
    <row r="157" spans="1:8">
      <c r="A157" s="29"/>
      <c r="B157" s="44" t="s">
        <v>1429</v>
      </c>
      <c r="C157" s="59" t="s">
        <v>2377</v>
      </c>
      <c r="D157" s="46"/>
      <c r="E157" s="46"/>
      <c r="F157" s="44"/>
      <c r="G157" s="44" t="s">
        <v>1350</v>
      </c>
      <c r="H157" s="60" t="s">
        <v>1351</v>
      </c>
    </row>
    <row r="158" spans="1:8">
      <c r="A158" s="72"/>
      <c r="B158" s="81" t="str">
        <f>'Data Sheet'!$C$25</f>
        <v>Rochester Gas &amp; Electric Corporation</v>
      </c>
      <c r="C158" s="57">
        <v>-1</v>
      </c>
      <c r="D158" s="30" t="s">
        <v>2379</v>
      </c>
      <c r="E158" s="17"/>
      <c r="F158" s="65" t="s">
        <v>2380</v>
      </c>
      <c r="G158" s="65" t="s">
        <v>1353</v>
      </c>
      <c r="H158" s="39"/>
    </row>
    <row r="159" spans="1:8">
      <c r="A159" s="74"/>
      <c r="B159" s="38"/>
      <c r="C159" s="117">
        <v>-2</v>
      </c>
      <c r="D159" s="38" t="s">
        <v>2379</v>
      </c>
      <c r="E159" s="32"/>
      <c r="F159" s="116" t="s">
        <v>2382</v>
      </c>
      <c r="G159" s="871" t="str">
        <f>'Data Sheet'!$C$40</f>
        <v xml:space="preserve"> </v>
      </c>
      <c r="H159" s="1704" t="str">
        <f>'Data Sheet'!$C$38</f>
        <v>12/31/2013</v>
      </c>
    </row>
    <row r="160" spans="1:8">
      <c r="A160" s="149" t="s">
        <v>4708</v>
      </c>
      <c r="B160" s="32"/>
      <c r="C160" s="32"/>
      <c r="D160" s="32"/>
      <c r="E160" s="32"/>
      <c r="F160" s="32"/>
      <c r="G160" s="32"/>
      <c r="H160" s="33"/>
    </row>
    <row r="161" spans="1:8">
      <c r="A161" s="72"/>
      <c r="B161" s="69"/>
      <c r="C161" s="69"/>
      <c r="D161" s="69"/>
      <c r="E161" s="69"/>
      <c r="F161" s="69"/>
      <c r="G161" s="69"/>
      <c r="H161" s="70"/>
    </row>
    <row r="162" spans="1:8">
      <c r="A162" s="72"/>
      <c r="B162" s="69"/>
      <c r="C162" s="69"/>
      <c r="D162" s="69"/>
      <c r="E162" s="69"/>
      <c r="F162" s="69"/>
      <c r="G162" s="69"/>
      <c r="H162" s="70"/>
    </row>
    <row r="163" spans="1:8">
      <c r="A163" s="72"/>
      <c r="B163" s="69"/>
      <c r="C163" s="69"/>
      <c r="D163" s="69"/>
      <c r="E163" s="69"/>
      <c r="F163" s="69"/>
      <c r="G163" s="69"/>
      <c r="H163" s="70"/>
    </row>
    <row r="164" spans="1:8">
      <c r="A164" s="72"/>
      <c r="B164" s="69"/>
      <c r="C164" s="69"/>
      <c r="D164" s="69"/>
      <c r="E164" s="69"/>
      <c r="F164" s="69"/>
      <c r="G164" s="69"/>
      <c r="H164" s="70"/>
    </row>
    <row r="165" spans="1:8">
      <c r="A165" s="72"/>
      <c r="B165" s="69"/>
      <c r="C165" s="69"/>
      <c r="D165" s="69"/>
      <c r="E165" s="69"/>
      <c r="F165" s="69"/>
      <c r="G165" s="69"/>
      <c r="H165" s="70"/>
    </row>
    <row r="166" spans="1:8">
      <c r="A166" s="72"/>
      <c r="B166" s="69"/>
      <c r="C166" s="69"/>
      <c r="D166" s="69"/>
      <c r="E166" s="69"/>
      <c r="F166" s="69"/>
      <c r="G166" s="69"/>
      <c r="H166" s="70"/>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17"/>
      <c r="C205" s="69"/>
      <c r="D205" s="69"/>
      <c r="E205" s="69"/>
      <c r="F205" s="69"/>
      <c r="G205" s="69"/>
      <c r="H205" s="70"/>
    </row>
    <row r="206" spans="1:8" ht="15.6" thickBot="1">
      <c r="A206" s="112"/>
      <c r="B206" s="113"/>
      <c r="C206" s="669"/>
      <c r="D206" s="669"/>
      <c r="E206" s="669"/>
      <c r="F206" s="669"/>
      <c r="G206" s="669"/>
      <c r="H206" s="670"/>
    </row>
    <row r="207" spans="1:8" ht="15.6">
      <c r="A207" s="150" t="str">
        <f>A51</f>
        <v>FERC FORM NO.1 (ED. 12-96) NYPSC Modified-96</v>
      </c>
      <c r="B207" s="17"/>
      <c r="C207" s="69"/>
      <c r="D207" s="69"/>
      <c r="E207" s="69"/>
      <c r="F207" s="69"/>
      <c r="G207" s="69"/>
      <c r="H207" s="69"/>
    </row>
    <row r="208" spans="1:8">
      <c r="A208" s="69" t="s">
        <v>4711</v>
      </c>
      <c r="B208" s="69"/>
      <c r="C208" s="69"/>
      <c r="D208" s="69"/>
      <c r="E208" s="69"/>
      <c r="F208" s="69"/>
      <c r="G208" s="69"/>
      <c r="H208" s="69"/>
    </row>
  </sheetData>
  <customSheetViews>
    <customSheetView guid="{B03EE9F7-5DE6-4312-9CF8-68BFF35B892B}" scale="85" colorId="22" showPageBreaks="1" printArea="1">
      <selection activeCell="B2" sqref="B2"/>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
      <headerFooter alignWithMargins="0"/>
    </customSheetView>
    <customSheetView guid="{6604920B-9A9A-4B1B-8001-ABFAE204A5A1}" scale="85" colorId="22" showPageBreaks="1">
      <selection activeCell="B2" sqref="B2"/>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2"/>
      <headerFooter alignWithMargins="0"/>
    </customSheetView>
    <customSheetView guid="{725D19D6-B2FF-4AA6-9BA8-2C93787C1292}" scale="85" colorId="22" showRuler="0">
      <selection activeCell="B2" sqref="B2"/>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3"/>
      <headerFooter alignWithMargins="0"/>
    </customSheetView>
    <customSheetView guid="{00D7FFF0-A637-4B2D-8964-7D108FE27DC9}" scale="85" colorId="22">
      <selection activeCell="B2" sqref="B2"/>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4"/>
      <headerFooter alignWithMargins="0"/>
    </customSheetView>
    <customSheetView guid="{8930B103-E5CB-49CF-B279-92DC95584FC0}" scale="85" colorId="22" showPageBreaks="1" printArea="1" topLeftCell="A31">
      <selection activeCell="B58" sqref="B58"/>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5"/>
      <headerFooter alignWithMargins="0"/>
    </customSheetView>
  </customSheetViews>
  <mergeCells count="13">
    <mergeCell ref="E21:H23"/>
    <mergeCell ref="E25:H29"/>
    <mergeCell ref="B26:C29"/>
    <mergeCell ref="B5:C10"/>
    <mergeCell ref="E5:H7"/>
    <mergeCell ref="E8:H12"/>
    <mergeCell ref="B12:C14"/>
    <mergeCell ref="E14:H15"/>
    <mergeCell ref="B31:C37"/>
    <mergeCell ref="E33:H37"/>
    <mergeCell ref="B16:C19"/>
    <mergeCell ref="E18:H19"/>
    <mergeCell ref="B21:C24"/>
  </mergeCells>
  <phoneticPr fontId="54" type="noConversion"/>
  <printOptions horizontalCentered="1" verticalCentered="1"/>
  <pageMargins left="0.5" right="0.5" top="0" bottom="0" header="0.5" footer="0.5"/>
  <pageSetup scale="87" fitToHeight="4" orientation="portrait" horizontalDpi="300" verticalDpi="300" r:id="rId6"/>
  <headerFooter alignWithMargins="0"/>
  <rowBreaks count="3" manualBreakCount="3">
    <brk id="52" max="16383" man="1"/>
    <brk id="104" max="16383" man="1"/>
    <brk id="156" max="16383" man="1"/>
  </rowBreaks>
  <legacyDrawing r:id="rId7"/>
  <oleObjects>
    <oleObject progId="Word.Document.12" shapeId="12306" r:id="rId8"/>
    <oleObject progId="Word.Document.12" shapeId="12307" r:id="rId9"/>
  </oleObjects>
</worksheet>
</file>

<file path=xl/worksheets/sheet13.xml><?xml version="1.0" encoding="utf-8"?>
<worksheet xmlns="http://schemas.openxmlformats.org/spreadsheetml/2006/main" xmlns:r="http://schemas.openxmlformats.org/officeDocument/2006/relationships">
  <sheetPr transitionEvaluation="1"/>
  <dimension ref="A1:H250"/>
  <sheetViews>
    <sheetView defaultGridColor="0" view="pageBreakPreview" topLeftCell="A113" colorId="22" zoomScale="60" zoomScaleNormal="85" workbookViewId="0">
      <selection activeCell="N229" sqref="N229"/>
    </sheetView>
  </sheetViews>
  <sheetFormatPr defaultColWidth="9.6328125" defaultRowHeight="15"/>
  <cols>
    <col min="1" max="1" width="4.6328125" customWidth="1"/>
    <col min="2" max="2" width="51.6328125" customWidth="1"/>
    <col min="3" max="3" width="4.54296875" customWidth="1"/>
    <col min="4" max="4" width="2.6328125" customWidth="1"/>
    <col min="5" max="5" width="1.6328125" customWidth="1"/>
    <col min="6" max="6" width="14.54296875" customWidth="1"/>
    <col min="7" max="8" width="14.6328125" customWidth="1"/>
  </cols>
  <sheetData>
    <row r="1" spans="1:8">
      <c r="A1" s="1392"/>
      <c r="B1" s="1393" t="s">
        <v>1429</v>
      </c>
      <c r="C1" s="1394" t="s">
        <v>2377</v>
      </c>
      <c r="D1" s="1395"/>
      <c r="E1" s="1395"/>
      <c r="F1" s="1393"/>
      <c r="G1" s="1396" t="s">
        <v>1350</v>
      </c>
      <c r="H1" s="1359" t="s">
        <v>1351</v>
      </c>
    </row>
    <row r="2" spans="1:8">
      <c r="A2" s="1049"/>
      <c r="B2" s="1027" t="str">
        <f>'Data Sheet'!$C$25</f>
        <v>Rochester Gas &amp; Electric Corporation</v>
      </c>
      <c r="C2" s="1397" t="s">
        <v>2378</v>
      </c>
      <c r="D2" s="1028" t="s">
        <v>2379</v>
      </c>
      <c r="E2" s="1028"/>
      <c r="F2" s="9" t="s">
        <v>2380</v>
      </c>
      <c r="G2" s="1398" t="s">
        <v>1353</v>
      </c>
      <c r="H2" s="1055"/>
    </row>
    <row r="3" spans="1:8" ht="15" customHeight="1">
      <c r="A3" s="1053"/>
      <c r="B3" s="1054"/>
      <c r="C3" s="1399" t="s">
        <v>2381</v>
      </c>
      <c r="D3" s="1054" t="s">
        <v>2379</v>
      </c>
      <c r="E3" s="1054"/>
      <c r="F3" s="550" t="s">
        <v>2382</v>
      </c>
      <c r="G3" s="870" t="str">
        <f>'Data Sheet'!$C$40</f>
        <v xml:space="preserve"> </v>
      </c>
      <c r="H3" s="1587" t="str">
        <f>'Data Sheet'!$C$38</f>
        <v>12/31/2013</v>
      </c>
    </row>
    <row r="4" spans="1:8" ht="15" customHeight="1">
      <c r="A4" s="1400" t="s">
        <v>4712</v>
      </c>
      <c r="B4" s="1047"/>
      <c r="C4" s="1047"/>
      <c r="D4" s="1047"/>
      <c r="E4" s="1047"/>
      <c r="F4" s="1047"/>
      <c r="G4" s="1047"/>
      <c r="H4" s="1048"/>
    </row>
    <row r="5" spans="1:8">
      <c r="A5" s="1401"/>
      <c r="B5" s="1050"/>
      <c r="C5" s="1050"/>
      <c r="D5" s="1050"/>
      <c r="E5" s="1050"/>
      <c r="F5" s="1402" t="s">
        <v>1364</v>
      </c>
      <c r="G5" s="1402" t="s">
        <v>4713</v>
      </c>
      <c r="H5" s="1403" t="s">
        <v>4713</v>
      </c>
    </row>
    <row r="6" spans="1:8">
      <c r="A6" s="1401" t="s">
        <v>1357</v>
      </c>
      <c r="B6" s="1050" t="s">
        <v>2549</v>
      </c>
      <c r="C6" s="1050"/>
      <c r="D6" s="1050"/>
      <c r="E6" s="1050"/>
      <c r="F6" s="1402" t="s">
        <v>444</v>
      </c>
      <c r="G6" s="1402" t="s">
        <v>4714</v>
      </c>
      <c r="H6" s="1403" t="s">
        <v>2139</v>
      </c>
    </row>
    <row r="7" spans="1:8">
      <c r="A7" s="1404" t="s">
        <v>1360</v>
      </c>
      <c r="B7" s="1047" t="s">
        <v>446</v>
      </c>
      <c r="C7" s="1047"/>
      <c r="D7" s="1047"/>
      <c r="E7" s="1047"/>
      <c r="F7" s="1405" t="s">
        <v>447</v>
      </c>
      <c r="G7" s="1405" t="s">
        <v>448</v>
      </c>
      <c r="H7" s="1406" t="s">
        <v>449</v>
      </c>
    </row>
    <row r="8" spans="1:8" ht="15.6">
      <c r="A8" s="1407" t="s">
        <v>2140</v>
      </c>
      <c r="B8" s="1408" t="s">
        <v>2141</v>
      </c>
      <c r="C8" s="1047"/>
      <c r="D8" s="1047"/>
      <c r="E8" s="1047"/>
      <c r="F8" s="1405"/>
      <c r="G8" s="1606"/>
      <c r="H8" s="1607"/>
    </row>
    <row r="9" spans="1:8">
      <c r="A9" s="1407" t="s">
        <v>2142</v>
      </c>
      <c r="B9" s="1409" t="s">
        <v>2143</v>
      </c>
      <c r="C9" s="1047"/>
      <c r="D9" s="1047"/>
      <c r="E9" s="1047"/>
      <c r="F9" s="1410" t="s">
        <v>4000</v>
      </c>
      <c r="G9" s="153">
        <v>2612627760</v>
      </c>
      <c r="H9" s="154">
        <v>2762519498</v>
      </c>
    </row>
    <row r="10" spans="1:8">
      <c r="A10" s="1407" t="s">
        <v>2144</v>
      </c>
      <c r="B10" s="1409" t="s">
        <v>2145</v>
      </c>
      <c r="C10" s="1047"/>
      <c r="D10" s="1047"/>
      <c r="E10" s="1047"/>
      <c r="F10" s="1410" t="s">
        <v>4000</v>
      </c>
      <c r="G10" s="155">
        <v>183953147</v>
      </c>
      <c r="H10" s="156">
        <v>191241366</v>
      </c>
    </row>
    <row r="11" spans="1:8">
      <c r="A11" s="1407" t="s">
        <v>2146</v>
      </c>
      <c r="B11" s="1409" t="s">
        <v>4724</v>
      </c>
      <c r="C11" s="1047"/>
      <c r="D11" s="1047"/>
      <c r="E11" s="1047"/>
      <c r="F11" s="1410"/>
      <c r="G11" s="155">
        <f>SUM(G9:G10)</f>
        <v>2796580907</v>
      </c>
      <c r="H11" s="156">
        <f>SUM(H9:H10)</f>
        <v>2953760864</v>
      </c>
    </row>
    <row r="12" spans="1:8">
      <c r="A12" s="1407" t="s">
        <v>4725</v>
      </c>
      <c r="B12" s="1409" t="s">
        <v>4726</v>
      </c>
      <c r="C12" s="1047"/>
      <c r="D12" s="1047"/>
      <c r="E12" s="1047"/>
      <c r="F12" s="1410" t="s">
        <v>4000</v>
      </c>
      <c r="G12" s="155">
        <v>948880345</v>
      </c>
      <c r="H12" s="156">
        <v>970956327</v>
      </c>
    </row>
    <row r="13" spans="1:8">
      <c r="A13" s="1407" t="s">
        <v>4727</v>
      </c>
      <c r="B13" s="1409" t="s">
        <v>4728</v>
      </c>
      <c r="C13" s="1047"/>
      <c r="D13" s="1047"/>
      <c r="E13" s="1047"/>
      <c r="F13" s="1410" t="s">
        <v>4729</v>
      </c>
      <c r="G13" s="155">
        <f>G11-G12</f>
        <v>1847700562</v>
      </c>
      <c r="H13" s="156">
        <f>H11-H12</f>
        <v>1982804537</v>
      </c>
    </row>
    <row r="14" spans="1:8">
      <c r="A14" s="1407" t="s">
        <v>4730</v>
      </c>
      <c r="B14" s="1409" t="s">
        <v>4731</v>
      </c>
      <c r="C14" s="1047"/>
      <c r="D14" s="1047"/>
      <c r="E14" s="1047"/>
      <c r="F14" s="1410" t="s">
        <v>4003</v>
      </c>
      <c r="G14" s="155" t="s">
        <v>1418</v>
      </c>
      <c r="H14" s="156"/>
    </row>
    <row r="15" spans="1:8">
      <c r="A15" s="1407" t="s">
        <v>4732</v>
      </c>
      <c r="B15" s="1409" t="s">
        <v>4733</v>
      </c>
      <c r="C15" s="1047"/>
      <c r="D15" s="1047"/>
      <c r="E15" s="1047"/>
      <c r="F15" s="1410" t="s">
        <v>4003</v>
      </c>
      <c r="G15" s="155"/>
      <c r="H15" s="156"/>
    </row>
    <row r="16" spans="1:8">
      <c r="A16" s="1407" t="s">
        <v>4734</v>
      </c>
      <c r="B16" s="1409" t="s">
        <v>4735</v>
      </c>
      <c r="C16" s="1047"/>
      <c r="D16" s="1047"/>
      <c r="E16" s="1047"/>
      <c r="F16" s="1410" t="s">
        <v>4729</v>
      </c>
      <c r="G16" s="155">
        <f>G14-G15</f>
        <v>0</v>
      </c>
      <c r="H16" s="156">
        <f>H14-H15</f>
        <v>0</v>
      </c>
    </row>
    <row r="17" spans="1:8">
      <c r="A17" s="1407" t="s">
        <v>4736</v>
      </c>
      <c r="B17" s="1409" t="s">
        <v>4737</v>
      </c>
      <c r="C17" s="1047"/>
      <c r="D17" s="1047"/>
      <c r="E17" s="1047"/>
      <c r="F17" s="1410" t="s">
        <v>4729</v>
      </c>
      <c r="G17" s="155">
        <f>G13+G16</f>
        <v>1847700562</v>
      </c>
      <c r="H17" s="156">
        <f>H13+H16</f>
        <v>1982804537</v>
      </c>
    </row>
    <row r="18" spans="1:8">
      <c r="A18" s="1407" t="s">
        <v>4738</v>
      </c>
      <c r="B18" s="1409" t="s">
        <v>4739</v>
      </c>
      <c r="C18" s="1047"/>
      <c r="D18" s="1047"/>
      <c r="E18" s="1047"/>
      <c r="F18" s="1410">
        <v>122</v>
      </c>
      <c r="G18" s="155" t="s">
        <v>1418</v>
      </c>
      <c r="H18" s="156"/>
    </row>
    <row r="19" spans="1:8">
      <c r="A19" s="1407" t="s">
        <v>4740</v>
      </c>
      <c r="B19" s="1409" t="s">
        <v>4741</v>
      </c>
      <c r="C19" s="1047"/>
      <c r="D19" s="1047"/>
      <c r="E19" s="1047"/>
      <c r="F19" s="1410" t="s">
        <v>4729</v>
      </c>
      <c r="G19" s="155"/>
      <c r="H19" s="156"/>
    </row>
    <row r="20" spans="1:8" ht="15.6">
      <c r="A20" s="1407" t="s">
        <v>4742</v>
      </c>
      <c r="B20" s="1408" t="s">
        <v>4743</v>
      </c>
      <c r="C20" s="1047"/>
      <c r="D20" s="1047"/>
      <c r="E20" s="1047"/>
      <c r="F20" s="1410"/>
      <c r="G20" s="1606"/>
      <c r="H20" s="1607"/>
    </row>
    <row r="21" spans="1:8">
      <c r="A21" s="1407" t="s">
        <v>4744</v>
      </c>
      <c r="B21" s="1409" t="s">
        <v>4745</v>
      </c>
      <c r="C21" s="1047"/>
      <c r="D21" s="1047"/>
      <c r="E21" s="1047"/>
      <c r="F21" s="1410">
        <v>221</v>
      </c>
      <c r="G21" s="157">
        <v>3654831</v>
      </c>
      <c r="H21" s="156">
        <v>3654831</v>
      </c>
    </row>
    <row r="22" spans="1:8">
      <c r="A22" s="1407" t="s">
        <v>4746</v>
      </c>
      <c r="B22" s="1409" t="s">
        <v>4747</v>
      </c>
      <c r="C22" s="1047"/>
      <c r="D22" s="1047"/>
      <c r="E22" s="1047"/>
      <c r="F22" s="1410" t="s">
        <v>4729</v>
      </c>
      <c r="G22" s="157">
        <v>939777</v>
      </c>
      <c r="H22" s="156">
        <v>970034</v>
      </c>
    </row>
    <row r="23" spans="1:8">
      <c r="A23" s="1407" t="s">
        <v>4748</v>
      </c>
      <c r="B23" s="1409" t="s">
        <v>4749</v>
      </c>
      <c r="C23" s="1047"/>
      <c r="D23" s="1047"/>
      <c r="E23" s="1047"/>
      <c r="F23" s="1410" t="s">
        <v>4729</v>
      </c>
      <c r="G23" s="157"/>
      <c r="H23" s="156"/>
    </row>
    <row r="24" spans="1:8">
      <c r="A24" s="1407" t="s">
        <v>4750</v>
      </c>
      <c r="B24" s="1409" t="s">
        <v>4751</v>
      </c>
      <c r="C24" s="1047"/>
      <c r="D24" s="1047"/>
      <c r="E24" s="1047"/>
      <c r="F24" s="1410" t="s">
        <v>4023</v>
      </c>
      <c r="G24" s="157"/>
      <c r="H24" s="156"/>
    </row>
    <row r="25" spans="1:8">
      <c r="A25" s="1407" t="s">
        <v>4752</v>
      </c>
      <c r="B25" s="1409" t="s">
        <v>4753</v>
      </c>
      <c r="C25" s="1047"/>
      <c r="D25" s="1047"/>
      <c r="E25" s="1047"/>
      <c r="F25" s="1410" t="s">
        <v>4729</v>
      </c>
      <c r="G25" s="1606"/>
      <c r="H25" s="1607"/>
    </row>
    <row r="26" spans="1:8">
      <c r="A26" s="1407" t="s">
        <v>4754</v>
      </c>
      <c r="B26" s="1409" t="s">
        <v>4755</v>
      </c>
      <c r="C26" s="1047"/>
      <c r="D26" s="1047"/>
      <c r="E26" s="1047"/>
      <c r="F26" s="1410" t="s">
        <v>4729</v>
      </c>
      <c r="G26" s="157"/>
      <c r="H26" s="156"/>
    </row>
    <row r="27" spans="1:8">
      <c r="A27" s="1407" t="s">
        <v>4756</v>
      </c>
      <c r="B27" s="1409" t="s">
        <v>4757</v>
      </c>
      <c r="C27" s="1047"/>
      <c r="D27" s="1047"/>
      <c r="E27" s="1047"/>
      <c r="F27" s="1410"/>
      <c r="G27" s="157">
        <v>202422</v>
      </c>
      <c r="H27" s="156">
        <v>185025</v>
      </c>
    </row>
    <row r="28" spans="1:8">
      <c r="A28" s="1407" t="s">
        <v>4758</v>
      </c>
      <c r="B28" s="1409" t="s">
        <v>4759</v>
      </c>
      <c r="C28" s="1047"/>
      <c r="D28" s="1047"/>
      <c r="E28" s="1047"/>
      <c r="F28" s="1410" t="s">
        <v>4729</v>
      </c>
      <c r="G28" s="157">
        <v>8008001</v>
      </c>
      <c r="H28" s="156">
        <v>7155090</v>
      </c>
    </row>
    <row r="29" spans="1:8">
      <c r="A29" s="1407">
        <v>22</v>
      </c>
      <c r="B29" s="1409" t="s">
        <v>80</v>
      </c>
      <c r="C29" s="1047"/>
      <c r="D29" s="1047"/>
      <c r="E29" s="1047"/>
      <c r="F29" s="1410"/>
      <c r="G29" s="157"/>
      <c r="H29" s="156">
        <v>88520</v>
      </c>
    </row>
    <row r="30" spans="1:8">
      <c r="A30" s="1407">
        <v>23</v>
      </c>
      <c r="B30" s="1409" t="s">
        <v>4761</v>
      </c>
      <c r="C30" s="1047"/>
      <c r="D30" s="1047"/>
      <c r="E30" s="1047"/>
      <c r="F30" s="1410"/>
      <c r="G30" s="157">
        <f>G21-G22+G23+G24+SUM(G26:G29)</f>
        <v>10925477</v>
      </c>
      <c r="H30" s="156">
        <f>H21-H22+H23+H24+SUM(H26:H29)</f>
        <v>10113432</v>
      </c>
    </row>
    <row r="31" spans="1:8" ht="15.6">
      <c r="A31" s="1407">
        <v>24</v>
      </c>
      <c r="B31" s="1408" t="s">
        <v>4763</v>
      </c>
      <c r="C31" s="1047"/>
      <c r="D31" s="1047"/>
      <c r="E31" s="1047"/>
      <c r="F31" s="1410"/>
      <c r="G31" s="1606"/>
      <c r="H31" s="1607"/>
    </row>
    <row r="32" spans="1:8">
      <c r="A32" s="1407">
        <v>25</v>
      </c>
      <c r="B32" s="1409" t="s">
        <v>4765</v>
      </c>
      <c r="C32" s="1047"/>
      <c r="D32" s="1047"/>
      <c r="E32" s="1047"/>
      <c r="F32" s="1410" t="s">
        <v>4729</v>
      </c>
      <c r="G32" s="157">
        <v>4302260</v>
      </c>
      <c r="H32" s="156">
        <v>4996130</v>
      </c>
    </row>
    <row r="33" spans="1:8">
      <c r="A33" s="1407">
        <v>26</v>
      </c>
      <c r="B33" s="1409" t="s">
        <v>4767</v>
      </c>
      <c r="C33" s="1047"/>
      <c r="D33" s="1047"/>
      <c r="E33" s="1047"/>
      <c r="F33" s="1410" t="s">
        <v>4729</v>
      </c>
      <c r="G33" s="157"/>
      <c r="H33" s="156"/>
    </row>
    <row r="34" spans="1:8">
      <c r="A34" s="1407">
        <v>27</v>
      </c>
      <c r="B34" s="1409" t="s">
        <v>4769</v>
      </c>
      <c r="C34" s="1047"/>
      <c r="D34" s="1047"/>
      <c r="E34" s="1047"/>
      <c r="F34" s="1410" t="s">
        <v>4729</v>
      </c>
      <c r="G34" s="157">
        <v>259352</v>
      </c>
      <c r="H34" s="156">
        <v>163068</v>
      </c>
    </row>
    <row r="35" spans="1:8">
      <c r="A35" s="1407">
        <v>28</v>
      </c>
      <c r="B35" s="1409" t="s">
        <v>4771</v>
      </c>
      <c r="C35" s="1047"/>
      <c r="D35" s="1047"/>
      <c r="E35" s="1047"/>
      <c r="F35" s="1410" t="s">
        <v>4729</v>
      </c>
      <c r="G35" s="157"/>
      <c r="H35" s="156"/>
    </row>
    <row r="36" spans="1:8">
      <c r="A36" s="1407">
        <v>29</v>
      </c>
      <c r="B36" s="1409" t="s">
        <v>4773</v>
      </c>
      <c r="C36" s="1047"/>
      <c r="D36" s="1047"/>
      <c r="E36" s="1047"/>
      <c r="F36" s="1410"/>
      <c r="G36" s="157"/>
      <c r="H36" s="156"/>
    </row>
    <row r="37" spans="1:8">
      <c r="A37" s="1407">
        <v>30</v>
      </c>
      <c r="B37" s="1409" t="s">
        <v>4775</v>
      </c>
      <c r="C37" s="1047"/>
      <c r="D37" s="1047"/>
      <c r="E37" s="1047"/>
      <c r="F37" s="1410" t="s">
        <v>4729</v>
      </c>
      <c r="G37" s="157">
        <v>118663035</v>
      </c>
      <c r="H37" s="156">
        <v>136527456</v>
      </c>
    </row>
    <row r="38" spans="1:8">
      <c r="A38" s="1407">
        <v>31</v>
      </c>
      <c r="B38" s="1409" t="s">
        <v>4229</v>
      </c>
      <c r="C38" s="1047"/>
      <c r="D38" s="1047"/>
      <c r="E38" s="1047"/>
      <c r="F38" s="1410" t="s">
        <v>4729</v>
      </c>
      <c r="G38" s="157">
        <v>18298319</v>
      </c>
      <c r="H38" s="156">
        <v>17955427</v>
      </c>
    </row>
    <row r="39" spans="1:8">
      <c r="A39" s="1407">
        <v>32</v>
      </c>
      <c r="B39" s="1409" t="s">
        <v>4231</v>
      </c>
      <c r="C39" s="1047"/>
      <c r="D39" s="1047"/>
      <c r="E39" s="1047"/>
      <c r="F39" s="1410" t="s">
        <v>4729</v>
      </c>
      <c r="G39" s="157">
        <v>23605000</v>
      </c>
      <c r="H39" s="156">
        <v>24625000</v>
      </c>
    </row>
    <row r="40" spans="1:8">
      <c r="A40" s="1407">
        <v>33</v>
      </c>
      <c r="B40" s="1409" t="s">
        <v>4233</v>
      </c>
      <c r="C40" s="1047"/>
      <c r="D40" s="1047"/>
      <c r="E40" s="1047"/>
      <c r="F40" s="1410" t="s">
        <v>4729</v>
      </c>
      <c r="G40" s="157">
        <v>46110000</v>
      </c>
      <c r="H40" s="156"/>
    </row>
    <row r="41" spans="1:8">
      <c r="A41" s="1407">
        <v>34</v>
      </c>
      <c r="B41" s="1409" t="s">
        <v>4235</v>
      </c>
      <c r="C41" s="1047"/>
      <c r="D41" s="1047"/>
      <c r="E41" s="1047"/>
      <c r="F41" s="1410" t="s">
        <v>4729</v>
      </c>
      <c r="G41" s="157">
        <v>4254267</v>
      </c>
      <c r="H41" s="156">
        <v>5837113</v>
      </c>
    </row>
    <row r="42" spans="1:8">
      <c r="A42" s="1407">
        <v>35</v>
      </c>
      <c r="B42" s="1409" t="s">
        <v>4237</v>
      </c>
      <c r="C42" s="1047"/>
      <c r="D42" s="1047"/>
      <c r="E42" s="1047"/>
      <c r="F42" s="1410">
        <v>227</v>
      </c>
      <c r="G42" s="157"/>
      <c r="H42" s="156"/>
    </row>
    <row r="43" spans="1:8">
      <c r="A43" s="1407">
        <v>36</v>
      </c>
      <c r="B43" s="1409" t="s">
        <v>4239</v>
      </c>
      <c r="C43" s="1047"/>
      <c r="D43" s="1047"/>
      <c r="E43" s="1047"/>
      <c r="F43" s="1410">
        <v>227</v>
      </c>
      <c r="G43" s="157"/>
      <c r="H43" s="156"/>
    </row>
    <row r="44" spans="1:8">
      <c r="A44" s="1407">
        <v>37</v>
      </c>
      <c r="B44" s="1409" t="s">
        <v>4241</v>
      </c>
      <c r="C44" s="1047"/>
      <c r="D44" s="1047"/>
      <c r="E44" s="1047"/>
      <c r="F44" s="1410">
        <v>227</v>
      </c>
      <c r="G44" s="157"/>
      <c r="H44" s="156"/>
    </row>
    <row r="45" spans="1:8">
      <c r="A45" s="1407">
        <v>38</v>
      </c>
      <c r="B45" s="1409" t="s">
        <v>3516</v>
      </c>
      <c r="C45" s="1047"/>
      <c r="D45" s="1047"/>
      <c r="E45" s="1047"/>
      <c r="F45" s="1410">
        <v>227</v>
      </c>
      <c r="G45" s="157">
        <v>10496503</v>
      </c>
      <c r="H45" s="156">
        <v>10222034</v>
      </c>
    </row>
    <row r="46" spans="1:8">
      <c r="A46" s="1407">
        <v>39</v>
      </c>
      <c r="B46" s="1409" t="s">
        <v>3518</v>
      </c>
      <c r="C46" s="1047"/>
      <c r="D46" s="1047"/>
      <c r="E46" s="1047"/>
      <c r="F46" s="1410">
        <v>227</v>
      </c>
      <c r="G46" s="157"/>
      <c r="H46" s="156"/>
    </row>
    <row r="47" spans="1:8">
      <c r="A47" s="1407">
        <v>40</v>
      </c>
      <c r="B47" s="1409" t="s">
        <v>3520</v>
      </c>
      <c r="C47" s="1047"/>
      <c r="D47" s="1047"/>
      <c r="E47" s="1047"/>
      <c r="F47" s="1410">
        <v>227</v>
      </c>
      <c r="G47" s="157"/>
      <c r="H47" s="156"/>
    </row>
    <row r="48" spans="1:8">
      <c r="A48" s="1407">
        <v>41</v>
      </c>
      <c r="B48" s="1409" t="s">
        <v>3522</v>
      </c>
      <c r="C48" s="1047"/>
      <c r="D48" s="1047"/>
      <c r="E48" s="1047"/>
      <c r="F48" s="1410" t="s">
        <v>3523</v>
      </c>
      <c r="G48" s="157"/>
      <c r="H48" s="156"/>
    </row>
    <row r="49" spans="1:8">
      <c r="A49" s="1407">
        <v>42</v>
      </c>
      <c r="B49" s="1409" t="s">
        <v>3525</v>
      </c>
      <c r="C49" s="1047"/>
      <c r="D49" s="1047"/>
      <c r="E49" s="1047"/>
      <c r="F49" s="1410" t="s">
        <v>4027</v>
      </c>
      <c r="G49" s="157">
        <v>-2313</v>
      </c>
      <c r="H49" s="156">
        <v>-3750</v>
      </c>
    </row>
    <row r="50" spans="1:8">
      <c r="A50" s="1407">
        <v>43</v>
      </c>
      <c r="B50" s="1409" t="s">
        <v>3527</v>
      </c>
      <c r="C50" s="1047"/>
      <c r="D50" s="1047"/>
      <c r="E50" s="1047"/>
      <c r="F50" s="1410" t="s">
        <v>4027</v>
      </c>
      <c r="G50" s="157"/>
      <c r="H50" s="156"/>
    </row>
    <row r="51" spans="1:8">
      <c r="A51" s="1407">
        <v>44</v>
      </c>
      <c r="B51" s="1409" t="s">
        <v>3529</v>
      </c>
      <c r="C51" s="1047"/>
      <c r="D51" s="1047"/>
      <c r="E51" s="1047"/>
      <c r="F51" s="1410" t="s">
        <v>4729</v>
      </c>
      <c r="G51" s="157"/>
      <c r="H51" s="156"/>
    </row>
    <row r="52" spans="1:8">
      <c r="A52" s="1407">
        <v>45</v>
      </c>
      <c r="B52" s="1409" t="s">
        <v>3531</v>
      </c>
      <c r="C52" s="1047"/>
      <c r="D52" s="1047"/>
      <c r="E52" s="1047"/>
      <c r="F52" s="1410" t="s">
        <v>4729</v>
      </c>
      <c r="G52" s="157">
        <v>17225809</v>
      </c>
      <c r="H52" s="156">
        <v>18497791</v>
      </c>
    </row>
    <row r="53" spans="1:8">
      <c r="A53" s="1407">
        <v>46</v>
      </c>
      <c r="B53" s="1409" t="s">
        <v>2877</v>
      </c>
      <c r="C53" s="1047"/>
      <c r="D53" s="1047"/>
      <c r="E53" s="1047"/>
      <c r="F53" s="1410" t="s">
        <v>4729</v>
      </c>
      <c r="G53" s="157"/>
      <c r="H53" s="156"/>
    </row>
    <row r="54" spans="1:8">
      <c r="A54" s="1407">
        <v>47</v>
      </c>
      <c r="B54" s="1409" t="s">
        <v>3534</v>
      </c>
      <c r="C54" s="1047"/>
      <c r="D54" s="1047"/>
      <c r="E54" s="1047"/>
      <c r="F54" s="1410" t="s">
        <v>4729</v>
      </c>
      <c r="G54" s="157">
        <v>33530841</v>
      </c>
      <c r="H54" s="156">
        <v>33667017</v>
      </c>
    </row>
    <row r="55" spans="1:8">
      <c r="A55" s="1407">
        <v>48</v>
      </c>
      <c r="B55" s="1409" t="s">
        <v>3536</v>
      </c>
      <c r="C55" s="1047"/>
      <c r="D55" s="1047"/>
      <c r="E55" s="1047"/>
      <c r="F55" s="1410" t="s">
        <v>4729</v>
      </c>
      <c r="G55" s="157"/>
      <c r="H55" s="156"/>
    </row>
    <row r="56" spans="1:8">
      <c r="A56" s="1407">
        <v>49</v>
      </c>
      <c r="B56" s="1409" t="s">
        <v>3538</v>
      </c>
      <c r="C56" s="1047"/>
      <c r="D56" s="1047"/>
      <c r="E56" s="1047"/>
      <c r="F56" s="1410" t="s">
        <v>4729</v>
      </c>
      <c r="G56" s="157">
        <v>35548</v>
      </c>
      <c r="H56" s="156">
        <v>20083</v>
      </c>
    </row>
    <row r="57" spans="1:8">
      <c r="A57" s="1407">
        <v>50</v>
      </c>
      <c r="B57" s="1409" t="s">
        <v>3540</v>
      </c>
      <c r="C57" s="1047"/>
      <c r="D57" s="1047"/>
      <c r="E57" s="1047"/>
      <c r="F57" s="1410" t="s">
        <v>4729</v>
      </c>
      <c r="G57" s="157"/>
      <c r="H57" s="156"/>
    </row>
    <row r="58" spans="1:8">
      <c r="A58" s="1407">
        <v>51</v>
      </c>
      <c r="B58" s="1409" t="s">
        <v>3542</v>
      </c>
      <c r="C58" s="1047"/>
      <c r="D58" s="1047"/>
      <c r="E58" s="1047"/>
      <c r="F58" s="1410" t="s">
        <v>4729</v>
      </c>
      <c r="G58" s="157">
        <v>42069838</v>
      </c>
      <c r="H58" s="156">
        <v>45990604</v>
      </c>
    </row>
    <row r="59" spans="1:8">
      <c r="A59" s="1407">
        <v>52</v>
      </c>
      <c r="B59" s="1409" t="s">
        <v>3544</v>
      </c>
      <c r="C59" s="1047"/>
      <c r="D59" s="1047"/>
      <c r="E59" s="1047"/>
      <c r="F59" s="1410"/>
      <c r="G59" s="157">
        <v>2503679</v>
      </c>
      <c r="H59" s="156">
        <v>12696029</v>
      </c>
    </row>
    <row r="60" spans="1:8">
      <c r="A60" s="1407">
        <v>53</v>
      </c>
      <c r="B60" s="1784" t="s">
        <v>81</v>
      </c>
      <c r="C60" s="1785"/>
      <c r="D60" s="1785"/>
      <c r="E60" s="1785"/>
      <c r="F60" s="1786"/>
      <c r="G60" s="598"/>
      <c r="H60" s="600">
        <v>824904</v>
      </c>
    </row>
    <row r="61" spans="1:8" ht="15.6" thickBot="1">
      <c r="A61" s="1407">
        <v>54</v>
      </c>
      <c r="B61" s="1411" t="s">
        <v>3546</v>
      </c>
      <c r="C61" s="1058"/>
      <c r="D61" s="1058"/>
      <c r="E61" s="1058"/>
      <c r="F61" s="1412"/>
      <c r="G61" s="1413">
        <f>SUM(G32:G38)-G39+SUM(G40:G49)-G50+SUM(G51:G59)</f>
        <v>274142138</v>
      </c>
      <c r="H61" s="1414">
        <f>SUM(H32:H38)-H39+SUM(H40:H49)-H50+SUM(H51:H60)</f>
        <v>262768906</v>
      </c>
    </row>
    <row r="62" spans="1:8">
      <c r="A62" s="1415"/>
      <c r="B62" s="1416"/>
      <c r="C62" s="1417"/>
      <c r="D62" s="1417"/>
      <c r="E62" s="1417"/>
      <c r="F62" s="1418"/>
      <c r="G62" s="1419"/>
      <c r="H62" s="1419"/>
    </row>
    <row r="63" spans="1:8">
      <c r="A63" s="1060" t="s">
        <v>3547</v>
      </c>
      <c r="B63" s="1028"/>
      <c r="C63" s="1050"/>
      <c r="D63" s="1050"/>
      <c r="E63" s="1050"/>
      <c r="F63" s="1050"/>
      <c r="G63" s="148"/>
      <c r="H63" s="148"/>
    </row>
    <row r="64" spans="1:8">
      <c r="A64" s="1050" t="s">
        <v>3548</v>
      </c>
      <c r="B64" s="1050"/>
      <c r="C64" s="1050"/>
      <c r="D64" s="12"/>
      <c r="E64" s="1050"/>
      <c r="F64" s="1050"/>
      <c r="G64" s="148"/>
      <c r="H64" s="148"/>
    </row>
    <row r="65" spans="1:8">
      <c r="A65" s="1050"/>
      <c r="B65" s="1050"/>
      <c r="C65" s="1050"/>
      <c r="D65" s="12"/>
      <c r="E65" s="1050"/>
      <c r="F65" s="1050"/>
      <c r="G65" s="148"/>
      <c r="H65" s="148"/>
    </row>
    <row r="66" spans="1:8" ht="15.6" thickBot="1">
      <c r="A66" s="1028"/>
      <c r="B66" s="1028"/>
      <c r="C66" s="1028"/>
      <c r="D66" s="1028"/>
      <c r="E66" s="1028"/>
      <c r="F66" s="1028"/>
      <c r="G66" s="144"/>
      <c r="H66" s="144"/>
    </row>
    <row r="67" spans="1:8">
      <c r="A67" s="1420"/>
      <c r="B67" s="1393" t="s">
        <v>1429</v>
      </c>
      <c r="C67" s="1394" t="s">
        <v>2377</v>
      </c>
      <c r="D67" s="1395"/>
      <c r="E67" s="1395"/>
      <c r="F67" s="1393"/>
      <c r="G67" s="1393" t="s">
        <v>1350</v>
      </c>
      <c r="H67" s="1421" t="s">
        <v>1351</v>
      </c>
    </row>
    <row r="68" spans="1:8">
      <c r="A68" s="1049"/>
      <c r="B68" s="1027" t="str">
        <f>'Data Sheet'!$C$25</f>
        <v>Rochester Gas &amp; Electric Corporation</v>
      </c>
      <c r="C68" s="1397" t="s">
        <v>2378</v>
      </c>
      <c r="D68" s="1028" t="s">
        <v>2379</v>
      </c>
      <c r="E68" s="1028"/>
      <c r="F68" s="1422" t="s">
        <v>2380</v>
      </c>
      <c r="G68" s="1422" t="s">
        <v>1353</v>
      </c>
      <c r="H68" s="1055"/>
    </row>
    <row r="69" spans="1:8">
      <c r="A69" s="1053"/>
      <c r="B69" s="1054"/>
      <c r="C69" s="1399" t="s">
        <v>2381</v>
      </c>
      <c r="D69" s="1054" t="s">
        <v>2379</v>
      </c>
      <c r="E69" s="1054"/>
      <c r="F69" s="1423" t="s">
        <v>2382</v>
      </c>
      <c r="G69" s="871" t="str">
        <f>'Data Sheet'!$C$40</f>
        <v xml:space="preserve"> </v>
      </c>
      <c r="H69" s="1591" t="str">
        <f>'Data Sheet'!$C$38</f>
        <v>12/31/2013</v>
      </c>
    </row>
    <row r="70" spans="1:8" ht="15.6">
      <c r="A70" s="1400" t="s">
        <v>3549</v>
      </c>
      <c r="B70" s="1424"/>
      <c r="C70" s="1047"/>
      <c r="D70" s="1047"/>
      <c r="E70" s="1047"/>
      <c r="F70" s="1047"/>
      <c r="G70" s="1047"/>
      <c r="H70" s="1048"/>
    </row>
    <row r="71" spans="1:8">
      <c r="A71" s="1425"/>
      <c r="B71" s="1050"/>
      <c r="C71" s="1050"/>
      <c r="D71" s="1050"/>
      <c r="E71" s="1050"/>
      <c r="F71" s="1402" t="s">
        <v>1364</v>
      </c>
      <c r="G71" s="1402" t="s">
        <v>4713</v>
      </c>
      <c r="H71" s="1403" t="s">
        <v>4713</v>
      </c>
    </row>
    <row r="72" spans="1:8">
      <c r="A72" s="1425" t="s">
        <v>1357</v>
      </c>
      <c r="B72" s="1050" t="s">
        <v>2549</v>
      </c>
      <c r="C72" s="1050"/>
      <c r="D72" s="1050"/>
      <c r="E72" s="1050"/>
      <c r="F72" s="1402" t="s">
        <v>444</v>
      </c>
      <c r="G72" s="1402" t="s">
        <v>4714</v>
      </c>
      <c r="H72" s="1403" t="s">
        <v>2139</v>
      </c>
    </row>
    <row r="73" spans="1:8">
      <c r="A73" s="1407" t="s">
        <v>1360</v>
      </c>
      <c r="B73" s="1047" t="s">
        <v>446</v>
      </c>
      <c r="C73" s="1047"/>
      <c r="D73" s="1047"/>
      <c r="E73" s="1047"/>
      <c r="F73" s="1405" t="s">
        <v>447</v>
      </c>
      <c r="G73" s="1405" t="s">
        <v>448</v>
      </c>
      <c r="H73" s="1406" t="s">
        <v>449</v>
      </c>
    </row>
    <row r="74" spans="1:8" ht="15.6">
      <c r="A74" s="1407" t="s">
        <v>3550</v>
      </c>
      <c r="B74" s="1408" t="s">
        <v>3551</v>
      </c>
      <c r="C74" s="1047"/>
      <c r="D74" s="1047"/>
      <c r="E74" s="1047"/>
      <c r="F74" s="1426"/>
      <c r="G74" s="1606"/>
      <c r="H74" s="1607"/>
    </row>
    <row r="75" spans="1:8">
      <c r="A75" s="1407" t="s">
        <v>3552</v>
      </c>
      <c r="B75" s="1409" t="s">
        <v>3553</v>
      </c>
      <c r="C75" s="1047"/>
      <c r="D75" s="1047"/>
      <c r="E75" s="1047"/>
      <c r="F75" s="1399" t="s">
        <v>3554</v>
      </c>
      <c r="G75" s="159">
        <v>13698515</v>
      </c>
      <c r="H75" s="154">
        <v>11308942</v>
      </c>
    </row>
    <row r="76" spans="1:8">
      <c r="A76" s="1407" t="s">
        <v>3555</v>
      </c>
      <c r="B76" s="1409" t="s">
        <v>3556</v>
      </c>
      <c r="C76" s="1047"/>
      <c r="D76" s="1047"/>
      <c r="E76" s="1047"/>
      <c r="F76" s="1399">
        <v>230</v>
      </c>
      <c r="G76" s="157"/>
      <c r="H76" s="156"/>
    </row>
    <row r="77" spans="1:8">
      <c r="A77" s="1407" t="s">
        <v>3557</v>
      </c>
      <c r="B77" s="1409" t="s">
        <v>3558</v>
      </c>
      <c r="C77" s="1047"/>
      <c r="D77" s="1047"/>
      <c r="E77" s="1047"/>
      <c r="F77" s="1399">
        <v>230</v>
      </c>
      <c r="G77" s="157"/>
      <c r="H77" s="156"/>
    </row>
    <row r="78" spans="1:8">
      <c r="A78" s="1407" t="s">
        <v>3559</v>
      </c>
      <c r="B78" s="1409" t="s">
        <v>2028</v>
      </c>
      <c r="C78" s="1047"/>
      <c r="D78" s="1047"/>
      <c r="E78" s="1047"/>
      <c r="F78" s="1399">
        <v>232</v>
      </c>
      <c r="G78" s="157">
        <v>512337063</v>
      </c>
      <c r="H78" s="156">
        <v>440666192</v>
      </c>
    </row>
    <row r="79" spans="1:8">
      <c r="A79" s="1407" t="s">
        <v>2029</v>
      </c>
      <c r="B79" s="1409" t="s">
        <v>2030</v>
      </c>
      <c r="C79" s="1047"/>
      <c r="D79" s="1047"/>
      <c r="E79" s="1047"/>
      <c r="F79" s="1399" t="s">
        <v>3554</v>
      </c>
      <c r="G79" s="157">
        <v>873357</v>
      </c>
      <c r="H79" s="156">
        <v>1195417</v>
      </c>
    </row>
    <row r="80" spans="1:8">
      <c r="A80" s="1407" t="s">
        <v>2031</v>
      </c>
      <c r="B80" s="1409" t="s">
        <v>2032</v>
      </c>
      <c r="C80" s="1047"/>
      <c r="D80" s="1047"/>
      <c r="E80" s="1047"/>
      <c r="F80" s="1399" t="s">
        <v>3554</v>
      </c>
      <c r="G80" s="157"/>
      <c r="H80" s="156"/>
    </row>
    <row r="81" spans="1:8">
      <c r="A81" s="1407" t="s">
        <v>2033</v>
      </c>
      <c r="B81" s="1409" t="s">
        <v>2034</v>
      </c>
      <c r="C81" s="1047"/>
      <c r="D81" s="1047"/>
      <c r="E81" s="1047"/>
      <c r="F81" s="1399" t="s">
        <v>3554</v>
      </c>
      <c r="G81" s="157"/>
      <c r="H81" s="156"/>
    </row>
    <row r="82" spans="1:8">
      <c r="A82" s="1407" t="s">
        <v>2035</v>
      </c>
      <c r="B82" s="1409" t="s">
        <v>2036</v>
      </c>
      <c r="C82" s="1047"/>
      <c r="D82" s="1047"/>
      <c r="E82" s="1047"/>
      <c r="F82" s="1399" t="s">
        <v>3554</v>
      </c>
      <c r="G82" s="157"/>
      <c r="H82" s="156"/>
    </row>
    <row r="83" spans="1:8">
      <c r="A83" s="1407" t="s">
        <v>2037</v>
      </c>
      <c r="B83" s="1409" t="s">
        <v>2038</v>
      </c>
      <c r="C83" s="1047"/>
      <c r="D83" s="1047"/>
      <c r="E83" s="1047"/>
      <c r="F83" s="1399">
        <v>233</v>
      </c>
      <c r="G83" s="157">
        <v>1927491</v>
      </c>
      <c r="H83" s="156">
        <v>318101</v>
      </c>
    </row>
    <row r="84" spans="1:8">
      <c r="A84" s="1407" t="s">
        <v>2039</v>
      </c>
      <c r="B84" s="1409" t="s">
        <v>2040</v>
      </c>
      <c r="C84" s="1047"/>
      <c r="D84" s="1047"/>
      <c r="E84" s="1047"/>
      <c r="F84" s="1399" t="s">
        <v>3554</v>
      </c>
      <c r="G84" s="157"/>
      <c r="H84" s="156"/>
    </row>
    <row r="85" spans="1:8">
      <c r="A85" s="1407" t="s">
        <v>2041</v>
      </c>
      <c r="B85" s="1409" t="s">
        <v>2042</v>
      </c>
      <c r="C85" s="1047"/>
      <c r="D85" s="1047"/>
      <c r="E85" s="1047"/>
      <c r="F85" s="1399" t="s">
        <v>1720</v>
      </c>
      <c r="G85" s="157"/>
      <c r="H85" s="156"/>
    </row>
    <row r="86" spans="1:8">
      <c r="A86" s="1407" t="s">
        <v>2043</v>
      </c>
      <c r="B86" s="1409" t="s">
        <v>2044</v>
      </c>
      <c r="C86" s="1047"/>
      <c r="D86" s="1047"/>
      <c r="E86" s="1047"/>
      <c r="F86" s="1399" t="s">
        <v>3554</v>
      </c>
      <c r="G86" s="157">
        <v>7014839</v>
      </c>
      <c r="H86" s="156">
        <v>7472991</v>
      </c>
    </row>
    <row r="87" spans="1:8">
      <c r="A87" s="1407" t="s">
        <v>2045</v>
      </c>
      <c r="B87" s="1409" t="s">
        <v>2046</v>
      </c>
      <c r="C87" s="1047"/>
      <c r="D87" s="1047"/>
      <c r="E87" s="1047"/>
      <c r="F87" s="1399">
        <v>234</v>
      </c>
      <c r="G87" s="157">
        <v>170389171</v>
      </c>
      <c r="H87" s="156">
        <v>165742160</v>
      </c>
    </row>
    <row r="88" spans="1:8">
      <c r="A88" s="1407" t="s">
        <v>2047</v>
      </c>
      <c r="B88" s="1409" t="s">
        <v>2048</v>
      </c>
      <c r="C88" s="1047"/>
      <c r="D88" s="1047"/>
      <c r="E88" s="1047"/>
      <c r="F88" s="1399" t="s">
        <v>3554</v>
      </c>
      <c r="G88" s="157"/>
      <c r="H88" s="156"/>
    </row>
    <row r="89" spans="1:8">
      <c r="A89" s="1407" t="s">
        <v>2049</v>
      </c>
      <c r="B89" s="1409" t="s">
        <v>2050</v>
      </c>
      <c r="C89" s="1047"/>
      <c r="D89" s="1047"/>
      <c r="E89" s="1047"/>
      <c r="F89" s="1426"/>
      <c r="G89" s="157">
        <f>SUM(G75:G88)</f>
        <v>706240436</v>
      </c>
      <c r="H89" s="156">
        <f>SUM(H75:H88)</f>
        <v>626703803</v>
      </c>
    </row>
    <row r="90" spans="1:8">
      <c r="A90" s="1425" t="s">
        <v>2051</v>
      </c>
      <c r="B90" s="1060" t="s">
        <v>2878</v>
      </c>
      <c r="C90" s="1050"/>
      <c r="D90" s="1050"/>
      <c r="E90" s="1050"/>
      <c r="F90" s="1427"/>
      <c r="G90" s="161"/>
      <c r="H90" s="162"/>
    </row>
    <row r="91" spans="1:8">
      <c r="A91" s="1407"/>
      <c r="B91" s="1409" t="s">
        <v>2052</v>
      </c>
      <c r="C91" s="1047"/>
      <c r="D91" s="1047"/>
      <c r="E91" s="1047"/>
      <c r="F91" s="1426"/>
      <c r="G91" s="159">
        <f>G17+G18+G19+G30+G61+G89</f>
        <v>2839008613</v>
      </c>
      <c r="H91" s="154">
        <f>H17+H18+H19+H30+H61+H89</f>
        <v>2882390678</v>
      </c>
    </row>
    <row r="92" spans="1:8">
      <c r="A92" s="1049"/>
      <c r="B92" s="1050"/>
      <c r="C92" s="1050"/>
      <c r="D92" s="1050"/>
      <c r="E92" s="1050"/>
      <c r="F92" s="1028"/>
      <c r="G92" s="144"/>
      <c r="H92" s="145"/>
    </row>
    <row r="93" spans="1:8">
      <c r="A93" s="1049"/>
      <c r="B93" s="1050"/>
      <c r="C93" s="1050"/>
      <c r="D93" s="1050"/>
      <c r="E93" s="1050"/>
      <c r="F93" s="1028"/>
      <c r="G93" s="144"/>
      <c r="H93" s="145"/>
    </row>
    <row r="94" spans="1:8">
      <c r="A94" s="1049"/>
      <c r="B94" s="1050"/>
      <c r="C94" s="1050"/>
      <c r="D94" s="1050"/>
      <c r="E94" s="1050"/>
      <c r="F94" s="1028"/>
      <c r="G94" s="144"/>
      <c r="H94" s="145"/>
    </row>
    <row r="95" spans="1:8">
      <c r="A95" s="1049"/>
      <c r="B95" s="1050"/>
      <c r="C95" s="1050"/>
      <c r="D95" s="1050"/>
      <c r="E95" s="1050"/>
      <c r="F95" s="1028"/>
      <c r="G95" s="144"/>
      <c r="H95" s="145"/>
    </row>
    <row r="96" spans="1:8">
      <c r="A96" s="1049"/>
      <c r="B96" s="1050"/>
      <c r="C96" s="1050"/>
      <c r="D96" s="1050"/>
      <c r="E96" s="1050"/>
      <c r="F96" s="1028"/>
      <c r="G96" s="144"/>
      <c r="H96" s="145"/>
    </row>
    <row r="97" spans="1:8">
      <c r="A97" s="1049"/>
      <c r="B97" s="1050"/>
      <c r="C97" s="1050"/>
      <c r="D97" s="1050"/>
      <c r="E97" s="1050"/>
      <c r="F97" s="1028"/>
      <c r="G97" s="144"/>
      <c r="H97" s="145"/>
    </row>
    <row r="98" spans="1:8">
      <c r="A98" s="1049"/>
      <c r="B98" s="1050"/>
      <c r="C98" s="1050"/>
      <c r="D98" s="1050"/>
      <c r="E98" s="1050"/>
      <c r="F98" s="1028"/>
      <c r="G98" s="144"/>
      <c r="H98" s="145"/>
    </row>
    <row r="99" spans="1:8">
      <c r="A99" s="1049"/>
      <c r="B99" s="1050"/>
      <c r="C99" s="1050"/>
      <c r="D99" s="1050"/>
      <c r="E99" s="1050"/>
      <c r="F99" s="1028"/>
      <c r="G99" s="144"/>
      <c r="H99" s="145"/>
    </row>
    <row r="100" spans="1:8">
      <c r="A100" s="1049"/>
      <c r="B100" s="1050"/>
      <c r="C100" s="1050"/>
      <c r="D100" s="1050"/>
      <c r="E100" s="1050"/>
      <c r="F100" s="1028"/>
      <c r="G100" s="144"/>
      <c r="H100" s="145"/>
    </row>
    <row r="101" spans="1:8">
      <c r="A101" s="1049"/>
      <c r="B101" s="1050"/>
      <c r="C101" s="1050"/>
      <c r="D101" s="1050"/>
      <c r="E101" s="1050"/>
      <c r="F101" s="1028"/>
      <c r="G101" s="144"/>
      <c r="H101" s="145"/>
    </row>
    <row r="102" spans="1:8">
      <c r="A102" s="1049"/>
      <c r="B102" s="1050"/>
      <c r="C102" s="1050"/>
      <c r="D102" s="1050"/>
      <c r="E102" s="1050"/>
      <c r="F102" s="1028"/>
      <c r="G102" s="144"/>
      <c r="H102" s="145"/>
    </row>
    <row r="103" spans="1:8">
      <c r="A103" s="1049"/>
      <c r="B103" s="1050"/>
      <c r="C103" s="1050"/>
      <c r="D103" s="1050"/>
      <c r="E103" s="1050"/>
      <c r="F103" s="1028"/>
      <c r="G103" s="144"/>
      <c r="H103" s="145"/>
    </row>
    <row r="104" spans="1:8">
      <c r="A104" s="1049"/>
      <c r="B104" s="1050"/>
      <c r="C104" s="1050"/>
      <c r="D104" s="1050"/>
      <c r="E104" s="1050"/>
      <c r="F104" s="1028"/>
      <c r="G104" s="144"/>
      <c r="H104" s="145"/>
    </row>
    <row r="105" spans="1:8">
      <c r="A105" s="1049"/>
      <c r="B105" s="1050"/>
      <c r="C105" s="1050"/>
      <c r="D105" s="1050"/>
      <c r="E105" s="1050"/>
      <c r="F105" s="1028"/>
      <c r="G105" s="144"/>
      <c r="H105" s="145"/>
    </row>
    <row r="106" spans="1:8">
      <c r="A106" s="1049"/>
      <c r="B106" s="1050"/>
      <c r="C106" s="1050"/>
      <c r="D106" s="1050"/>
      <c r="E106" s="1050"/>
      <c r="F106" s="1028"/>
      <c r="G106" s="144"/>
      <c r="H106" s="145"/>
    </row>
    <row r="107" spans="1:8">
      <c r="A107" s="1049"/>
      <c r="B107" s="1050"/>
      <c r="C107" s="1050"/>
      <c r="D107" s="1050"/>
      <c r="E107" s="1050"/>
      <c r="F107" s="1028"/>
      <c r="G107" s="144"/>
      <c r="H107" s="145"/>
    </row>
    <row r="108" spans="1:8">
      <c r="A108" s="1049"/>
      <c r="B108" s="1050"/>
      <c r="C108" s="1050"/>
      <c r="D108" s="1050"/>
      <c r="E108" s="1050"/>
      <c r="F108" s="1028"/>
      <c r="G108" s="144"/>
      <c r="H108" s="145"/>
    </row>
    <row r="109" spans="1:8">
      <c r="A109" s="1049"/>
      <c r="B109" s="1050"/>
      <c r="C109" s="1050"/>
      <c r="D109" s="1050"/>
      <c r="E109" s="1050"/>
      <c r="F109" s="1028"/>
      <c r="G109" s="144"/>
      <c r="H109" s="145"/>
    </row>
    <row r="110" spans="1:8">
      <c r="A110" s="1049"/>
      <c r="B110" s="1050"/>
      <c r="C110" s="1050"/>
      <c r="D110" s="1050"/>
      <c r="E110" s="1050"/>
      <c r="F110" s="1028"/>
      <c r="G110" s="144"/>
      <c r="H110" s="145"/>
    </row>
    <row r="111" spans="1:8">
      <c r="A111" s="1049"/>
      <c r="B111" s="1050"/>
      <c r="C111" s="1050"/>
      <c r="D111" s="1050"/>
      <c r="E111" s="1050"/>
      <c r="F111" s="1028"/>
      <c r="G111" s="144"/>
      <c r="H111" s="145"/>
    </row>
    <row r="112" spans="1:8">
      <c r="A112" s="1049"/>
      <c r="B112" s="1050"/>
      <c r="C112" s="1050"/>
      <c r="D112" s="1050"/>
      <c r="E112" s="1050"/>
      <c r="F112" s="1028"/>
      <c r="G112" s="144"/>
      <c r="H112" s="145"/>
    </row>
    <row r="113" spans="1:8">
      <c r="A113" s="1049"/>
      <c r="B113" s="1050"/>
      <c r="C113" s="1050"/>
      <c r="D113" s="1050"/>
      <c r="E113" s="1050"/>
      <c r="F113" s="1028"/>
      <c r="G113" s="144"/>
      <c r="H113" s="145"/>
    </row>
    <row r="114" spans="1:8">
      <c r="A114" s="1049"/>
      <c r="B114" s="1028"/>
      <c r="C114" s="1050"/>
      <c r="D114" s="1050"/>
      <c r="E114" s="1050"/>
      <c r="F114" s="1028"/>
      <c r="G114" s="144"/>
      <c r="H114" s="145"/>
    </row>
    <row r="115" spans="1:8">
      <c r="A115" s="1049"/>
      <c r="B115" s="1028"/>
      <c r="C115" s="1050"/>
      <c r="D115" s="1050"/>
      <c r="E115" s="1050"/>
      <c r="F115" s="1028"/>
      <c r="G115" s="144"/>
      <c r="H115" s="145"/>
    </row>
    <row r="116" spans="1:8">
      <c r="A116" s="1049"/>
      <c r="B116" s="1028"/>
      <c r="C116" s="1050"/>
      <c r="D116" s="1050"/>
      <c r="E116" s="1050"/>
      <c r="F116" s="1028"/>
      <c r="G116" s="144"/>
      <c r="H116" s="145"/>
    </row>
    <row r="117" spans="1:8">
      <c r="A117" s="1049"/>
      <c r="B117" s="1028"/>
      <c r="C117" s="1050"/>
      <c r="D117" s="1050"/>
      <c r="E117" s="1050"/>
      <c r="F117" s="1028"/>
      <c r="G117" s="144"/>
      <c r="H117" s="145"/>
    </row>
    <row r="118" spans="1:8">
      <c r="A118" s="1049"/>
      <c r="B118" s="1028"/>
      <c r="C118" s="1050"/>
      <c r="D118" s="1050"/>
      <c r="E118" s="1050"/>
      <c r="F118" s="1028"/>
      <c r="G118" s="144"/>
      <c r="H118" s="145"/>
    </row>
    <row r="119" spans="1:8">
      <c r="A119" s="1049"/>
      <c r="B119" s="1028"/>
      <c r="C119" s="1050"/>
      <c r="D119" s="1050"/>
      <c r="E119" s="1050"/>
      <c r="F119" s="1028"/>
      <c r="G119" s="144"/>
      <c r="H119" s="145"/>
    </row>
    <row r="120" spans="1:8">
      <c r="A120" s="1049"/>
      <c r="B120" s="1028"/>
      <c r="C120" s="1050"/>
      <c r="D120" s="1050"/>
      <c r="E120" s="1050"/>
      <c r="F120" s="1028"/>
      <c r="G120" s="144"/>
      <c r="H120" s="145"/>
    </row>
    <row r="121" spans="1:8">
      <c r="A121" s="1049"/>
      <c r="B121" s="1028"/>
      <c r="C121" s="1050"/>
      <c r="D121" s="1050"/>
      <c r="E121" s="1050"/>
      <c r="F121" s="1028"/>
      <c r="G121" s="144"/>
      <c r="H121" s="145"/>
    </row>
    <row r="122" spans="1:8" ht="15.6" thickBot="1">
      <c r="A122" s="1056"/>
      <c r="B122" s="1057"/>
      <c r="C122" s="1058"/>
      <c r="D122" s="1058"/>
      <c r="E122" s="1058"/>
      <c r="F122" s="1057"/>
      <c r="G122" s="146"/>
      <c r="H122" s="147"/>
    </row>
    <row r="123" spans="1:8">
      <c r="A123" s="1060" t="s">
        <v>2053</v>
      </c>
      <c r="B123" s="1028"/>
      <c r="C123" s="1050"/>
      <c r="D123" s="1050"/>
      <c r="E123" s="1050"/>
      <c r="F123" s="1028"/>
      <c r="G123" s="144"/>
      <c r="H123" s="144"/>
    </row>
    <row r="124" spans="1:8">
      <c r="A124" s="1050" t="s">
        <v>2054</v>
      </c>
      <c r="B124" s="1050"/>
      <c r="C124" s="1050"/>
      <c r="D124" s="1050"/>
      <c r="E124" s="1050"/>
      <c r="F124" s="1050"/>
      <c r="G124" s="148"/>
      <c r="H124" s="148"/>
    </row>
    <row r="125" spans="1:8">
      <c r="A125" s="1050"/>
      <c r="B125" s="1050"/>
      <c r="C125" s="1050"/>
      <c r="D125" s="1050"/>
      <c r="E125" s="1050"/>
      <c r="F125" s="1050"/>
      <c r="G125" s="148"/>
      <c r="H125" s="148"/>
    </row>
    <row r="126" spans="1:8" ht="15.6" thickBot="1">
      <c r="A126" s="1028"/>
      <c r="B126" s="1028"/>
      <c r="C126" s="1028"/>
      <c r="D126" s="1028"/>
      <c r="E126" s="1028"/>
      <c r="F126" s="1028"/>
      <c r="G126" s="144"/>
      <c r="H126" s="144"/>
    </row>
    <row r="127" spans="1:8">
      <c r="A127" s="1420"/>
      <c r="B127" s="1393" t="s">
        <v>1429</v>
      </c>
      <c r="C127" s="1394" t="s">
        <v>2377</v>
      </c>
      <c r="D127" s="1395"/>
      <c r="E127" s="1395"/>
      <c r="F127" s="1393"/>
      <c r="G127" s="1393" t="s">
        <v>1350</v>
      </c>
      <c r="H127" s="1421" t="s">
        <v>1351</v>
      </c>
    </row>
    <row r="128" spans="1:8">
      <c r="A128" s="1049"/>
      <c r="B128" s="1027" t="str">
        <f>'Data Sheet'!$C$25</f>
        <v>Rochester Gas &amp; Electric Corporation</v>
      </c>
      <c r="C128" s="1397" t="s">
        <v>2378</v>
      </c>
      <c r="D128" s="1028" t="s">
        <v>2379</v>
      </c>
      <c r="E128" s="1028"/>
      <c r="F128" s="1422" t="s">
        <v>2380</v>
      </c>
      <c r="G128" s="1422" t="s">
        <v>1353</v>
      </c>
      <c r="H128" s="1055"/>
    </row>
    <row r="129" spans="1:8">
      <c r="A129" s="1053"/>
      <c r="B129" s="1054"/>
      <c r="C129" s="1399" t="s">
        <v>2381</v>
      </c>
      <c r="D129" s="1054" t="s">
        <v>2379</v>
      </c>
      <c r="E129" s="1054"/>
      <c r="F129" s="1423" t="s">
        <v>2382</v>
      </c>
      <c r="G129" s="871" t="str">
        <f>'Data Sheet'!$C$40</f>
        <v xml:space="preserve"> </v>
      </c>
      <c r="H129" s="1591" t="str">
        <f>'Data Sheet'!$C$38</f>
        <v>12/31/2013</v>
      </c>
    </row>
    <row r="130" spans="1:8" ht="15.6">
      <c r="A130" s="1400" t="s">
        <v>2055</v>
      </c>
      <c r="B130" s="1047"/>
      <c r="C130" s="1047"/>
      <c r="D130" s="1047"/>
      <c r="E130" s="1047"/>
      <c r="F130" s="1047"/>
      <c r="G130" s="1047"/>
      <c r="H130" s="1048"/>
    </row>
    <row r="131" spans="1:8">
      <c r="A131" s="1425"/>
      <c r="B131" s="1050"/>
      <c r="C131" s="1050"/>
      <c r="D131" s="1050"/>
      <c r="E131" s="1050"/>
      <c r="F131" s="1402" t="s">
        <v>1364</v>
      </c>
      <c r="G131" s="1402" t="s">
        <v>4713</v>
      </c>
      <c r="H131" s="1403" t="s">
        <v>4713</v>
      </c>
    </row>
    <row r="132" spans="1:8">
      <c r="A132" s="1425" t="s">
        <v>1357</v>
      </c>
      <c r="B132" s="1050" t="s">
        <v>2549</v>
      </c>
      <c r="C132" s="1050"/>
      <c r="D132" s="1050"/>
      <c r="E132" s="1050"/>
      <c r="F132" s="1402" t="s">
        <v>444</v>
      </c>
      <c r="G132" s="1402" t="s">
        <v>4714</v>
      </c>
      <c r="H132" s="1403" t="s">
        <v>2139</v>
      </c>
    </row>
    <row r="133" spans="1:8">
      <c r="A133" s="1407" t="s">
        <v>1360</v>
      </c>
      <c r="B133" s="1047" t="s">
        <v>446</v>
      </c>
      <c r="C133" s="1047"/>
      <c r="D133" s="1047"/>
      <c r="E133" s="1047"/>
      <c r="F133" s="1405" t="s">
        <v>447</v>
      </c>
      <c r="G133" s="1405" t="s">
        <v>448</v>
      </c>
      <c r="H133" s="1406" t="s">
        <v>449</v>
      </c>
    </row>
    <row r="134" spans="1:8" ht="15.6">
      <c r="A134" s="1407" t="s">
        <v>2140</v>
      </c>
      <c r="B134" s="1408" t="s">
        <v>2056</v>
      </c>
      <c r="C134" s="1047"/>
      <c r="D134" s="1047"/>
      <c r="E134" s="1047"/>
      <c r="F134" s="1426"/>
      <c r="G134" s="1606"/>
      <c r="H134" s="1607"/>
    </row>
    <row r="135" spans="1:8">
      <c r="A135" s="1407" t="s">
        <v>2142</v>
      </c>
      <c r="B135" s="1409" t="s">
        <v>2057</v>
      </c>
      <c r="C135" s="1047"/>
      <c r="D135" s="1047"/>
      <c r="E135" s="1047"/>
      <c r="F135" s="1399" t="s">
        <v>2765</v>
      </c>
      <c r="G135" s="159">
        <v>194429065</v>
      </c>
      <c r="H135" s="154">
        <v>194429065</v>
      </c>
    </row>
    <row r="136" spans="1:8">
      <c r="A136" s="1407" t="s">
        <v>2144</v>
      </c>
      <c r="B136" s="1409" t="s">
        <v>2058</v>
      </c>
      <c r="C136" s="1047"/>
      <c r="D136" s="1047"/>
      <c r="E136" s="1047"/>
      <c r="F136" s="1399" t="s">
        <v>2765</v>
      </c>
      <c r="G136" s="157"/>
      <c r="H136" s="156"/>
    </row>
    <row r="137" spans="1:8">
      <c r="A137" s="1407" t="s">
        <v>2146</v>
      </c>
      <c r="B137" s="1409" t="s">
        <v>2059</v>
      </c>
      <c r="C137" s="1047"/>
      <c r="D137" s="1047"/>
      <c r="E137" s="1047"/>
      <c r="F137" s="1399">
        <v>252</v>
      </c>
      <c r="G137" s="157"/>
      <c r="H137" s="156"/>
    </row>
    <row r="138" spans="1:8">
      <c r="A138" s="1407" t="s">
        <v>4725</v>
      </c>
      <c r="B138" s="1409" t="s">
        <v>2060</v>
      </c>
      <c r="C138" s="1047"/>
      <c r="D138" s="1047"/>
      <c r="E138" s="1047"/>
      <c r="F138" s="1399">
        <v>252</v>
      </c>
      <c r="G138" s="157"/>
      <c r="H138" s="156"/>
    </row>
    <row r="139" spans="1:8">
      <c r="A139" s="1407" t="s">
        <v>4727</v>
      </c>
      <c r="B139" s="1409" t="s">
        <v>2061</v>
      </c>
      <c r="C139" s="1047"/>
      <c r="D139" s="1047"/>
      <c r="E139" s="1047"/>
      <c r="F139" s="1399">
        <v>252</v>
      </c>
      <c r="G139" s="157">
        <v>519192263</v>
      </c>
      <c r="H139" s="156">
        <v>519192263</v>
      </c>
    </row>
    <row r="140" spans="1:8">
      <c r="A140" s="1407" t="s">
        <v>4730</v>
      </c>
      <c r="B140" s="1409" t="s">
        <v>1385</v>
      </c>
      <c r="C140" s="1047"/>
      <c r="D140" s="1047"/>
      <c r="E140" s="1047"/>
      <c r="F140" s="1399">
        <v>253</v>
      </c>
      <c r="G140" s="157">
        <v>25869358</v>
      </c>
      <c r="H140" s="156">
        <v>25869358</v>
      </c>
    </row>
    <row r="141" spans="1:8">
      <c r="A141" s="1407" t="s">
        <v>4732</v>
      </c>
      <c r="B141" s="1409" t="s">
        <v>2006</v>
      </c>
      <c r="C141" s="1047"/>
      <c r="D141" s="1047"/>
      <c r="E141" s="1047"/>
      <c r="F141" s="1399">
        <v>252</v>
      </c>
      <c r="G141" s="157"/>
      <c r="H141" s="156"/>
    </row>
    <row r="142" spans="1:8">
      <c r="A142" s="1407" t="s">
        <v>4734</v>
      </c>
      <c r="B142" s="1409" t="s">
        <v>2007</v>
      </c>
      <c r="C142" s="1047"/>
      <c r="D142" s="1047"/>
      <c r="E142" s="1047"/>
      <c r="F142" s="1399">
        <v>254</v>
      </c>
      <c r="G142" s="157"/>
      <c r="H142" s="156"/>
    </row>
    <row r="143" spans="1:8">
      <c r="A143" s="1407" t="s">
        <v>4736</v>
      </c>
      <c r="B143" s="1409" t="s">
        <v>2008</v>
      </c>
      <c r="C143" s="1047"/>
      <c r="D143" s="1047"/>
      <c r="E143" s="1047"/>
      <c r="F143" s="1399">
        <v>254</v>
      </c>
      <c r="G143" s="157">
        <v>15118364</v>
      </c>
      <c r="H143" s="156">
        <v>15118364</v>
      </c>
    </row>
    <row r="144" spans="1:8">
      <c r="A144" s="1407" t="s">
        <v>4738</v>
      </c>
      <c r="B144" s="1409" t="s">
        <v>2009</v>
      </c>
      <c r="C144" s="1047"/>
      <c r="D144" s="1047"/>
      <c r="E144" s="1047"/>
      <c r="F144" s="1399" t="s">
        <v>1862</v>
      </c>
      <c r="G144" s="157">
        <v>182288305</v>
      </c>
      <c r="H144" s="156">
        <v>180405486</v>
      </c>
    </row>
    <row r="145" spans="1:8">
      <c r="A145" s="1407" t="s">
        <v>4740</v>
      </c>
      <c r="B145" s="1409" t="s">
        <v>2010</v>
      </c>
      <c r="C145" s="1047"/>
      <c r="D145" s="1047"/>
      <c r="E145" s="1047"/>
      <c r="F145" s="1399" t="s">
        <v>1862</v>
      </c>
      <c r="G145" s="157"/>
      <c r="H145" s="156"/>
    </row>
    <row r="146" spans="1:8">
      <c r="A146" s="1407" t="s">
        <v>4742</v>
      </c>
      <c r="B146" s="1409" t="s">
        <v>2011</v>
      </c>
      <c r="C146" s="1047"/>
      <c r="D146" s="1047"/>
      <c r="E146" s="1047"/>
      <c r="F146" s="1399" t="s">
        <v>2765</v>
      </c>
      <c r="G146" s="157">
        <v>117238170</v>
      </c>
      <c r="H146" s="156">
        <v>117238170</v>
      </c>
    </row>
    <row r="147" spans="1:8">
      <c r="A147" s="1407">
        <v>14</v>
      </c>
      <c r="B147" s="1409" t="s">
        <v>82</v>
      </c>
      <c r="C147" s="1047"/>
      <c r="D147" s="1047"/>
      <c r="E147" s="1047"/>
      <c r="F147" s="1399"/>
      <c r="G147" s="157">
        <v>-57023316</v>
      </c>
      <c r="H147" s="156">
        <v>-52777699</v>
      </c>
    </row>
    <row r="148" spans="1:8">
      <c r="A148" s="1407">
        <v>15</v>
      </c>
      <c r="B148" s="1409" t="s">
        <v>2012</v>
      </c>
      <c r="C148" s="1047"/>
      <c r="D148" s="1047"/>
      <c r="E148" s="1047"/>
      <c r="F148" s="1399" t="s">
        <v>3554</v>
      </c>
      <c r="G148" s="157">
        <f>SUM(G135:G141)-G142-G143+SUM(G144:G145)-G146+G147</f>
        <v>732399141</v>
      </c>
      <c r="H148" s="157">
        <f>SUM(H135:H141)-H142-H143+SUM(H144:H145)-H146+H147</f>
        <v>734761939</v>
      </c>
    </row>
    <row r="149" spans="1:8" ht="15.6">
      <c r="A149" s="1407">
        <v>16</v>
      </c>
      <c r="B149" s="1408" t="s">
        <v>2013</v>
      </c>
      <c r="C149" s="1047"/>
      <c r="D149" s="1047"/>
      <c r="E149" s="1047"/>
      <c r="F149" s="1426"/>
      <c r="G149" s="1606"/>
      <c r="H149" s="1607"/>
    </row>
    <row r="150" spans="1:8">
      <c r="A150" s="1407">
        <v>17</v>
      </c>
      <c r="B150" s="1409" t="s">
        <v>2014</v>
      </c>
      <c r="C150" s="1047"/>
      <c r="D150" s="1047"/>
      <c r="E150" s="1047"/>
      <c r="F150" s="1399" t="s">
        <v>1285</v>
      </c>
      <c r="G150" s="157">
        <v>757850000</v>
      </c>
      <c r="H150" s="156">
        <v>707850000</v>
      </c>
    </row>
    <row r="151" spans="1:8">
      <c r="A151" s="1407">
        <v>18</v>
      </c>
      <c r="B151" s="1409" t="s">
        <v>2015</v>
      </c>
      <c r="C151" s="1047"/>
      <c r="D151" s="1047"/>
      <c r="E151" s="1047"/>
      <c r="F151" s="1399" t="s">
        <v>1285</v>
      </c>
      <c r="G151" s="157"/>
      <c r="H151" s="156"/>
    </row>
    <row r="152" spans="1:8">
      <c r="A152" s="1407">
        <v>19</v>
      </c>
      <c r="B152" s="1409" t="s">
        <v>2016</v>
      </c>
      <c r="C152" s="1047"/>
      <c r="D152" s="1047"/>
      <c r="E152" s="1047"/>
      <c r="F152" s="1399" t="s">
        <v>1285</v>
      </c>
      <c r="G152" s="157"/>
      <c r="H152" s="156"/>
    </row>
    <row r="153" spans="1:8">
      <c r="A153" s="1407">
        <v>20</v>
      </c>
      <c r="B153" s="1409" t="s">
        <v>2017</v>
      </c>
      <c r="C153" s="1047"/>
      <c r="D153" s="1047"/>
      <c r="E153" s="1047"/>
      <c r="F153" s="1399" t="s">
        <v>1285</v>
      </c>
      <c r="G153" s="157"/>
      <c r="H153" s="156"/>
    </row>
    <row r="154" spans="1:8">
      <c r="A154" s="1407">
        <v>21</v>
      </c>
      <c r="B154" s="1409" t="s">
        <v>2018</v>
      </c>
      <c r="C154" s="1047"/>
      <c r="D154" s="1047"/>
      <c r="E154" s="1047"/>
      <c r="F154" s="1399" t="s">
        <v>3554</v>
      </c>
      <c r="G154" s="157"/>
      <c r="H154" s="156"/>
    </row>
    <row r="155" spans="1:8">
      <c r="A155" s="1407">
        <v>22</v>
      </c>
      <c r="B155" s="1409" t="s">
        <v>2019</v>
      </c>
      <c r="C155" s="1047"/>
      <c r="D155" s="1047"/>
      <c r="E155" s="1047"/>
      <c r="F155" s="1399" t="s">
        <v>3554</v>
      </c>
      <c r="G155" s="157">
        <v>793121</v>
      </c>
      <c r="H155" s="156">
        <v>740463</v>
      </c>
    </row>
    <row r="156" spans="1:8">
      <c r="A156" s="1407">
        <v>23</v>
      </c>
      <c r="B156" s="1409" t="s">
        <v>2020</v>
      </c>
      <c r="C156" s="1047"/>
      <c r="D156" s="1047"/>
      <c r="E156" s="1047"/>
      <c r="F156" s="1399" t="s">
        <v>3554</v>
      </c>
      <c r="G156" s="157">
        <f>G150-G151+SUM(G152:G154)-G155</f>
        <v>757056879</v>
      </c>
      <c r="H156" s="156">
        <f>H150-H151+SUM(H152:H154)-H155</f>
        <v>707109537</v>
      </c>
    </row>
    <row r="157" spans="1:8" ht="15.6">
      <c r="A157" s="1407">
        <v>24</v>
      </c>
      <c r="B157" s="1408" t="s">
        <v>2021</v>
      </c>
      <c r="C157" s="1047"/>
      <c r="D157" s="1047"/>
      <c r="E157" s="1047"/>
      <c r="F157" s="1426"/>
      <c r="G157" s="1606"/>
      <c r="H157" s="1607"/>
    </row>
    <row r="158" spans="1:8">
      <c r="A158" s="1407">
        <v>25</v>
      </c>
      <c r="B158" s="1409" t="s">
        <v>2022</v>
      </c>
      <c r="C158" s="1047"/>
      <c r="D158" s="1047"/>
      <c r="E158" s="1047"/>
      <c r="F158" s="1399" t="s">
        <v>3554</v>
      </c>
      <c r="G158" s="157"/>
      <c r="H158" s="156"/>
    </row>
    <row r="159" spans="1:8">
      <c r="A159" s="1407">
        <v>26</v>
      </c>
      <c r="B159" s="1409" t="s">
        <v>2023</v>
      </c>
      <c r="C159" s="1047"/>
      <c r="D159" s="1047"/>
      <c r="E159" s="1047"/>
      <c r="F159" s="1399" t="s">
        <v>3554</v>
      </c>
      <c r="G159" s="157"/>
      <c r="H159" s="156"/>
    </row>
    <row r="160" spans="1:8">
      <c r="A160" s="1407">
        <v>27</v>
      </c>
      <c r="B160" s="1409" t="s">
        <v>2024</v>
      </c>
      <c r="C160" s="1047"/>
      <c r="D160" s="1047"/>
      <c r="E160" s="1047"/>
      <c r="F160" s="1399" t="s">
        <v>3554</v>
      </c>
      <c r="G160" s="157">
        <v>4700000</v>
      </c>
      <c r="H160" s="156">
        <v>5900000</v>
      </c>
    </row>
    <row r="161" spans="1:8">
      <c r="A161" s="1407">
        <v>28</v>
      </c>
      <c r="B161" s="1409" t="s">
        <v>2025</v>
      </c>
      <c r="C161" s="1047"/>
      <c r="D161" s="1047"/>
      <c r="E161" s="1047"/>
      <c r="F161" s="1399" t="s">
        <v>3554</v>
      </c>
      <c r="G161" s="157">
        <v>162499922</v>
      </c>
      <c r="H161" s="156">
        <v>112114188</v>
      </c>
    </row>
    <row r="162" spans="1:8">
      <c r="A162" s="1407">
        <v>29</v>
      </c>
      <c r="B162" s="1409" t="s">
        <v>2026</v>
      </c>
      <c r="C162" s="1047"/>
      <c r="D162" s="1047"/>
      <c r="E162" s="1047"/>
      <c r="F162" s="1399" t="s">
        <v>3554</v>
      </c>
      <c r="G162" s="157">
        <v>186716790</v>
      </c>
      <c r="H162" s="156">
        <v>220866368</v>
      </c>
    </row>
    <row r="163" spans="1:8">
      <c r="A163" s="1407">
        <v>30</v>
      </c>
      <c r="B163" s="1409" t="s">
        <v>2027</v>
      </c>
      <c r="C163" s="1047"/>
      <c r="D163" s="1047"/>
      <c r="E163" s="1047"/>
      <c r="F163" s="1399" t="s">
        <v>3554</v>
      </c>
      <c r="G163" s="157"/>
      <c r="H163" s="156"/>
    </row>
    <row r="164" spans="1:8">
      <c r="A164" s="1407">
        <v>31</v>
      </c>
      <c r="B164" s="1409" t="s">
        <v>83</v>
      </c>
      <c r="C164" s="1047"/>
      <c r="D164" s="1047"/>
      <c r="E164" s="1047"/>
      <c r="F164" s="1399"/>
      <c r="G164" s="157">
        <v>68050</v>
      </c>
      <c r="H164" s="156">
        <v>540660</v>
      </c>
    </row>
    <row r="165" spans="1:8">
      <c r="A165" s="1407">
        <v>32</v>
      </c>
      <c r="B165" s="1409" t="s">
        <v>84</v>
      </c>
      <c r="C165" s="1047"/>
      <c r="D165" s="1047"/>
      <c r="E165" s="1047"/>
      <c r="F165" s="1399"/>
      <c r="G165" s="157">
        <v>18983379</v>
      </c>
      <c r="H165" s="156">
        <v>15833297</v>
      </c>
    </row>
    <row r="166" spans="1:8">
      <c r="A166" s="1407">
        <v>33</v>
      </c>
      <c r="B166" s="1409" t="s">
        <v>774</v>
      </c>
      <c r="C166" s="1047"/>
      <c r="D166" s="1047"/>
      <c r="E166" s="1047"/>
      <c r="F166" s="1426"/>
      <c r="G166" s="157">
        <f>SUM(G158:G165)</f>
        <v>372968141</v>
      </c>
      <c r="H166" s="157">
        <f>SUM(H158:H165)</f>
        <v>355254513</v>
      </c>
    </row>
    <row r="167" spans="1:8" ht="15.6">
      <c r="A167" s="1407">
        <v>34</v>
      </c>
      <c r="B167" s="1408" t="s">
        <v>775</v>
      </c>
      <c r="C167" s="1047"/>
      <c r="D167" s="1047"/>
      <c r="E167" s="1047"/>
      <c r="F167" s="1426"/>
      <c r="G167" s="1606"/>
      <c r="H167" s="1607"/>
    </row>
    <row r="168" spans="1:8">
      <c r="A168" s="1407">
        <v>35</v>
      </c>
      <c r="B168" s="1409" t="s">
        <v>776</v>
      </c>
      <c r="C168" s="1047"/>
      <c r="D168" s="1047"/>
      <c r="E168" s="1047"/>
      <c r="F168" s="1399" t="s">
        <v>3554</v>
      </c>
      <c r="G168" s="157"/>
      <c r="H168" s="156"/>
    </row>
    <row r="169" spans="1:8">
      <c r="A169" s="1407">
        <v>36</v>
      </c>
      <c r="B169" s="1409" t="s">
        <v>777</v>
      </c>
      <c r="C169" s="1047"/>
      <c r="D169" s="1047"/>
      <c r="E169" s="1047"/>
      <c r="F169" s="1399" t="s">
        <v>3554</v>
      </c>
      <c r="G169" s="157">
        <v>112012349</v>
      </c>
      <c r="H169" s="156">
        <v>112952786</v>
      </c>
    </row>
    <row r="170" spans="1:8">
      <c r="A170" s="1407">
        <v>37</v>
      </c>
      <c r="B170" s="1409" t="s">
        <v>778</v>
      </c>
      <c r="C170" s="1047"/>
      <c r="D170" s="1047"/>
      <c r="E170" s="1047"/>
      <c r="F170" s="1399" t="s">
        <v>3554</v>
      </c>
      <c r="G170" s="157"/>
      <c r="H170" s="156">
        <v>55080000</v>
      </c>
    </row>
    <row r="171" spans="1:8">
      <c r="A171" s="1407">
        <v>38</v>
      </c>
      <c r="B171" s="1409" t="s">
        <v>779</v>
      </c>
      <c r="C171" s="1047"/>
      <c r="D171" s="1047"/>
      <c r="E171" s="1047"/>
      <c r="F171" s="1399" t="s">
        <v>3554</v>
      </c>
      <c r="G171" s="157">
        <v>9068902</v>
      </c>
      <c r="H171" s="156">
        <v>10843911</v>
      </c>
    </row>
    <row r="172" spans="1:8">
      <c r="A172" s="1407">
        <v>39</v>
      </c>
      <c r="B172" s="1409" t="s">
        <v>780</v>
      </c>
      <c r="C172" s="1047"/>
      <c r="D172" s="1047"/>
      <c r="E172" s="1047"/>
      <c r="F172" s="1399" t="s">
        <v>3554</v>
      </c>
      <c r="G172" s="157">
        <v>5354802</v>
      </c>
      <c r="H172" s="156">
        <v>4617711</v>
      </c>
    </row>
    <row r="173" spans="1:8">
      <c r="A173" s="1407">
        <v>40</v>
      </c>
      <c r="B173" s="1409" t="s">
        <v>781</v>
      </c>
      <c r="C173" s="1047"/>
      <c r="D173" s="1047"/>
      <c r="E173" s="1047"/>
      <c r="F173" s="1399" t="s">
        <v>1294</v>
      </c>
      <c r="G173" s="157">
        <v>19880715</v>
      </c>
      <c r="H173" s="156">
        <v>23717389</v>
      </c>
    </row>
    <row r="174" spans="1:8">
      <c r="A174" s="1407">
        <v>41</v>
      </c>
      <c r="B174" s="1409" t="s">
        <v>782</v>
      </c>
      <c r="C174" s="1047"/>
      <c r="D174" s="1047"/>
      <c r="E174" s="1047"/>
      <c r="F174" s="1399" t="s">
        <v>3554</v>
      </c>
      <c r="G174" s="157">
        <v>15269469</v>
      </c>
      <c r="H174" s="156">
        <v>14054600</v>
      </c>
    </row>
    <row r="175" spans="1:8">
      <c r="A175" s="1407">
        <v>42</v>
      </c>
      <c r="B175" s="1409" t="s">
        <v>783</v>
      </c>
      <c r="C175" s="1047"/>
      <c r="D175" s="1047"/>
      <c r="E175" s="1047"/>
      <c r="F175" s="1399" t="s">
        <v>3554</v>
      </c>
      <c r="G175" s="157"/>
      <c r="H175" s="156"/>
    </row>
    <row r="176" spans="1:8">
      <c r="A176" s="1407">
        <v>43</v>
      </c>
      <c r="B176" s="1409" t="s">
        <v>784</v>
      </c>
      <c r="C176" s="1047"/>
      <c r="D176" s="1047"/>
      <c r="E176" s="1047"/>
      <c r="F176" s="1399" t="s">
        <v>3554</v>
      </c>
      <c r="G176" s="157"/>
      <c r="H176" s="156"/>
    </row>
    <row r="177" spans="1:8">
      <c r="A177" s="1407">
        <v>44</v>
      </c>
      <c r="B177" s="1409" t="s">
        <v>785</v>
      </c>
      <c r="C177" s="1047"/>
      <c r="D177" s="1047"/>
      <c r="E177" s="1047"/>
      <c r="F177" s="1399" t="s">
        <v>3554</v>
      </c>
      <c r="G177" s="157"/>
      <c r="H177" s="156"/>
    </row>
    <row r="178" spans="1:8">
      <c r="A178" s="1407">
        <v>45</v>
      </c>
      <c r="B178" s="1409" t="s">
        <v>786</v>
      </c>
      <c r="C178" s="1047"/>
      <c r="D178" s="1047"/>
      <c r="E178" s="1047"/>
      <c r="F178" s="1399" t="s">
        <v>3554</v>
      </c>
      <c r="G178" s="157">
        <v>-60123</v>
      </c>
      <c r="H178" s="156">
        <v>74864</v>
      </c>
    </row>
    <row r="179" spans="1:8">
      <c r="A179" s="1407">
        <v>46</v>
      </c>
      <c r="B179" s="1409" t="s">
        <v>787</v>
      </c>
      <c r="C179" s="1047"/>
      <c r="D179" s="1047"/>
      <c r="E179" s="1047"/>
      <c r="F179" s="1399" t="s">
        <v>3554</v>
      </c>
      <c r="G179" s="157">
        <v>46326768</v>
      </c>
      <c r="H179" s="156">
        <v>58300210</v>
      </c>
    </row>
    <row r="180" spans="1:8">
      <c r="A180" s="1407">
        <v>47</v>
      </c>
      <c r="B180" s="1409" t="s">
        <v>788</v>
      </c>
      <c r="C180" s="1047"/>
      <c r="D180" s="1047"/>
      <c r="E180" s="1047"/>
      <c r="F180" s="1399" t="s">
        <v>3554</v>
      </c>
      <c r="G180" s="157"/>
      <c r="H180" s="156"/>
    </row>
    <row r="181" spans="1:8">
      <c r="A181" s="1407">
        <v>48</v>
      </c>
      <c r="B181" s="1784" t="s">
        <v>85</v>
      </c>
      <c r="C181" s="1785"/>
      <c r="D181" s="1785"/>
      <c r="E181" s="1785"/>
      <c r="F181" s="1787"/>
      <c r="G181" s="598">
        <v>1325993</v>
      </c>
      <c r="H181" s="600">
        <v>92068</v>
      </c>
    </row>
    <row r="182" spans="1:8" ht="15.6" thickBot="1">
      <c r="A182" s="1407">
        <v>49</v>
      </c>
      <c r="B182" s="1411" t="s">
        <v>789</v>
      </c>
      <c r="C182" s="1058"/>
      <c r="D182" s="1058"/>
      <c r="E182" s="1058"/>
      <c r="F182" s="1428"/>
      <c r="G182" s="164">
        <f>SUM(G168:G181)</f>
        <v>209178875</v>
      </c>
      <c r="H182" s="164">
        <f>SUM(H168:H181)</f>
        <v>279733539</v>
      </c>
    </row>
    <row r="183" spans="1:8">
      <c r="B183" s="1416"/>
      <c r="C183" s="1417"/>
      <c r="D183" s="1417"/>
      <c r="E183" s="1417"/>
      <c r="F183" s="1415"/>
      <c r="G183" s="1429"/>
      <c r="H183" s="1429"/>
    </row>
    <row r="184" spans="1:8">
      <c r="B184" s="1416"/>
      <c r="C184" s="1417"/>
      <c r="D184" s="1417"/>
      <c r="E184" s="1417"/>
      <c r="F184" s="1415"/>
      <c r="G184" s="1429"/>
      <c r="H184" s="1429"/>
    </row>
    <row r="185" spans="1:8">
      <c r="B185" s="1416"/>
      <c r="C185" s="1417"/>
      <c r="D185" s="1417"/>
      <c r="E185" s="1417"/>
      <c r="F185" s="1415"/>
      <c r="G185" s="1429"/>
      <c r="H185" s="1429"/>
    </row>
    <row r="186" spans="1:8">
      <c r="B186" s="1416"/>
      <c r="C186" s="1417"/>
      <c r="D186" s="1417"/>
      <c r="E186" s="1417"/>
      <c r="F186" s="1415"/>
      <c r="G186" s="1429"/>
      <c r="H186" s="1429"/>
    </row>
    <row r="187" spans="1:8">
      <c r="A187" s="1415"/>
      <c r="B187" s="1416"/>
      <c r="C187" s="1417"/>
      <c r="D187" s="1417"/>
      <c r="E187" s="1417"/>
      <c r="F187" s="1415"/>
      <c r="G187" s="1429"/>
      <c r="H187" s="1429"/>
    </row>
    <row r="188" spans="1:8">
      <c r="A188" s="1050" t="s">
        <v>790</v>
      </c>
      <c r="B188" s="1028"/>
      <c r="C188" s="1050"/>
      <c r="D188" s="1050"/>
      <c r="E188" s="1050"/>
      <c r="F188" s="1028"/>
      <c r="G188" s="144"/>
      <c r="H188" s="144"/>
    </row>
    <row r="189" spans="1:8">
      <c r="A189" s="1050" t="s">
        <v>791</v>
      </c>
      <c r="B189" s="1050"/>
      <c r="C189" s="1050"/>
      <c r="D189" s="12"/>
      <c r="E189" s="1050"/>
      <c r="F189" s="1050"/>
      <c r="G189" s="148"/>
      <c r="H189" s="148"/>
    </row>
    <row r="190" spans="1:8" ht="15.6" thickBot="1">
      <c r="A190" s="1028"/>
      <c r="B190" s="1028"/>
      <c r="C190" s="1028"/>
      <c r="D190" s="1028"/>
      <c r="E190" s="1028"/>
      <c r="F190" s="1028"/>
      <c r="G190" s="144"/>
      <c r="H190" s="144"/>
    </row>
    <row r="191" spans="1:8">
      <c r="A191" s="1420"/>
      <c r="B191" s="1393" t="s">
        <v>1429</v>
      </c>
      <c r="C191" s="1394" t="s">
        <v>2377</v>
      </c>
      <c r="D191" s="1395"/>
      <c r="E191" s="1395"/>
      <c r="F191" s="1393"/>
      <c r="G191" s="1393" t="s">
        <v>1350</v>
      </c>
      <c r="H191" s="1421" t="s">
        <v>1351</v>
      </c>
    </row>
    <row r="192" spans="1:8">
      <c r="A192" s="1049"/>
      <c r="B192" s="1027" t="str">
        <f>'Data Sheet'!$C$25</f>
        <v>Rochester Gas &amp; Electric Corporation</v>
      </c>
      <c r="C192" s="1397" t="s">
        <v>2378</v>
      </c>
      <c r="D192" s="1028" t="s">
        <v>2379</v>
      </c>
      <c r="E192" s="1028"/>
      <c r="F192" s="1422" t="s">
        <v>2380</v>
      </c>
      <c r="G192" s="1422" t="s">
        <v>1353</v>
      </c>
      <c r="H192" s="1055"/>
    </row>
    <row r="193" spans="1:8">
      <c r="A193" s="1053"/>
      <c r="B193" s="1054"/>
      <c r="C193" s="1399" t="s">
        <v>2381</v>
      </c>
      <c r="D193" s="1054" t="s">
        <v>2379</v>
      </c>
      <c r="E193" s="1054"/>
      <c r="F193" s="1423" t="s">
        <v>2382</v>
      </c>
      <c r="G193" s="870"/>
      <c r="H193" s="1591" t="str">
        <f>'Data Sheet'!$C$38</f>
        <v>12/31/2013</v>
      </c>
    </row>
    <row r="194" spans="1:8" ht="15.6">
      <c r="A194" s="1400" t="s">
        <v>792</v>
      </c>
      <c r="B194" s="1047"/>
      <c r="C194" s="1047"/>
      <c r="D194" s="1047"/>
      <c r="E194" s="1047"/>
      <c r="F194" s="1047"/>
      <c r="G194" s="1047"/>
      <c r="H194" s="1048"/>
    </row>
    <row r="195" spans="1:8">
      <c r="A195" s="1425"/>
      <c r="B195" s="1050"/>
      <c r="C195" s="1050"/>
      <c r="D195" s="1050"/>
      <c r="E195" s="1050"/>
      <c r="F195" s="1402" t="s">
        <v>1364</v>
      </c>
      <c r="G195" s="1402" t="s">
        <v>4713</v>
      </c>
      <c r="H195" s="1403" t="s">
        <v>4713</v>
      </c>
    </row>
    <row r="196" spans="1:8">
      <c r="A196" s="1425" t="s">
        <v>1357</v>
      </c>
      <c r="B196" s="1050" t="s">
        <v>2549</v>
      </c>
      <c r="C196" s="1050"/>
      <c r="D196" s="1050"/>
      <c r="E196" s="1050"/>
      <c r="F196" s="1402" t="s">
        <v>444</v>
      </c>
      <c r="G196" s="1402" t="s">
        <v>4714</v>
      </c>
      <c r="H196" s="1403" t="s">
        <v>2139</v>
      </c>
    </row>
    <row r="197" spans="1:8">
      <c r="A197" s="1407" t="s">
        <v>1360</v>
      </c>
      <c r="B197" s="1047" t="s">
        <v>446</v>
      </c>
      <c r="C197" s="1047"/>
      <c r="D197" s="1047"/>
      <c r="E197" s="1047"/>
      <c r="F197" s="1405" t="s">
        <v>447</v>
      </c>
      <c r="G197" s="1405" t="s">
        <v>448</v>
      </c>
      <c r="H197" s="1406" t="s">
        <v>449</v>
      </c>
    </row>
    <row r="198" spans="1:8" ht="15.6">
      <c r="A198" s="1407" t="s">
        <v>3533</v>
      </c>
      <c r="B198" s="1408" t="s">
        <v>793</v>
      </c>
      <c r="C198" s="1047"/>
      <c r="D198" s="1047"/>
      <c r="E198" s="1047"/>
      <c r="F198" s="1405"/>
      <c r="G198" s="1606"/>
      <c r="H198" s="1607"/>
    </row>
    <row r="199" spans="1:8">
      <c r="A199" s="1407" t="s">
        <v>3535</v>
      </c>
      <c r="B199" s="1409" t="s">
        <v>794</v>
      </c>
      <c r="C199" s="1047"/>
      <c r="D199" s="1047"/>
      <c r="E199" s="1047"/>
      <c r="F199" s="1426"/>
      <c r="G199" s="159"/>
      <c r="H199" s="154"/>
    </row>
    <row r="200" spans="1:8">
      <c r="A200" s="1407" t="s">
        <v>3537</v>
      </c>
      <c r="B200" s="1409" t="s">
        <v>795</v>
      </c>
      <c r="C200" s="1047"/>
      <c r="D200" s="1047"/>
      <c r="E200" s="1047"/>
      <c r="F200" s="1399" t="s">
        <v>1296</v>
      </c>
      <c r="G200" s="157">
        <v>1241538</v>
      </c>
      <c r="H200" s="156">
        <v>537538</v>
      </c>
    </row>
    <row r="201" spans="1:8">
      <c r="A201" s="1407" t="s">
        <v>3539</v>
      </c>
      <c r="B201" s="1409" t="s">
        <v>796</v>
      </c>
      <c r="C201" s="1047"/>
      <c r="D201" s="1047"/>
      <c r="E201" s="1047"/>
      <c r="F201" s="1426"/>
      <c r="G201" s="157"/>
      <c r="H201" s="156"/>
    </row>
    <row r="202" spans="1:8">
      <c r="A202" s="1407" t="s">
        <v>3541</v>
      </c>
      <c r="B202" s="1409" t="s">
        <v>797</v>
      </c>
      <c r="C202" s="1047"/>
      <c r="D202" s="1047"/>
      <c r="E202" s="1047"/>
      <c r="F202" s="1399">
        <v>269</v>
      </c>
      <c r="G202" s="157">
        <v>18125441</v>
      </c>
      <c r="H202" s="156">
        <v>17446574</v>
      </c>
    </row>
    <row r="203" spans="1:8">
      <c r="A203" s="1407" t="s">
        <v>3543</v>
      </c>
      <c r="B203" s="1409" t="s">
        <v>798</v>
      </c>
      <c r="C203" s="1047"/>
      <c r="D203" s="1047"/>
      <c r="E203" s="1047"/>
      <c r="F203" s="1399">
        <v>278</v>
      </c>
      <c r="G203" s="157">
        <v>221119337</v>
      </c>
      <c r="H203" s="156">
        <v>225015084</v>
      </c>
    </row>
    <row r="204" spans="1:8">
      <c r="A204" s="1407" t="s">
        <v>3545</v>
      </c>
      <c r="B204" s="1409" t="s">
        <v>799</v>
      </c>
      <c r="C204" s="1047"/>
      <c r="D204" s="1047"/>
      <c r="E204" s="1047"/>
      <c r="F204" s="1399">
        <v>269</v>
      </c>
      <c r="G204" s="157"/>
      <c r="H204" s="156"/>
    </row>
    <row r="205" spans="1:8">
      <c r="A205" s="1407" t="s">
        <v>3550</v>
      </c>
      <c r="B205" s="1409" t="s">
        <v>800</v>
      </c>
      <c r="C205" s="1047"/>
      <c r="D205" s="1047"/>
      <c r="E205" s="1047"/>
      <c r="F205" s="1399" t="s">
        <v>801</v>
      </c>
      <c r="G205" s="157">
        <v>526919261</v>
      </c>
      <c r="H205" s="156">
        <v>562531954</v>
      </c>
    </row>
    <row r="206" spans="1:8">
      <c r="A206" s="1407" t="s">
        <v>3552</v>
      </c>
      <c r="B206" s="1409" t="s">
        <v>802</v>
      </c>
      <c r="C206" s="1047"/>
      <c r="D206" s="1047"/>
      <c r="E206" s="1047"/>
      <c r="F206" s="1426"/>
      <c r="G206" s="159">
        <f>SUM(G199:G205)</f>
        <v>767405577</v>
      </c>
      <c r="H206" s="154">
        <f>SUM(H199:H205)</f>
        <v>805531150</v>
      </c>
    </row>
    <row r="207" spans="1:8">
      <c r="A207" s="1407" t="s">
        <v>3555</v>
      </c>
      <c r="B207" s="1409"/>
      <c r="C207" s="1047"/>
      <c r="D207" s="1047"/>
      <c r="E207" s="1047"/>
      <c r="F207" s="1426"/>
      <c r="G207" s="157"/>
      <c r="H207" s="156"/>
    </row>
    <row r="208" spans="1:8">
      <c r="A208" s="1407" t="s">
        <v>3557</v>
      </c>
      <c r="B208" s="1409"/>
      <c r="C208" s="1047"/>
      <c r="D208" s="1047"/>
      <c r="E208" s="1047"/>
      <c r="F208" s="1426"/>
      <c r="G208" s="157"/>
      <c r="H208" s="156"/>
    </row>
    <row r="209" spans="1:8">
      <c r="A209" s="1407" t="s">
        <v>3559</v>
      </c>
      <c r="B209" s="1409"/>
      <c r="C209" s="1047"/>
      <c r="D209" s="1047"/>
      <c r="E209" s="1047"/>
      <c r="F209" s="1426"/>
      <c r="G209" s="157"/>
      <c r="H209" s="156"/>
    </row>
    <row r="210" spans="1:8">
      <c r="A210" s="1407" t="s">
        <v>2029</v>
      </c>
      <c r="B210" s="1409"/>
      <c r="C210" s="1047"/>
      <c r="D210" s="1047"/>
      <c r="E210" s="1047"/>
      <c r="F210" s="1426"/>
      <c r="G210" s="157"/>
      <c r="H210" s="156"/>
    </row>
    <row r="211" spans="1:8">
      <c r="A211" s="1407" t="s">
        <v>2031</v>
      </c>
      <c r="B211" s="1409"/>
      <c r="C211" s="1047"/>
      <c r="D211" s="1047"/>
      <c r="E211" s="1047"/>
      <c r="F211" s="1426"/>
      <c r="G211" s="157"/>
      <c r="H211" s="156"/>
    </row>
    <row r="212" spans="1:8">
      <c r="A212" s="1407" t="s">
        <v>2033</v>
      </c>
      <c r="B212" s="1409"/>
      <c r="C212" s="1047"/>
      <c r="D212" s="1047"/>
      <c r="E212" s="1047"/>
      <c r="F212" s="1426"/>
      <c r="G212" s="157"/>
      <c r="H212" s="156"/>
    </row>
    <row r="213" spans="1:8">
      <c r="A213" s="1407" t="s">
        <v>2035</v>
      </c>
      <c r="B213" s="1409"/>
      <c r="C213" s="1047"/>
      <c r="D213" s="1047"/>
      <c r="E213" s="1047"/>
      <c r="F213" s="1426"/>
      <c r="G213" s="157"/>
      <c r="H213" s="156"/>
    </row>
    <row r="214" spans="1:8">
      <c r="A214" s="1407" t="s">
        <v>2037</v>
      </c>
      <c r="B214" s="1409"/>
      <c r="C214" s="1047"/>
      <c r="D214" s="1047"/>
      <c r="E214" s="1047"/>
      <c r="F214" s="1426"/>
      <c r="G214" s="157"/>
      <c r="H214" s="156"/>
    </row>
    <row r="215" spans="1:8">
      <c r="A215" s="1407" t="s">
        <v>2039</v>
      </c>
      <c r="B215" s="1409"/>
      <c r="C215" s="1047"/>
      <c r="D215" s="1047"/>
      <c r="E215" s="1047"/>
      <c r="F215" s="1426"/>
      <c r="G215" s="157"/>
      <c r="H215" s="156"/>
    </row>
    <row r="216" spans="1:8">
      <c r="A216" s="1407" t="s">
        <v>2041</v>
      </c>
      <c r="B216" s="1409"/>
      <c r="C216" s="1047"/>
      <c r="D216" s="1047"/>
      <c r="E216" s="1047"/>
      <c r="F216" s="1426"/>
      <c r="G216" s="157"/>
      <c r="H216" s="156"/>
    </row>
    <row r="217" spans="1:8">
      <c r="A217" s="1407" t="s">
        <v>2043</v>
      </c>
      <c r="B217" s="1409"/>
      <c r="C217" s="1047"/>
      <c r="D217" s="1047"/>
      <c r="E217" s="1047"/>
      <c r="F217" s="1426"/>
      <c r="G217" s="157"/>
      <c r="H217" s="156"/>
    </row>
    <row r="218" spans="1:8">
      <c r="A218" s="1407" t="s">
        <v>2045</v>
      </c>
      <c r="B218" s="1409"/>
      <c r="C218" s="1047"/>
      <c r="D218" s="1047"/>
      <c r="E218" s="1047"/>
      <c r="F218" s="1426"/>
      <c r="G218" s="157"/>
      <c r="H218" s="156"/>
    </row>
    <row r="219" spans="1:8">
      <c r="A219" s="1407" t="s">
        <v>2047</v>
      </c>
      <c r="B219" s="1409"/>
      <c r="C219" s="1047"/>
      <c r="D219" s="1047"/>
      <c r="E219" s="1047"/>
      <c r="F219" s="1426"/>
      <c r="G219" s="157"/>
      <c r="H219" s="156"/>
    </row>
    <row r="220" spans="1:8">
      <c r="A220" s="1425" t="s">
        <v>2049</v>
      </c>
      <c r="B220" s="1430" t="s">
        <v>2879</v>
      </c>
      <c r="C220" s="1050"/>
      <c r="D220" s="1050"/>
      <c r="E220" s="1050"/>
      <c r="F220" s="1402"/>
      <c r="G220" s="166"/>
      <c r="H220" s="167"/>
    </row>
    <row r="221" spans="1:8">
      <c r="A221" s="1407"/>
      <c r="B221" s="1431" t="s">
        <v>803</v>
      </c>
      <c r="C221" s="1047"/>
      <c r="D221" s="1047"/>
      <c r="E221" s="1047"/>
      <c r="F221" s="1405"/>
      <c r="G221" s="159">
        <f>G148+G156+G166+G182+G206</f>
        <v>2839008613</v>
      </c>
      <c r="H221" s="154">
        <f>H148+H156+H166+H182+H206</f>
        <v>2882390678</v>
      </c>
    </row>
    <row r="222" spans="1:8">
      <c r="A222" s="1049"/>
      <c r="B222" s="1050"/>
      <c r="C222" s="1050"/>
      <c r="D222" s="1050"/>
      <c r="E222" s="1050"/>
      <c r="F222" s="1050"/>
      <c r="G222" s="148"/>
      <c r="H222" s="169"/>
    </row>
    <row r="223" spans="1:8" ht="15.6">
      <c r="A223" s="1049"/>
      <c r="B223" s="1432" t="s">
        <v>804</v>
      </c>
      <c r="C223" s="1050"/>
      <c r="D223" s="1050"/>
      <c r="E223" s="1050"/>
      <c r="F223" s="1050"/>
      <c r="G223" s="148"/>
      <c r="H223" s="169"/>
    </row>
    <row r="224" spans="1:8">
      <c r="A224" s="1049"/>
      <c r="B224" s="1060" t="s">
        <v>4196</v>
      </c>
      <c r="C224" s="1050"/>
      <c r="D224" s="1050"/>
      <c r="E224" s="1050"/>
      <c r="F224" s="1050"/>
      <c r="G224" s="148"/>
      <c r="H224" s="169"/>
    </row>
    <row r="225" spans="1:8">
      <c r="A225" s="1049"/>
      <c r="B225" s="1060" t="s">
        <v>4197</v>
      </c>
      <c r="C225" s="1050"/>
      <c r="D225" s="1050"/>
      <c r="E225" s="1050"/>
      <c r="F225" s="1050"/>
      <c r="G225" s="148"/>
      <c r="H225" s="169"/>
    </row>
    <row r="226" spans="1:8">
      <c r="A226" s="1049"/>
      <c r="B226" s="1050"/>
      <c r="C226" s="1050"/>
      <c r="D226" s="1050"/>
      <c r="E226" s="1050"/>
      <c r="F226" s="1050"/>
      <c r="G226" s="148"/>
      <c r="H226" s="169"/>
    </row>
    <row r="227" spans="1:8">
      <c r="A227" s="1049"/>
      <c r="B227" s="1050"/>
      <c r="C227" s="1050"/>
      <c r="D227" s="1050"/>
      <c r="E227" s="1050"/>
      <c r="F227" s="1050"/>
      <c r="G227" s="148"/>
      <c r="H227" s="169"/>
    </row>
    <row r="228" spans="1:8">
      <c r="A228" s="1049"/>
      <c r="B228" s="1050"/>
      <c r="C228" s="1050"/>
      <c r="D228" s="1050"/>
      <c r="E228" s="1050"/>
      <c r="F228" s="1050"/>
      <c r="G228" s="148"/>
      <c r="H228" s="169"/>
    </row>
    <row r="229" spans="1:8">
      <c r="A229" s="1049"/>
      <c r="B229" s="1050"/>
      <c r="C229" s="1050"/>
      <c r="D229" s="1050"/>
      <c r="E229" s="1050"/>
      <c r="F229" s="1050"/>
      <c r="G229" s="148"/>
      <c r="H229" s="169"/>
    </row>
    <row r="230" spans="1:8">
      <c r="A230" s="1049"/>
      <c r="B230" s="1050"/>
      <c r="C230" s="1050"/>
      <c r="D230" s="1050"/>
      <c r="E230" s="1050"/>
      <c r="F230" s="1050"/>
      <c r="G230" s="148"/>
      <c r="H230" s="169"/>
    </row>
    <row r="231" spans="1:8">
      <c r="A231" s="1049"/>
      <c r="B231" s="1050"/>
      <c r="C231" s="1050"/>
      <c r="D231" s="1050"/>
      <c r="E231" s="1050"/>
      <c r="F231" s="1050"/>
      <c r="G231" s="148"/>
      <c r="H231" s="169"/>
    </row>
    <row r="232" spans="1:8">
      <c r="A232" s="1049"/>
      <c r="B232" s="1050"/>
      <c r="C232" s="1050"/>
      <c r="D232" s="1050"/>
      <c r="E232" s="1050"/>
      <c r="F232" s="1050"/>
      <c r="G232" s="148"/>
      <c r="H232" s="169"/>
    </row>
    <row r="233" spans="1:8">
      <c r="A233" s="1049"/>
      <c r="B233" s="1050"/>
      <c r="C233" s="1050"/>
      <c r="D233" s="1050"/>
      <c r="E233" s="1050"/>
      <c r="F233" s="1050"/>
      <c r="G233" s="148"/>
      <c r="H233" s="169"/>
    </row>
    <row r="234" spans="1:8">
      <c r="A234" s="1049"/>
      <c r="B234" s="1050"/>
      <c r="C234" s="1050"/>
      <c r="D234" s="1050"/>
      <c r="E234" s="1050"/>
      <c r="F234" s="1050"/>
      <c r="G234" s="148"/>
      <c r="H234" s="169"/>
    </row>
    <row r="235" spans="1:8">
      <c r="A235" s="1049"/>
      <c r="B235" s="1050"/>
      <c r="C235" s="1050"/>
      <c r="D235" s="1050"/>
      <c r="E235" s="1050"/>
      <c r="F235" s="1050"/>
      <c r="G235" s="148"/>
      <c r="H235" s="169"/>
    </row>
    <row r="236" spans="1:8">
      <c r="A236" s="1049"/>
      <c r="B236" s="1050"/>
      <c r="C236" s="1050"/>
      <c r="D236" s="1050"/>
      <c r="E236" s="1050"/>
      <c r="F236" s="1050"/>
      <c r="G236" s="148"/>
      <c r="H236" s="169"/>
    </row>
    <row r="237" spans="1:8">
      <c r="A237" s="1049"/>
      <c r="B237" s="1050"/>
      <c r="C237" s="1050"/>
      <c r="D237" s="1050"/>
      <c r="E237" s="1050"/>
      <c r="F237" s="1050"/>
      <c r="G237" s="148"/>
      <c r="H237" s="169"/>
    </row>
    <row r="238" spans="1:8">
      <c r="A238" s="1049"/>
      <c r="B238" s="1028"/>
      <c r="C238" s="1050"/>
      <c r="D238" s="1050"/>
      <c r="E238" s="1050"/>
      <c r="F238" s="1050"/>
      <c r="G238" s="148"/>
      <c r="H238" s="169"/>
    </row>
    <row r="239" spans="1:8">
      <c r="A239" s="1049"/>
      <c r="B239" s="1028"/>
      <c r="C239" s="1050"/>
      <c r="D239" s="1050"/>
      <c r="E239" s="1050"/>
      <c r="F239" s="1050"/>
      <c r="G239" s="148"/>
      <c r="H239" s="169"/>
    </row>
    <row r="240" spans="1:8">
      <c r="A240" s="1049"/>
      <c r="B240" s="1028"/>
      <c r="C240" s="1050"/>
      <c r="D240" s="1050"/>
      <c r="E240" s="1050"/>
      <c r="F240" s="1050"/>
      <c r="G240" s="148"/>
      <c r="H240" s="169"/>
    </row>
    <row r="241" spans="1:8">
      <c r="A241" s="1049"/>
      <c r="B241" s="1028"/>
      <c r="C241" s="1050"/>
      <c r="D241" s="1050"/>
      <c r="E241" s="1050"/>
      <c r="F241" s="1050"/>
      <c r="G241" s="148"/>
      <c r="H241" s="169"/>
    </row>
    <row r="242" spans="1:8">
      <c r="A242" s="1049"/>
      <c r="B242" s="1028"/>
      <c r="C242" s="1050"/>
      <c r="D242" s="1050"/>
      <c r="E242" s="1050"/>
      <c r="F242" s="1050"/>
      <c r="G242" s="148"/>
      <c r="H242" s="169"/>
    </row>
    <row r="243" spans="1:8">
      <c r="A243" s="1049"/>
      <c r="B243" s="1028"/>
      <c r="C243" s="1050"/>
      <c r="D243" s="1050"/>
      <c r="E243" s="1050"/>
      <c r="F243" s="1050"/>
      <c r="G243" s="148"/>
      <c r="H243" s="169"/>
    </row>
    <row r="244" spans="1:8">
      <c r="A244" s="1049"/>
      <c r="B244" s="1028"/>
      <c r="C244" s="1050"/>
      <c r="D244" s="1050"/>
      <c r="E244" s="1050"/>
      <c r="F244" s="1050"/>
      <c r="G244" s="148"/>
      <c r="H244" s="169"/>
    </row>
    <row r="245" spans="1:8">
      <c r="A245" s="1049"/>
      <c r="B245" s="1028"/>
      <c r="C245" s="1050"/>
      <c r="D245" s="1050"/>
      <c r="E245" s="1050"/>
      <c r="F245" s="1050"/>
      <c r="G245" s="148"/>
      <c r="H245" s="169"/>
    </row>
    <row r="246" spans="1:8">
      <c r="A246" s="1049"/>
      <c r="B246" s="1028"/>
      <c r="C246" s="1050"/>
      <c r="D246" s="1050"/>
      <c r="E246" s="1050"/>
      <c r="F246" s="1050"/>
      <c r="G246" s="148"/>
      <c r="H246" s="169"/>
    </row>
    <row r="247" spans="1:8">
      <c r="A247" s="1049"/>
      <c r="B247" s="1028"/>
      <c r="C247" s="1050"/>
      <c r="D247" s="1050"/>
      <c r="E247" s="1050"/>
      <c r="F247" s="1050"/>
      <c r="G247" s="148"/>
      <c r="H247" s="169"/>
    </row>
    <row r="248" spans="1:8" ht="15.6" thickBot="1">
      <c r="A248" s="1056"/>
      <c r="B248" s="1057"/>
      <c r="C248" s="1058"/>
      <c r="D248" s="1058"/>
      <c r="E248" s="1058"/>
      <c r="F248" s="1058"/>
      <c r="G248" s="170"/>
      <c r="H248" s="171"/>
    </row>
    <row r="249" spans="1:8">
      <c r="A249" s="1060" t="s">
        <v>2053</v>
      </c>
      <c r="B249" s="1028"/>
      <c r="C249" s="1050"/>
      <c r="D249" s="1050"/>
      <c r="E249" s="1050"/>
      <c r="F249" s="1050"/>
      <c r="G249" s="148"/>
      <c r="H249" s="148"/>
    </row>
    <row r="250" spans="1:8">
      <c r="A250" s="1050" t="s">
        <v>4198</v>
      </c>
      <c r="B250" s="1050"/>
      <c r="C250" s="1050"/>
      <c r="D250" s="12"/>
      <c r="E250" s="1050"/>
      <c r="F250" s="1050"/>
      <c r="G250" s="148"/>
      <c r="H250" s="148"/>
    </row>
  </sheetData>
  <customSheetViews>
    <customSheetView guid="{B03EE9F7-5DE6-4312-9CF8-68BFF35B892B}" scale="85" colorId="22">
      <selection activeCell="H206" sqref="H206"/>
      <rowBreaks count="3" manualBreakCount="3">
        <brk id="64" max="16383" man="1"/>
        <brk id="125" max="16383" man="1"/>
        <brk id="189" max="16383" man="1"/>
      </rowBreaks>
      <pageMargins left="0.5" right="0.5" top="0" bottom="0" header="0.25" footer="0.25"/>
      <printOptions horizontalCentered="1" verticalCentered="1"/>
      <pageSetup scale="73" fitToHeight="4" orientation="portrait" horizontalDpi="300" verticalDpi="300" r:id="rId1"/>
      <headerFooter alignWithMargins="0"/>
    </customSheetView>
    <customSheetView guid="{6604920B-9A9A-4B1B-8001-ABFAE204A5A1}" scale="85" colorId="22" showPageBreaks="1">
      <selection activeCell="B186" sqref="B186"/>
      <rowBreaks count="3" manualBreakCount="3">
        <brk id="62" max="16383" man="1"/>
        <brk id="123" max="16383" man="1"/>
        <brk id="183" max="16383" man="1"/>
      </rowBreaks>
      <pageMargins left="0.5" right="0.5" top="0" bottom="0" header="0.25" footer="0.25"/>
      <printOptions horizontalCentered="1" verticalCentered="1"/>
      <pageSetup scale="73" fitToHeight="4" orientation="portrait" horizontalDpi="300" verticalDpi="300" r:id="rId2"/>
      <headerFooter alignWithMargins="0"/>
    </customSheetView>
    <customSheetView guid="{725D19D6-B2FF-4AA6-9BA8-2C93787C1292}" scale="85" colorId="22" showRuler="0">
      <selection activeCell="B186" sqref="B186"/>
      <rowBreaks count="3" manualBreakCount="3">
        <brk id="62" max="16383" man="1"/>
        <brk id="123" max="16383" man="1"/>
        <brk id="183" max="16383" man="1"/>
      </rowBreaks>
      <pageMargins left="0.5" right="0.5" top="0" bottom="0" header="0.25" footer="0.25"/>
      <printOptions horizontalCentered="1" verticalCentered="1"/>
      <pageSetup scale="73" fitToHeight="4" orientation="portrait" horizontalDpi="300" verticalDpi="300" r:id="rId3"/>
      <headerFooter alignWithMargins="0"/>
    </customSheetView>
    <customSheetView guid="{00D7FFF0-A637-4B2D-8964-7D108FE27DC9}" scale="85" colorId="22">
      <selection activeCell="H206" sqref="H206"/>
      <rowBreaks count="3" manualBreakCount="3">
        <brk id="64" max="16383" man="1"/>
        <brk id="125" max="16383" man="1"/>
        <brk id="189" max="16383" man="1"/>
      </rowBreaks>
      <pageMargins left="0.5" right="0.5" top="0" bottom="0" header="0.25" footer="0.25"/>
      <printOptions horizontalCentered="1" verticalCentered="1"/>
      <pageSetup scale="73" fitToHeight="4" orientation="portrait" horizontalDpi="300" verticalDpi="300" r:id="rId4"/>
      <headerFooter alignWithMargins="0"/>
    </customSheetView>
    <customSheetView guid="{8930B103-E5CB-49CF-B279-92DC95584FC0}" scale="85" colorId="22" showPageBreaks="1">
      <selection activeCell="B186" sqref="B186"/>
      <rowBreaks count="3" manualBreakCount="3">
        <brk id="62" max="16383" man="1"/>
        <brk id="123" max="16383" man="1"/>
        <brk id="183" max="16383" man="1"/>
      </rowBreaks>
      <pageMargins left="0.5" right="0.5" top="0" bottom="0" header="0.25" footer="0.25"/>
      <printOptions horizontalCentered="1" verticalCentered="1"/>
      <pageSetup scale="73" fitToHeight="4" orientation="portrait" horizontalDpi="300" verticalDpi="300" r:id="rId5"/>
      <headerFooter alignWithMargins="0"/>
    </customSheetView>
  </customSheetViews>
  <phoneticPr fontId="54" type="noConversion"/>
  <printOptions horizontalCentered="1" verticalCentered="1"/>
  <pageMargins left="0.5" right="0.5" top="0" bottom="0" header="0.25" footer="0.25"/>
  <pageSetup scale="73" fitToHeight="4" orientation="portrait" horizontalDpi="300" verticalDpi="300" r:id="rId6"/>
  <headerFooter alignWithMargins="0"/>
  <rowBreaks count="3" manualBreakCount="3">
    <brk id="65" max="16383" man="1"/>
    <brk id="125" max="16383" man="1"/>
    <brk id="189" max="16383" man="1"/>
  </rowBreaks>
</worksheet>
</file>

<file path=xl/worksheets/sheet14.xml><?xml version="1.0" encoding="utf-8"?>
<worksheet xmlns="http://schemas.openxmlformats.org/spreadsheetml/2006/main" xmlns:r="http://schemas.openxmlformats.org/officeDocument/2006/relationships">
  <sheetPr transitionEvaluation="1"/>
  <dimension ref="A1:AD62"/>
  <sheetViews>
    <sheetView defaultGridColor="0" topLeftCell="Q10" colorId="22" zoomScale="85" zoomScaleNormal="85" workbookViewId="0">
      <selection activeCell="AC47" sqref="AC47"/>
    </sheetView>
  </sheetViews>
  <sheetFormatPr defaultColWidth="9.6328125" defaultRowHeight="15"/>
  <cols>
    <col min="1" max="1" width="4.6328125" customWidth="1"/>
    <col min="2" max="2" width="53.54296875" customWidth="1"/>
    <col min="3" max="3" width="3.6328125" customWidth="1"/>
    <col min="4" max="5" width="2.6328125" customWidth="1"/>
    <col min="6" max="6" width="15.453125" customWidth="1"/>
    <col min="7" max="7" width="18.54296875" customWidth="1"/>
    <col min="8" max="8" width="16.6328125" customWidth="1"/>
    <col min="9" max="9" width="18.6328125" customWidth="1"/>
    <col min="10" max="10" width="21" customWidth="1"/>
    <col min="11" max="11" width="23.453125" customWidth="1"/>
    <col min="12" max="14" width="16.6328125" customWidth="1"/>
    <col min="15" max="16" width="4.6328125" customWidth="1"/>
    <col min="17" max="22" width="14.6328125" customWidth="1"/>
    <col min="23" max="23" width="5.6328125" customWidth="1"/>
    <col min="24" max="24" width="49" customWidth="1"/>
    <col min="25" max="25" width="3.81640625" customWidth="1"/>
    <col min="26" max="27" width="2.81640625" customWidth="1"/>
    <col min="28" max="28" width="13.6328125" customWidth="1"/>
    <col min="29" max="29" width="15.81640625" customWidth="1"/>
    <col min="30" max="30" width="16.81640625" customWidth="1"/>
  </cols>
  <sheetData>
    <row r="1" spans="1:30">
      <c r="A1" s="43"/>
      <c r="B1" s="44" t="s">
        <v>1429</v>
      </c>
      <c r="C1" s="59" t="s">
        <v>2377</v>
      </c>
      <c r="D1" s="46"/>
      <c r="E1" s="46"/>
      <c r="F1" s="44"/>
      <c r="G1" s="44" t="s">
        <v>1350</v>
      </c>
      <c r="H1" s="60" t="s">
        <v>1351</v>
      </c>
      <c r="I1" s="43" t="s">
        <v>1429</v>
      </c>
      <c r="J1" s="66"/>
      <c r="K1" s="59" t="s">
        <v>2377</v>
      </c>
      <c r="L1" s="44"/>
      <c r="M1" s="44" t="s">
        <v>1431</v>
      </c>
      <c r="N1" s="46" t="s">
        <v>1351</v>
      </c>
      <c r="O1" s="60"/>
      <c r="P1" s="43" t="s">
        <v>1429</v>
      </c>
      <c r="Q1" s="66"/>
      <c r="R1" s="46"/>
      <c r="S1" s="59" t="s">
        <v>2377</v>
      </c>
      <c r="T1" s="44"/>
      <c r="U1" s="44" t="s">
        <v>1431</v>
      </c>
      <c r="V1" s="47" t="s">
        <v>1351</v>
      </c>
      <c r="W1" s="43"/>
      <c r="X1" s="44" t="s">
        <v>1429</v>
      </c>
      <c r="Y1" s="59" t="s">
        <v>2377</v>
      </c>
      <c r="Z1" s="46"/>
      <c r="AA1" s="46"/>
      <c r="AB1" s="44"/>
      <c r="AC1" s="44" t="s">
        <v>1350</v>
      </c>
      <c r="AD1" s="193" t="s">
        <v>1432</v>
      </c>
    </row>
    <row r="2" spans="1:30">
      <c r="A2" s="34"/>
      <c r="B2" s="81" t="str">
        <f>'Data Sheet'!$C$25</f>
        <v>Rochester Gas &amp; Electric Corporation</v>
      </c>
      <c r="C2" s="205" t="s">
        <v>2378</v>
      </c>
      <c r="D2" s="30" t="s">
        <v>2379</v>
      </c>
      <c r="E2" s="30"/>
      <c r="F2" s="65" t="s">
        <v>2380</v>
      </c>
      <c r="G2" s="65" t="s">
        <v>1353</v>
      </c>
      <c r="H2" s="39"/>
      <c r="I2" s="72" t="str">
        <f>'Data Sheet'!$C$25</f>
        <v>Rochester Gas &amp; Electric Corporation</v>
      </c>
      <c r="J2" s="17"/>
      <c r="K2" s="57" t="s">
        <v>4199</v>
      </c>
      <c r="L2" s="81"/>
      <c r="M2" s="65" t="s">
        <v>1353</v>
      </c>
      <c r="N2" s="30"/>
      <c r="O2" s="39"/>
      <c r="P2" s="72" t="str">
        <f>'Data Sheet'!$C$25</f>
        <v>Rochester Gas &amp; Electric Corporation</v>
      </c>
      <c r="Q2" s="17"/>
      <c r="R2" s="30"/>
      <c r="S2" s="57" t="s">
        <v>4199</v>
      </c>
      <c r="T2" s="65"/>
      <c r="U2" s="65" t="s">
        <v>1353</v>
      </c>
      <c r="V2" s="49"/>
      <c r="W2" s="34"/>
      <c r="X2" s="81" t="str">
        <f>'Data Sheet'!$C$25</f>
        <v>Rochester Gas &amp; Electric Corporation</v>
      </c>
      <c r="Y2" s="205" t="s">
        <v>2378</v>
      </c>
      <c r="Z2" s="30" t="s">
        <v>2379</v>
      </c>
      <c r="AA2" s="30"/>
      <c r="AB2" s="65" t="s">
        <v>2380</v>
      </c>
      <c r="AC2" s="65" t="s">
        <v>1353</v>
      </c>
      <c r="AD2" s="39"/>
    </row>
    <row r="3" spans="1:30" ht="15" customHeight="1">
      <c r="A3" s="37"/>
      <c r="B3" s="38"/>
      <c r="C3" s="160" t="s">
        <v>2381</v>
      </c>
      <c r="D3" s="38" t="s">
        <v>2379</v>
      </c>
      <c r="E3" s="38"/>
      <c r="F3" s="116" t="s">
        <v>2382</v>
      </c>
      <c r="G3" s="871" t="str">
        <f>'Data Sheet'!$C$40</f>
        <v xml:space="preserve"> </v>
      </c>
      <c r="H3" s="1591" t="str">
        <f>'Data Sheet'!$C$38</f>
        <v>12/31/2013</v>
      </c>
      <c r="I3" s="37"/>
      <c r="J3" s="77"/>
      <c r="K3" s="117" t="s">
        <v>4200</v>
      </c>
      <c r="L3" s="118"/>
      <c r="M3" s="871" t="str">
        <f>'Data Sheet'!$C$40</f>
        <v xml:space="preserve"> </v>
      </c>
      <c r="N3" s="1592" t="str">
        <f>'Data Sheet'!$C$38</f>
        <v>12/31/2013</v>
      </c>
      <c r="O3" s="133"/>
      <c r="P3" s="37"/>
      <c r="Q3" s="77"/>
      <c r="R3" s="38"/>
      <c r="S3" s="117" t="s">
        <v>4200</v>
      </c>
      <c r="T3" s="116"/>
      <c r="U3" s="871" t="str">
        <f>'Data Sheet'!$C$40</f>
        <v xml:space="preserve"> </v>
      </c>
      <c r="V3" s="1591" t="str">
        <f>'Data Sheet'!$C$38</f>
        <v>12/31/2013</v>
      </c>
      <c r="W3" s="37"/>
      <c r="X3" s="38"/>
      <c r="Y3" s="160" t="s">
        <v>2381</v>
      </c>
      <c r="Z3" s="38" t="s">
        <v>2379</v>
      </c>
      <c r="AA3" s="38"/>
      <c r="AB3" s="116" t="s">
        <v>2382</v>
      </c>
      <c r="AC3" s="871" t="str">
        <f>'Data Sheet'!$C$40</f>
        <v xml:space="preserve"> </v>
      </c>
      <c r="AD3" s="1591" t="str">
        <f>'Data Sheet'!$C$38</f>
        <v>12/31/2013</v>
      </c>
    </row>
    <row r="4" spans="1:30" ht="15" customHeight="1">
      <c r="A4" s="31" t="s">
        <v>4201</v>
      </c>
      <c r="B4" s="32"/>
      <c r="C4" s="32"/>
      <c r="D4" s="32"/>
      <c r="E4" s="32"/>
      <c r="F4" s="32"/>
      <c r="G4" s="32"/>
      <c r="H4" s="33"/>
      <c r="I4" s="31" t="s">
        <v>4202</v>
      </c>
      <c r="J4" s="32"/>
      <c r="K4" s="32"/>
      <c r="L4" s="32"/>
      <c r="M4" s="32"/>
      <c r="N4" s="32"/>
      <c r="O4" s="33"/>
      <c r="P4" s="31" t="s">
        <v>4202</v>
      </c>
      <c r="Q4" s="32"/>
      <c r="R4" s="32"/>
      <c r="S4" s="32"/>
      <c r="T4" s="32"/>
      <c r="U4" s="32"/>
      <c r="V4" s="33"/>
      <c r="W4" s="31" t="s">
        <v>4202</v>
      </c>
      <c r="X4" s="32"/>
      <c r="Y4" s="32"/>
      <c r="Z4" s="32"/>
      <c r="AA4" s="32"/>
      <c r="AB4" s="32"/>
      <c r="AC4" s="32"/>
      <c r="AD4" s="33"/>
    </row>
    <row r="5" spans="1:30">
      <c r="A5" s="34"/>
      <c r="B5" s="1905" t="s">
        <v>3357</v>
      </c>
      <c r="C5" s="35"/>
      <c r="D5" s="1905" t="s">
        <v>3358</v>
      </c>
      <c r="E5" s="1894"/>
      <c r="F5" s="1894"/>
      <c r="G5" s="1894"/>
      <c r="H5" s="1895"/>
      <c r="I5" s="1935" t="s">
        <v>2506</v>
      </c>
      <c r="J5" s="1894"/>
      <c r="K5" s="1894"/>
      <c r="L5" s="1905" t="s">
        <v>2507</v>
      </c>
      <c r="M5" s="1894"/>
      <c r="N5" s="1894"/>
      <c r="O5" s="1891"/>
      <c r="P5" s="119"/>
      <c r="Q5" s="35"/>
      <c r="R5" s="35"/>
      <c r="S5" s="35"/>
      <c r="T5" s="35"/>
      <c r="U5" s="35"/>
      <c r="V5" s="39"/>
      <c r="W5" s="51"/>
      <c r="X5" s="30"/>
      <c r="Y5" s="30"/>
      <c r="Z5" s="30"/>
      <c r="AA5" s="30"/>
      <c r="AB5" s="205" t="s">
        <v>2487</v>
      </c>
      <c r="AC5" s="117" t="s">
        <v>2488</v>
      </c>
      <c r="AD5" s="133"/>
    </row>
    <row r="6" spans="1:30">
      <c r="A6" s="34"/>
      <c r="B6" s="1896"/>
      <c r="C6" s="35"/>
      <c r="D6" s="1896"/>
      <c r="E6" s="1896"/>
      <c r="F6" s="1896"/>
      <c r="G6" s="1896"/>
      <c r="H6" s="1897"/>
      <c r="I6" s="1936"/>
      <c r="J6" s="1896"/>
      <c r="K6" s="1896"/>
      <c r="L6" s="1896"/>
      <c r="M6" s="1896"/>
      <c r="N6" s="1896"/>
      <c r="O6" s="1893"/>
      <c r="P6" s="119"/>
      <c r="Q6" s="35"/>
      <c r="R6" s="35"/>
      <c r="S6" s="35"/>
      <c r="T6" s="35"/>
      <c r="U6" s="35"/>
      <c r="V6" s="39"/>
      <c r="W6" s="51" t="s">
        <v>1357</v>
      </c>
      <c r="X6" s="178" t="s">
        <v>2489</v>
      </c>
      <c r="Y6" s="30"/>
      <c r="Z6" s="30"/>
      <c r="AA6" s="30"/>
      <c r="AB6" s="205" t="s">
        <v>444</v>
      </c>
      <c r="AC6" s="205" t="s">
        <v>4209</v>
      </c>
      <c r="AD6" s="207" t="s">
        <v>4212</v>
      </c>
    </row>
    <row r="7" spans="1:30">
      <c r="A7" s="34"/>
      <c r="B7" s="1896"/>
      <c r="C7" s="35"/>
      <c r="D7" s="1896"/>
      <c r="E7" s="1896"/>
      <c r="F7" s="1896"/>
      <c r="G7" s="1896"/>
      <c r="H7" s="1897"/>
      <c r="I7" s="1936"/>
      <c r="J7" s="1896"/>
      <c r="K7" s="1896"/>
      <c r="L7" s="1896" t="s">
        <v>2508</v>
      </c>
      <c r="M7" s="1896"/>
      <c r="N7" s="1896"/>
      <c r="O7" s="1897"/>
      <c r="P7" s="119"/>
      <c r="Q7" s="35"/>
      <c r="R7" s="35"/>
      <c r="S7" s="35"/>
      <c r="T7" s="35"/>
      <c r="U7" s="35"/>
      <c r="V7" s="39"/>
      <c r="W7" s="54" t="s">
        <v>1360</v>
      </c>
      <c r="X7" s="32" t="s">
        <v>446</v>
      </c>
      <c r="Y7" s="32"/>
      <c r="Z7" s="32"/>
      <c r="AA7" s="32"/>
      <c r="AB7" s="55" t="s">
        <v>447</v>
      </c>
      <c r="AC7" s="55" t="s">
        <v>448</v>
      </c>
      <c r="AD7" s="56" t="s">
        <v>449</v>
      </c>
    </row>
    <row r="8" spans="1:30">
      <c r="A8" s="34"/>
      <c r="B8" s="1896"/>
      <c r="C8" s="35"/>
      <c r="D8" s="1896"/>
      <c r="E8" s="1896"/>
      <c r="F8" s="1896"/>
      <c r="G8" s="1896"/>
      <c r="H8" s="1897"/>
      <c r="I8" s="1936"/>
      <c r="J8" s="1896"/>
      <c r="K8" s="1896"/>
      <c r="L8" s="1896"/>
      <c r="M8" s="1896"/>
      <c r="N8" s="1896"/>
      <c r="O8" s="1897"/>
      <c r="P8" s="119"/>
      <c r="Q8" s="35"/>
      <c r="R8" s="35"/>
      <c r="S8" s="35"/>
      <c r="T8" s="35"/>
      <c r="U8" s="172"/>
      <c r="V8" s="39"/>
      <c r="W8" s="54" t="s">
        <v>4766</v>
      </c>
      <c r="X8" s="986" t="s">
        <v>2490</v>
      </c>
      <c r="Y8" s="32"/>
      <c r="Z8" s="32"/>
      <c r="AA8" s="32"/>
      <c r="AB8" s="55" t="s">
        <v>2491</v>
      </c>
      <c r="AC8" s="1436">
        <f>G47</f>
        <v>132932396</v>
      </c>
      <c r="AD8" s="1437">
        <f>H47</f>
        <v>134454675</v>
      </c>
    </row>
    <row r="9" spans="1:30" ht="15.6">
      <c r="A9" s="34"/>
      <c r="B9" s="1896"/>
      <c r="C9" s="35"/>
      <c r="D9" s="1896"/>
      <c r="E9" s="1896"/>
      <c r="F9" s="1896"/>
      <c r="G9" s="1896"/>
      <c r="H9" s="1897"/>
      <c r="I9" s="1937" t="s">
        <v>2509</v>
      </c>
      <c r="J9" s="1896"/>
      <c r="K9" s="1896"/>
      <c r="L9" s="1896"/>
      <c r="M9" s="1896"/>
      <c r="N9" s="1896"/>
      <c r="O9" s="1897"/>
      <c r="P9" s="119"/>
      <c r="Q9" s="35"/>
      <c r="R9" s="35"/>
      <c r="S9" s="35"/>
      <c r="T9" s="35"/>
      <c r="U9" s="35"/>
      <c r="V9" s="39"/>
      <c r="W9" s="54" t="s">
        <v>4768</v>
      </c>
      <c r="X9" s="1435" t="s">
        <v>5107</v>
      </c>
      <c r="Y9" s="38"/>
      <c r="Z9" s="38"/>
      <c r="AA9" s="38"/>
      <c r="AB9" s="117"/>
      <c r="AC9" s="185"/>
      <c r="AD9" s="192"/>
    </row>
    <row r="10" spans="1:30">
      <c r="A10" s="34"/>
      <c r="B10" s="1896"/>
      <c r="C10" s="35"/>
      <c r="D10" s="1896"/>
      <c r="E10" s="1896"/>
      <c r="F10" s="1896"/>
      <c r="G10" s="1896"/>
      <c r="H10" s="1897"/>
      <c r="I10" s="1936"/>
      <c r="J10" s="1896"/>
      <c r="K10" s="1896"/>
      <c r="L10" s="1896"/>
      <c r="M10" s="1896"/>
      <c r="N10" s="1896"/>
      <c r="O10" s="1897"/>
      <c r="P10" s="119"/>
      <c r="Q10" s="35"/>
      <c r="R10" s="35"/>
      <c r="S10" s="35"/>
      <c r="T10" s="35"/>
      <c r="U10" s="35"/>
      <c r="V10" s="39"/>
      <c r="W10" s="54" t="s">
        <v>4770</v>
      </c>
      <c r="X10" s="986" t="s">
        <v>2492</v>
      </c>
      <c r="Y10" s="32"/>
      <c r="Z10" s="32"/>
      <c r="AA10" s="32"/>
      <c r="AB10" s="117"/>
      <c r="AC10" s="180"/>
      <c r="AD10" s="181"/>
    </row>
    <row r="11" spans="1:30">
      <c r="A11" s="34"/>
      <c r="B11" s="1909" t="s">
        <v>5102</v>
      </c>
      <c r="C11" s="35"/>
      <c r="D11" s="1896"/>
      <c r="E11" s="1896"/>
      <c r="F11" s="1896"/>
      <c r="G11" s="1896"/>
      <c r="H11" s="1897"/>
      <c r="I11" s="1936"/>
      <c r="J11" s="1896"/>
      <c r="K11" s="1896"/>
      <c r="L11" s="35"/>
      <c r="M11" s="148"/>
      <c r="N11" s="148"/>
      <c r="O11" s="39"/>
      <c r="P11" s="119"/>
      <c r="Q11" s="35"/>
      <c r="R11" s="35"/>
      <c r="S11" s="35"/>
      <c r="T11" s="148"/>
      <c r="U11" s="148"/>
      <c r="V11" s="39"/>
      <c r="W11" s="54" t="s">
        <v>4772</v>
      </c>
      <c r="X11" s="986" t="s">
        <v>2493</v>
      </c>
      <c r="Y11" s="32"/>
      <c r="Z11" s="32"/>
      <c r="AA11" s="32"/>
      <c r="AB11" s="117"/>
      <c r="AC11" s="185"/>
      <c r="AD11" s="192"/>
    </row>
    <row r="12" spans="1:30">
      <c r="A12" s="34"/>
      <c r="B12" s="1896"/>
      <c r="C12" s="35"/>
      <c r="D12" s="1896"/>
      <c r="E12" s="1896"/>
      <c r="F12" s="1896"/>
      <c r="G12" s="1896"/>
      <c r="H12" s="1897"/>
      <c r="I12" s="1938" t="s">
        <v>5103</v>
      </c>
      <c r="J12" s="1896"/>
      <c r="K12" s="1896"/>
      <c r="L12" s="1035"/>
      <c r="M12" s="148"/>
      <c r="N12" s="148"/>
      <c r="O12" s="39"/>
      <c r="P12" s="34"/>
      <c r="Q12" s="30"/>
      <c r="R12" s="35"/>
      <c r="S12" s="35"/>
      <c r="T12" s="148"/>
      <c r="U12" s="148"/>
      <c r="V12" s="39"/>
      <c r="W12" s="54" t="s">
        <v>4774</v>
      </c>
      <c r="X12" s="986" t="s">
        <v>2494</v>
      </c>
      <c r="Y12" s="32"/>
      <c r="Z12" s="32"/>
      <c r="AA12" s="32"/>
      <c r="AB12" s="117"/>
      <c r="AC12" s="157"/>
      <c r="AD12" s="156"/>
    </row>
    <row r="13" spans="1:30">
      <c r="A13" s="34"/>
      <c r="B13" s="1909" t="s">
        <v>5104</v>
      </c>
      <c r="C13" s="35"/>
      <c r="D13" s="1896"/>
      <c r="E13" s="1896"/>
      <c r="F13" s="1896"/>
      <c r="G13" s="1896"/>
      <c r="H13" s="1897"/>
      <c r="I13" s="1936"/>
      <c r="J13" s="1896"/>
      <c r="K13" s="1896"/>
      <c r="L13" s="1035"/>
      <c r="M13" s="148"/>
      <c r="N13" s="148"/>
      <c r="O13" s="39"/>
      <c r="P13" s="34"/>
      <c r="Q13" s="30"/>
      <c r="R13" s="35"/>
      <c r="S13" s="35"/>
      <c r="T13" s="148"/>
      <c r="U13" s="148"/>
      <c r="V13" s="39"/>
      <c r="W13" s="54" t="s">
        <v>4776</v>
      </c>
      <c r="X13" s="986" t="s">
        <v>2495</v>
      </c>
      <c r="Y13" s="32"/>
      <c r="Z13" s="32"/>
      <c r="AA13" s="32"/>
      <c r="AB13" s="117"/>
      <c r="AC13" s="157"/>
      <c r="AD13" s="156"/>
    </row>
    <row r="14" spans="1:30">
      <c r="A14" s="34"/>
      <c r="B14" s="1896"/>
      <c r="C14" s="35"/>
      <c r="D14" s="1896"/>
      <c r="E14" s="1896"/>
      <c r="F14" s="1896"/>
      <c r="G14" s="1896"/>
      <c r="H14" s="1897"/>
      <c r="I14" s="1936"/>
      <c r="J14" s="1896"/>
      <c r="K14" s="1896"/>
      <c r="L14" s="1035"/>
      <c r="M14" s="148"/>
      <c r="N14" s="148"/>
      <c r="O14" s="39"/>
      <c r="P14" s="119"/>
      <c r="Q14" s="35"/>
      <c r="R14" s="35"/>
      <c r="S14" s="35"/>
      <c r="T14" s="148"/>
      <c r="U14" s="148"/>
      <c r="V14" s="39"/>
      <c r="W14" s="54" t="s">
        <v>4230</v>
      </c>
      <c r="X14" s="986" t="s">
        <v>2496</v>
      </c>
      <c r="Y14" s="32"/>
      <c r="Z14" s="32"/>
      <c r="AA14" s="32"/>
      <c r="AB14" s="117"/>
      <c r="AC14" s="157"/>
      <c r="AD14" s="156">
        <v>1029289</v>
      </c>
    </row>
    <row r="15" spans="1:30">
      <c r="A15" s="34"/>
      <c r="B15" s="1896"/>
      <c r="C15" s="35"/>
      <c r="D15" s="1909" t="s">
        <v>5105</v>
      </c>
      <c r="E15" s="1896"/>
      <c r="F15" s="1896"/>
      <c r="G15" s="1896"/>
      <c r="H15" s="1897"/>
      <c r="I15" s="1936"/>
      <c r="J15" s="1896"/>
      <c r="K15" s="1896"/>
      <c r="L15" s="1035"/>
      <c r="M15" s="148"/>
      <c r="N15" s="148"/>
      <c r="O15" s="39"/>
      <c r="P15" s="119"/>
      <c r="Q15" s="35"/>
      <c r="R15" s="35"/>
      <c r="S15" s="35"/>
      <c r="T15" s="148"/>
      <c r="U15" s="148"/>
      <c r="V15" s="39"/>
      <c r="W15" s="54" t="s">
        <v>4232</v>
      </c>
      <c r="X15" s="986" t="s">
        <v>2497</v>
      </c>
      <c r="Y15" s="32"/>
      <c r="Z15" s="32"/>
      <c r="AA15" s="32"/>
      <c r="AB15" s="117"/>
      <c r="AC15" s="157"/>
      <c r="AD15" s="156"/>
    </row>
    <row r="16" spans="1:30">
      <c r="A16" s="34"/>
      <c r="B16" s="1909" t="s">
        <v>5106</v>
      </c>
      <c r="C16" s="35"/>
      <c r="D16" s="1896"/>
      <c r="E16" s="1896"/>
      <c r="F16" s="1896"/>
      <c r="G16" s="1896"/>
      <c r="H16" s="1897"/>
      <c r="I16" s="1936"/>
      <c r="J16" s="1896"/>
      <c r="K16" s="1896"/>
      <c r="L16" s="1035"/>
      <c r="M16" s="35"/>
      <c r="N16" s="35"/>
      <c r="O16" s="39"/>
      <c r="P16" s="119"/>
      <c r="Q16" s="35"/>
      <c r="R16" s="35"/>
      <c r="S16" s="35"/>
      <c r="T16" s="35"/>
      <c r="U16" s="35"/>
      <c r="V16" s="39"/>
      <c r="W16" s="54" t="s">
        <v>4234</v>
      </c>
      <c r="X16" s="986" t="s">
        <v>2498</v>
      </c>
      <c r="Y16" s="32"/>
      <c r="Z16" s="32"/>
      <c r="AA16" s="32"/>
      <c r="AB16" s="117"/>
      <c r="AC16" s="157">
        <v>-30257</v>
      </c>
      <c r="AD16" s="156">
        <v>-30258</v>
      </c>
    </row>
    <row r="17" spans="1:30">
      <c r="A17" s="37"/>
      <c r="B17" s="1908"/>
      <c r="C17" s="32"/>
      <c r="D17" s="32"/>
      <c r="E17" s="32"/>
      <c r="F17" s="32"/>
      <c r="G17" s="32"/>
      <c r="H17" s="33"/>
      <c r="I17" s="1939"/>
      <c r="J17" s="1908"/>
      <c r="K17" s="1908"/>
      <c r="L17" s="32"/>
      <c r="M17" s="32"/>
      <c r="N17" s="32"/>
      <c r="O17" s="39"/>
      <c r="P17" s="31"/>
      <c r="Q17" s="32"/>
      <c r="R17" s="32"/>
      <c r="S17" s="32"/>
      <c r="T17" s="32"/>
      <c r="U17" s="32"/>
      <c r="V17" s="39"/>
      <c r="W17" s="54" t="s">
        <v>4236</v>
      </c>
      <c r="X17" s="986" t="s">
        <v>2499</v>
      </c>
      <c r="Y17" s="32"/>
      <c r="Z17" s="32"/>
      <c r="AA17" s="32"/>
      <c r="AB17" s="160">
        <v>119</v>
      </c>
      <c r="AC17" s="157"/>
      <c r="AD17" s="156"/>
    </row>
    <row r="18" spans="1:30">
      <c r="A18" s="51"/>
      <c r="B18" s="35"/>
      <c r="C18" s="35"/>
      <c r="D18" s="35"/>
      <c r="E18" s="35"/>
      <c r="F18" s="205" t="s">
        <v>4203</v>
      </c>
      <c r="G18" s="168" t="s">
        <v>4204</v>
      </c>
      <c r="H18" s="173"/>
      <c r="I18" s="31" t="s">
        <v>4205</v>
      </c>
      <c r="J18" s="32"/>
      <c r="K18" s="32" t="s">
        <v>4206</v>
      </c>
      <c r="L18" s="32"/>
      <c r="M18" s="168" t="s">
        <v>4207</v>
      </c>
      <c r="N18" s="174"/>
      <c r="O18" s="175"/>
      <c r="P18" s="176"/>
      <c r="Q18" s="168" t="s">
        <v>4207</v>
      </c>
      <c r="R18" s="174"/>
      <c r="S18" s="168" t="s">
        <v>4207</v>
      </c>
      <c r="T18" s="174"/>
      <c r="U18" s="168" t="s">
        <v>4207</v>
      </c>
      <c r="V18" s="177"/>
      <c r="W18" s="54" t="s">
        <v>4238</v>
      </c>
      <c r="X18" s="986" t="s">
        <v>2500</v>
      </c>
      <c r="Y18" s="32"/>
      <c r="Z18" s="32"/>
      <c r="AA18" s="32"/>
      <c r="AB18" s="117"/>
      <c r="AC18" s="157">
        <v>77938</v>
      </c>
      <c r="AD18" s="156">
        <v>243062</v>
      </c>
    </row>
    <row r="19" spans="1:30">
      <c r="A19" s="151" t="s">
        <v>1357</v>
      </c>
      <c r="B19" s="178" t="s">
        <v>4208</v>
      </c>
      <c r="C19" s="35"/>
      <c r="D19" s="35"/>
      <c r="E19" s="35"/>
      <c r="F19" s="205" t="s">
        <v>1415</v>
      </c>
      <c r="G19" s="812" t="s">
        <v>4209</v>
      </c>
      <c r="H19" s="49" t="s">
        <v>4210</v>
      </c>
      <c r="I19" s="151" t="s">
        <v>4209</v>
      </c>
      <c r="J19" s="65" t="s">
        <v>4210</v>
      </c>
      <c r="K19" s="178" t="s">
        <v>4211</v>
      </c>
      <c r="L19" s="810" t="s">
        <v>4212</v>
      </c>
      <c r="M19" s="811" t="s">
        <v>4209</v>
      </c>
      <c r="N19" s="810" t="s">
        <v>4212</v>
      </c>
      <c r="O19" s="207" t="s">
        <v>1357</v>
      </c>
      <c r="P19" s="151" t="s">
        <v>1357</v>
      </c>
      <c r="Q19" s="811" t="s">
        <v>4209</v>
      </c>
      <c r="R19" s="810" t="s">
        <v>4212</v>
      </c>
      <c r="S19" s="811" t="s">
        <v>4209</v>
      </c>
      <c r="T19" s="810" t="s">
        <v>4212</v>
      </c>
      <c r="U19" s="811" t="s">
        <v>4209</v>
      </c>
      <c r="V19" s="207" t="s">
        <v>4212</v>
      </c>
      <c r="W19" s="54" t="s">
        <v>4240</v>
      </c>
      <c r="X19" s="986" t="s">
        <v>2501</v>
      </c>
      <c r="Y19" s="32"/>
      <c r="Z19" s="32"/>
      <c r="AA19" s="32"/>
      <c r="AB19" s="117"/>
      <c r="AC19" s="157">
        <v>6014942</v>
      </c>
      <c r="AD19" s="156">
        <v>8394188</v>
      </c>
    </row>
    <row r="20" spans="1:30">
      <c r="A20" s="151" t="s">
        <v>1360</v>
      </c>
      <c r="B20" s="35"/>
      <c r="C20" s="35"/>
      <c r="D20" s="35"/>
      <c r="E20" s="35"/>
      <c r="F20" s="205" t="s">
        <v>1360</v>
      </c>
      <c r="G20" s="161"/>
      <c r="H20" s="162"/>
      <c r="I20" s="51"/>
      <c r="J20" s="65"/>
      <c r="K20" s="35"/>
      <c r="L20" s="57"/>
      <c r="M20" s="161"/>
      <c r="N20" s="179"/>
      <c r="O20" s="207" t="s">
        <v>1360</v>
      </c>
      <c r="P20" s="151" t="s">
        <v>1360</v>
      </c>
      <c r="Q20" s="161"/>
      <c r="R20" s="179"/>
      <c r="S20" s="161"/>
      <c r="T20" s="179"/>
      <c r="U20" s="161"/>
      <c r="V20" s="162"/>
      <c r="W20" s="54" t="s">
        <v>3515</v>
      </c>
      <c r="X20" s="986" t="s">
        <v>2502</v>
      </c>
      <c r="Y20" s="32"/>
      <c r="Z20" s="32"/>
      <c r="AA20" s="32"/>
      <c r="AB20" s="117"/>
      <c r="AC20" s="157">
        <v>2995326</v>
      </c>
      <c r="AD20" s="156">
        <v>1715754</v>
      </c>
    </row>
    <row r="21" spans="1:30">
      <c r="A21" s="54"/>
      <c r="B21" s="230" t="s">
        <v>446</v>
      </c>
      <c r="C21" s="32"/>
      <c r="D21" s="32"/>
      <c r="E21" s="32"/>
      <c r="F21" s="160" t="s">
        <v>447</v>
      </c>
      <c r="G21" s="813" t="s">
        <v>448</v>
      </c>
      <c r="H21" s="814" t="s">
        <v>449</v>
      </c>
      <c r="I21" s="152" t="s">
        <v>1953</v>
      </c>
      <c r="J21" s="815" t="s">
        <v>1954</v>
      </c>
      <c r="K21" s="815" t="s">
        <v>1955</v>
      </c>
      <c r="L21" s="815" t="s">
        <v>1956</v>
      </c>
      <c r="M21" s="813" t="s">
        <v>1957</v>
      </c>
      <c r="N21" s="816" t="s">
        <v>1958</v>
      </c>
      <c r="O21" s="133"/>
      <c r="P21" s="54"/>
      <c r="Q21" s="813" t="s">
        <v>1959</v>
      </c>
      <c r="R21" s="816" t="s">
        <v>1960</v>
      </c>
      <c r="S21" s="813" t="s">
        <v>4213</v>
      </c>
      <c r="T21" s="816" t="s">
        <v>4214</v>
      </c>
      <c r="U21" s="813" t="s">
        <v>4215</v>
      </c>
      <c r="V21" s="814" t="s">
        <v>4216</v>
      </c>
      <c r="W21" s="54" t="s">
        <v>3517</v>
      </c>
      <c r="X21" s="986" t="s">
        <v>2503</v>
      </c>
      <c r="Y21" s="32"/>
      <c r="Z21" s="32"/>
      <c r="AA21" s="32"/>
      <c r="AB21" s="117"/>
      <c r="AC21" s="157"/>
      <c r="AD21" s="156"/>
    </row>
    <row r="22" spans="1:30" ht="15.6">
      <c r="A22" s="54">
        <v>1</v>
      </c>
      <c r="B22" s="1435" t="s">
        <v>4217</v>
      </c>
      <c r="C22" s="32"/>
      <c r="D22" s="32"/>
      <c r="E22" s="32"/>
      <c r="F22" s="117"/>
      <c r="G22" s="180"/>
      <c r="H22" s="181"/>
      <c r="I22" s="182"/>
      <c r="J22" s="183"/>
      <c r="K22" s="184"/>
      <c r="L22" s="185"/>
      <c r="M22" s="180"/>
      <c r="N22" s="186"/>
      <c r="O22" s="134">
        <v>1</v>
      </c>
      <c r="P22" s="54">
        <v>1</v>
      </c>
      <c r="Q22" s="180"/>
      <c r="R22" s="186"/>
      <c r="S22" s="180"/>
      <c r="T22" s="186"/>
      <c r="U22" s="180"/>
      <c r="V22" s="181"/>
      <c r="W22" s="54" t="s">
        <v>3519</v>
      </c>
      <c r="X22" s="986" t="s">
        <v>738</v>
      </c>
      <c r="Y22" s="32"/>
      <c r="Z22" s="32"/>
      <c r="AA22" s="32"/>
      <c r="AB22" s="117"/>
      <c r="AC22" s="157">
        <f>AC12-AC13+AC14-AC15+SUM(AC16:AC21)</f>
        <v>9057949</v>
      </c>
      <c r="AD22" s="156">
        <f>AD12-AD13+AD14-AD15+SUM(AD16:AD21)</f>
        <v>11352035</v>
      </c>
    </row>
    <row r="23" spans="1:30">
      <c r="A23" s="54">
        <v>2</v>
      </c>
      <c r="B23" s="986" t="s">
        <v>4218</v>
      </c>
      <c r="C23" s="32"/>
      <c r="D23" s="32"/>
      <c r="E23" s="32"/>
      <c r="F23" s="160" t="s">
        <v>1746</v>
      </c>
      <c r="G23" s="159">
        <f>I23+K23+M23+Q23+S23+U23</f>
        <v>975167132</v>
      </c>
      <c r="H23" s="154">
        <f>J23+L23+N23+R23+T23+V23</f>
        <v>884961258</v>
      </c>
      <c r="I23" s="1608">
        <v>676346333</v>
      </c>
      <c r="J23" s="1609">
        <v>595218996</v>
      </c>
      <c r="K23" s="1610">
        <v>298820799</v>
      </c>
      <c r="L23" s="159">
        <v>289742262</v>
      </c>
      <c r="M23" s="159"/>
      <c r="N23" s="153"/>
      <c r="O23" s="134">
        <v>2</v>
      </c>
      <c r="P23" s="54">
        <v>2</v>
      </c>
      <c r="Q23" s="159"/>
      <c r="R23" s="153"/>
      <c r="S23" s="159"/>
      <c r="T23" s="153"/>
      <c r="U23" s="159"/>
      <c r="V23" s="154"/>
      <c r="W23" s="54" t="s">
        <v>3521</v>
      </c>
      <c r="X23" s="986" t="s">
        <v>739</v>
      </c>
      <c r="Y23" s="32"/>
      <c r="Z23" s="32"/>
      <c r="AA23" s="32"/>
      <c r="AB23" s="117"/>
      <c r="AC23" s="185"/>
      <c r="AD23" s="192"/>
    </row>
    <row r="24" spans="1:30">
      <c r="A24" s="54">
        <v>3</v>
      </c>
      <c r="B24" s="986" t="s">
        <v>4219</v>
      </c>
      <c r="C24" s="32"/>
      <c r="D24" s="32"/>
      <c r="E24" s="32"/>
      <c r="F24" s="117"/>
      <c r="G24" s="180"/>
      <c r="H24" s="181"/>
      <c r="I24" s="182"/>
      <c r="J24" s="183"/>
      <c r="K24" s="184"/>
      <c r="L24" s="185"/>
      <c r="M24" s="180"/>
      <c r="N24" s="186"/>
      <c r="O24" s="134">
        <v>3</v>
      </c>
      <c r="P24" s="54">
        <v>3</v>
      </c>
      <c r="Q24" s="180"/>
      <c r="R24" s="186"/>
      <c r="S24" s="180"/>
      <c r="T24" s="186"/>
      <c r="U24" s="180"/>
      <c r="V24" s="181"/>
      <c r="W24" s="54" t="s">
        <v>3524</v>
      </c>
      <c r="X24" s="986" t="s">
        <v>740</v>
      </c>
      <c r="Y24" s="32"/>
      <c r="Z24" s="32"/>
      <c r="AA24" s="32"/>
      <c r="AB24" s="117"/>
      <c r="AC24" s="157">
        <v>-618332</v>
      </c>
      <c r="AD24" s="156"/>
    </row>
    <row r="25" spans="1:30">
      <c r="A25" s="54">
        <v>4</v>
      </c>
      <c r="B25" s="986" t="s">
        <v>4220</v>
      </c>
      <c r="C25" s="32"/>
      <c r="D25" s="32"/>
      <c r="E25" s="32"/>
      <c r="F25" s="160" t="s">
        <v>1250</v>
      </c>
      <c r="G25" s="157">
        <f t="shared" ref="G25:H29" si="0">I25+K25+M25+Q25+S25+U25</f>
        <v>563809938</v>
      </c>
      <c r="H25" s="156">
        <f t="shared" si="0"/>
        <v>546591512</v>
      </c>
      <c r="I25" s="1611">
        <v>374695243</v>
      </c>
      <c r="J25" s="1612">
        <v>367579092</v>
      </c>
      <c r="K25" s="1613">
        <v>189114695</v>
      </c>
      <c r="L25" s="157">
        <v>179012420</v>
      </c>
      <c r="M25" s="157"/>
      <c r="N25" s="155"/>
      <c r="O25" s="134">
        <v>4</v>
      </c>
      <c r="P25" s="54">
        <v>4</v>
      </c>
      <c r="Q25" s="157"/>
      <c r="R25" s="155"/>
      <c r="S25" s="157"/>
      <c r="T25" s="155"/>
      <c r="U25" s="157"/>
      <c r="V25" s="156"/>
      <c r="W25" s="54" t="s">
        <v>3526</v>
      </c>
      <c r="X25" s="986" t="s">
        <v>741</v>
      </c>
      <c r="Y25" s="32"/>
      <c r="Z25" s="32"/>
      <c r="AA25" s="32"/>
      <c r="AB25" s="160">
        <v>340</v>
      </c>
      <c r="AC25" s="157"/>
      <c r="AD25" s="156"/>
    </row>
    <row r="26" spans="1:30">
      <c r="A26" s="54">
        <v>5</v>
      </c>
      <c r="B26" s="986" t="s">
        <v>4221</v>
      </c>
      <c r="C26" s="32"/>
      <c r="D26" s="32"/>
      <c r="E26" s="32"/>
      <c r="F26" s="160" t="s">
        <v>1250</v>
      </c>
      <c r="G26" s="157">
        <f t="shared" si="0"/>
        <v>48117773</v>
      </c>
      <c r="H26" s="156">
        <f t="shared" si="0"/>
        <v>40711825</v>
      </c>
      <c r="I26" s="1611">
        <v>38067269</v>
      </c>
      <c r="J26" s="1612">
        <v>32256709</v>
      </c>
      <c r="K26" s="1613">
        <v>10050504</v>
      </c>
      <c r="L26" s="157">
        <v>8455116</v>
      </c>
      <c r="M26" s="157"/>
      <c r="N26" s="155"/>
      <c r="O26" s="134">
        <v>5</v>
      </c>
      <c r="P26" s="54">
        <v>5</v>
      </c>
      <c r="Q26" s="157"/>
      <c r="R26" s="155"/>
      <c r="S26" s="157"/>
      <c r="T26" s="155"/>
      <c r="U26" s="157"/>
      <c r="V26" s="156"/>
      <c r="W26" s="54" t="s">
        <v>3528</v>
      </c>
      <c r="X26" s="986" t="s">
        <v>742</v>
      </c>
      <c r="Y26" s="32"/>
      <c r="Z26" s="32"/>
      <c r="AA26" s="32"/>
      <c r="AB26" s="160">
        <v>340</v>
      </c>
      <c r="AC26" s="157">
        <v>609529</v>
      </c>
      <c r="AD26" s="156">
        <v>957287</v>
      </c>
    </row>
    <row r="27" spans="1:30">
      <c r="A27" s="54">
        <v>6</v>
      </c>
      <c r="B27" s="986" t="s">
        <v>4222</v>
      </c>
      <c r="C27" s="32"/>
      <c r="D27" s="32"/>
      <c r="E27" s="32"/>
      <c r="F27" s="160" t="s">
        <v>1712</v>
      </c>
      <c r="G27" s="157">
        <f t="shared" si="0"/>
        <v>57198719</v>
      </c>
      <c r="H27" s="156">
        <f t="shared" si="0"/>
        <v>52960129</v>
      </c>
      <c r="I27" s="1611">
        <v>37968457</v>
      </c>
      <c r="J27" s="1612">
        <v>34387326</v>
      </c>
      <c r="K27" s="1613">
        <v>19230262</v>
      </c>
      <c r="L27" s="157">
        <v>18572803</v>
      </c>
      <c r="M27" s="157"/>
      <c r="N27" s="155"/>
      <c r="O27" s="134">
        <v>6</v>
      </c>
      <c r="P27" s="54">
        <v>6</v>
      </c>
      <c r="Q27" s="157"/>
      <c r="R27" s="155"/>
      <c r="S27" s="157"/>
      <c r="T27" s="155"/>
      <c r="U27" s="157"/>
      <c r="V27" s="156"/>
      <c r="W27" s="54" t="s">
        <v>3530</v>
      </c>
      <c r="X27" s="986" t="s">
        <v>743</v>
      </c>
      <c r="Y27" s="32"/>
      <c r="Z27" s="32"/>
      <c r="AA27" s="32"/>
      <c r="AB27" s="117"/>
      <c r="AC27" s="155">
        <f>SUM(AC24:AC26)</f>
        <v>-8803</v>
      </c>
      <c r="AD27" s="156">
        <f>SUM(AD24:AD26)</f>
        <v>957287</v>
      </c>
    </row>
    <row r="28" spans="1:30">
      <c r="A28" s="54">
        <v>7</v>
      </c>
      <c r="B28" s="986" t="s">
        <v>4167</v>
      </c>
      <c r="C28" s="32"/>
      <c r="D28" s="32"/>
      <c r="E28" s="32"/>
      <c r="F28" s="160" t="s">
        <v>1712</v>
      </c>
      <c r="G28" s="157">
        <f t="shared" si="0"/>
        <v>3639783</v>
      </c>
      <c r="H28" s="156">
        <f t="shared" si="0"/>
        <v>3785858</v>
      </c>
      <c r="I28" s="1611">
        <v>2396075</v>
      </c>
      <c r="J28" s="1612">
        <v>2383232</v>
      </c>
      <c r="K28" s="1613">
        <v>1243708</v>
      </c>
      <c r="L28" s="157">
        <v>1402626</v>
      </c>
      <c r="M28" s="157"/>
      <c r="N28" s="155"/>
      <c r="O28" s="134">
        <v>7</v>
      </c>
      <c r="P28" s="54">
        <v>7</v>
      </c>
      <c r="Q28" s="157"/>
      <c r="R28" s="155"/>
      <c r="S28" s="157"/>
      <c r="T28" s="155"/>
      <c r="U28" s="157"/>
      <c r="V28" s="156"/>
      <c r="W28" s="54" t="s">
        <v>3532</v>
      </c>
      <c r="X28" s="986" t="s">
        <v>744</v>
      </c>
      <c r="Y28" s="32"/>
      <c r="Z28" s="32"/>
      <c r="AA28" s="32"/>
      <c r="AB28" s="117"/>
      <c r="AC28" s="185"/>
      <c r="AD28" s="192"/>
    </row>
    <row r="29" spans="1:30">
      <c r="A29" s="54">
        <v>8</v>
      </c>
      <c r="B29" s="986" t="s">
        <v>4168</v>
      </c>
      <c r="C29" s="32"/>
      <c r="D29" s="32"/>
      <c r="E29" s="32"/>
      <c r="F29" s="160" t="s">
        <v>1712</v>
      </c>
      <c r="G29" s="157">
        <f t="shared" si="0"/>
        <v>0</v>
      </c>
      <c r="H29" s="156">
        <f t="shared" si="0"/>
        <v>0</v>
      </c>
      <c r="I29" s="1611"/>
      <c r="J29" s="1612"/>
      <c r="K29" s="1613"/>
      <c r="L29" s="157"/>
      <c r="M29" s="157"/>
      <c r="N29" s="155"/>
      <c r="O29" s="134">
        <v>8</v>
      </c>
      <c r="P29" s="54">
        <v>8</v>
      </c>
      <c r="Q29" s="157"/>
      <c r="R29" s="155"/>
      <c r="S29" s="157"/>
      <c r="T29" s="155"/>
      <c r="U29" s="157"/>
      <c r="V29" s="156"/>
      <c r="W29" s="54" t="s">
        <v>3533</v>
      </c>
      <c r="X29" s="986" t="s">
        <v>745</v>
      </c>
      <c r="Y29" s="32"/>
      <c r="Z29" s="32"/>
      <c r="AA29" s="32"/>
      <c r="AB29" s="160" t="s">
        <v>1294</v>
      </c>
      <c r="AC29" s="157">
        <v>387820</v>
      </c>
      <c r="AD29" s="156">
        <v>383981</v>
      </c>
    </row>
    <row r="30" spans="1:30">
      <c r="A30" s="51">
        <v>9</v>
      </c>
      <c r="B30" s="136" t="s">
        <v>4169</v>
      </c>
      <c r="C30" s="35"/>
      <c r="D30" s="35"/>
      <c r="E30" s="35"/>
      <c r="F30" s="57"/>
      <c r="G30" s="161"/>
      <c r="H30" s="162"/>
      <c r="I30" s="1614"/>
      <c r="J30" s="1615"/>
      <c r="K30" s="1616"/>
      <c r="L30" s="161"/>
      <c r="M30" s="161"/>
      <c r="N30" s="179"/>
      <c r="O30" s="49">
        <v>9</v>
      </c>
      <c r="P30" s="51">
        <v>9</v>
      </c>
      <c r="Q30" s="161"/>
      <c r="R30" s="179"/>
      <c r="S30" s="161"/>
      <c r="T30" s="179"/>
      <c r="U30" s="161"/>
      <c r="V30" s="162"/>
      <c r="W30" s="54" t="s">
        <v>3535</v>
      </c>
      <c r="X30" s="986" t="s">
        <v>746</v>
      </c>
      <c r="Y30" s="32"/>
      <c r="Z30" s="32"/>
      <c r="AA30" s="32"/>
      <c r="AB30" s="160" t="s">
        <v>1294</v>
      </c>
      <c r="AC30" s="157">
        <v>1032301</v>
      </c>
      <c r="AD30" s="156">
        <v>897921</v>
      </c>
    </row>
    <row r="31" spans="1:30">
      <c r="A31" s="54"/>
      <c r="B31" s="986" t="s">
        <v>4170</v>
      </c>
      <c r="C31" s="32"/>
      <c r="D31" s="32"/>
      <c r="E31" s="32"/>
      <c r="F31" s="117"/>
      <c r="G31" s="157">
        <f t="shared" ref="G31:H44" si="1">I31+K31+M31+Q31+S31+U31</f>
        <v>0</v>
      </c>
      <c r="H31" s="156">
        <f t="shared" si="1"/>
        <v>0</v>
      </c>
      <c r="I31" s="1611"/>
      <c r="J31" s="1612"/>
      <c r="K31" s="1613"/>
      <c r="L31" s="157"/>
      <c r="M31" s="157"/>
      <c r="N31" s="155"/>
      <c r="O31" s="134"/>
      <c r="P31" s="54"/>
      <c r="Q31" s="157"/>
      <c r="R31" s="155"/>
      <c r="S31" s="157"/>
      <c r="T31" s="155"/>
      <c r="U31" s="157"/>
      <c r="V31" s="156"/>
      <c r="W31" s="54" t="s">
        <v>3537</v>
      </c>
      <c r="X31" s="986" t="s">
        <v>747</v>
      </c>
      <c r="Y31" s="32"/>
      <c r="Z31" s="32"/>
      <c r="AA31" s="32"/>
      <c r="AB31" s="160" t="s">
        <v>1294</v>
      </c>
      <c r="AC31" s="157">
        <v>225414</v>
      </c>
      <c r="AD31" s="156">
        <v>196070</v>
      </c>
    </row>
    <row r="32" spans="1:30">
      <c r="A32" s="54">
        <v>10</v>
      </c>
      <c r="B32" s="986" t="s">
        <v>4316</v>
      </c>
      <c r="C32" s="32"/>
      <c r="D32" s="32"/>
      <c r="E32" s="32"/>
      <c r="F32" s="117"/>
      <c r="G32" s="157">
        <f t="shared" si="1"/>
        <v>0</v>
      </c>
      <c r="H32" s="156">
        <f t="shared" si="1"/>
        <v>0</v>
      </c>
      <c r="I32" s="1611"/>
      <c r="J32" s="1612"/>
      <c r="K32" s="1613"/>
      <c r="L32" s="157"/>
      <c r="M32" s="157"/>
      <c r="N32" s="155"/>
      <c r="O32" s="134">
        <v>10</v>
      </c>
      <c r="P32" s="54">
        <v>10</v>
      </c>
      <c r="Q32" s="157"/>
      <c r="R32" s="155"/>
      <c r="S32" s="157"/>
      <c r="T32" s="155"/>
      <c r="U32" s="157"/>
      <c r="V32" s="156"/>
      <c r="W32" s="54" t="s">
        <v>3539</v>
      </c>
      <c r="X32" s="986" t="s">
        <v>748</v>
      </c>
      <c r="Y32" s="32"/>
      <c r="Z32" s="32"/>
      <c r="AA32" s="32"/>
      <c r="AB32" s="160" t="s">
        <v>1003</v>
      </c>
      <c r="AC32" s="157">
        <v>470082</v>
      </c>
      <c r="AD32" s="156"/>
    </row>
    <row r="33" spans="1:30">
      <c r="A33" s="54">
        <v>11</v>
      </c>
      <c r="B33" s="986" t="s">
        <v>4317</v>
      </c>
      <c r="C33" s="32"/>
      <c r="D33" s="32"/>
      <c r="E33" s="32"/>
      <c r="F33" s="117"/>
      <c r="G33" s="157">
        <f t="shared" si="1"/>
        <v>0</v>
      </c>
      <c r="H33" s="156">
        <f t="shared" si="1"/>
        <v>0</v>
      </c>
      <c r="I33" s="1611"/>
      <c r="J33" s="1612"/>
      <c r="K33" s="1613"/>
      <c r="L33" s="157"/>
      <c r="M33" s="157"/>
      <c r="N33" s="155"/>
      <c r="O33" s="134">
        <v>11</v>
      </c>
      <c r="P33" s="54">
        <v>11</v>
      </c>
      <c r="Q33" s="157"/>
      <c r="R33" s="155"/>
      <c r="S33" s="157"/>
      <c r="T33" s="155"/>
      <c r="U33" s="157"/>
      <c r="V33" s="156"/>
      <c r="W33" s="54" t="s">
        <v>3541</v>
      </c>
      <c r="X33" s="986" t="s">
        <v>749</v>
      </c>
      <c r="Y33" s="32"/>
      <c r="Z33" s="32"/>
      <c r="AA33" s="32"/>
      <c r="AB33" s="160" t="s">
        <v>1003</v>
      </c>
      <c r="AC33" s="157">
        <v>545577</v>
      </c>
      <c r="AD33" s="156">
        <v>142992</v>
      </c>
    </row>
    <row r="34" spans="1:30">
      <c r="A34" s="54">
        <v>12</v>
      </c>
      <c r="B34" s="986" t="s">
        <v>4318</v>
      </c>
      <c r="C34" s="32"/>
      <c r="D34" s="32"/>
      <c r="E34" s="32"/>
      <c r="F34" s="117"/>
      <c r="G34" s="157">
        <f t="shared" si="1"/>
        <v>16033636</v>
      </c>
      <c r="H34" s="156">
        <f t="shared" si="1"/>
        <v>17033637</v>
      </c>
      <c r="I34" s="1611">
        <v>11526400</v>
      </c>
      <c r="J34" s="1612">
        <v>8193067</v>
      </c>
      <c r="K34" s="1613">
        <v>4507236</v>
      </c>
      <c r="L34" s="157">
        <v>8840570</v>
      </c>
      <c r="M34" s="157"/>
      <c r="N34" s="155"/>
      <c r="O34" s="134">
        <v>12</v>
      </c>
      <c r="P34" s="54">
        <v>12</v>
      </c>
      <c r="Q34" s="157"/>
      <c r="R34" s="155"/>
      <c r="S34" s="157"/>
      <c r="T34" s="155"/>
      <c r="U34" s="157"/>
      <c r="V34" s="156"/>
      <c r="W34" s="54" t="s">
        <v>3543</v>
      </c>
      <c r="X34" s="986" t="s">
        <v>750</v>
      </c>
      <c r="Y34" s="32"/>
      <c r="Z34" s="32"/>
      <c r="AA34" s="32"/>
      <c r="AB34" s="117"/>
      <c r="AC34" s="157"/>
      <c r="AD34" s="156"/>
    </row>
    <row r="35" spans="1:30">
      <c r="A35" s="54">
        <v>13</v>
      </c>
      <c r="B35" s="986" t="s">
        <v>4319</v>
      </c>
      <c r="C35" s="32"/>
      <c r="D35" s="32"/>
      <c r="E35" s="32"/>
      <c r="F35" s="160" t="s">
        <v>1294</v>
      </c>
      <c r="G35" s="157">
        <f t="shared" si="1"/>
        <v>99441333</v>
      </c>
      <c r="H35" s="156">
        <f t="shared" si="1"/>
        <v>101269631</v>
      </c>
      <c r="I35" s="1611">
        <v>68115541</v>
      </c>
      <c r="J35" s="1612">
        <v>68424320</v>
      </c>
      <c r="K35" s="1613">
        <v>31325792</v>
      </c>
      <c r="L35" s="157">
        <v>32845311</v>
      </c>
      <c r="M35" s="157"/>
      <c r="N35" s="155"/>
      <c r="O35" s="134">
        <v>13</v>
      </c>
      <c r="P35" s="54">
        <v>13</v>
      </c>
      <c r="Q35" s="157"/>
      <c r="R35" s="155"/>
      <c r="S35" s="157"/>
      <c r="T35" s="155"/>
      <c r="U35" s="157"/>
      <c r="V35" s="156"/>
      <c r="W35" s="54" t="s">
        <v>3545</v>
      </c>
      <c r="X35" s="986" t="s">
        <v>751</v>
      </c>
      <c r="Y35" s="32"/>
      <c r="Z35" s="32"/>
      <c r="AA35" s="32"/>
      <c r="AB35" s="117"/>
      <c r="AC35" s="157">
        <v>704000</v>
      </c>
      <c r="AD35" s="156">
        <v>704000</v>
      </c>
    </row>
    <row r="36" spans="1:30">
      <c r="A36" s="54">
        <v>14</v>
      </c>
      <c r="B36" s="986" t="s">
        <v>4320</v>
      </c>
      <c r="C36" s="32"/>
      <c r="D36" s="32"/>
      <c r="E36" s="32"/>
      <c r="F36" s="160" t="s">
        <v>1294</v>
      </c>
      <c r="G36" s="157">
        <f t="shared" si="1"/>
        <v>19238603</v>
      </c>
      <c r="H36" s="156">
        <f t="shared" si="1"/>
        <v>25968752</v>
      </c>
      <c r="I36" s="1611">
        <v>8693700</v>
      </c>
      <c r="J36" s="1612">
        <v>17700906</v>
      </c>
      <c r="K36" s="1613">
        <v>10544903</v>
      </c>
      <c r="L36" s="157">
        <v>8267846</v>
      </c>
      <c r="M36" s="157"/>
      <c r="N36" s="155"/>
      <c r="O36" s="134">
        <v>14</v>
      </c>
      <c r="P36" s="54">
        <v>14</v>
      </c>
      <c r="Q36" s="157"/>
      <c r="R36" s="155"/>
      <c r="S36" s="157"/>
      <c r="T36" s="155"/>
      <c r="U36" s="157"/>
      <c r="V36" s="156"/>
      <c r="W36" s="54" t="s">
        <v>3550</v>
      </c>
      <c r="X36" s="986" t="s">
        <v>752</v>
      </c>
      <c r="Y36" s="32"/>
      <c r="Z36" s="32"/>
      <c r="AA36" s="32"/>
      <c r="AB36" s="117"/>
      <c r="AC36" s="157">
        <f>SUM(AC29:AC32)-AC33+AC34-AC35</f>
        <v>866040</v>
      </c>
      <c r="AD36" s="156">
        <f>SUM(AD29:AD32)-AD33+AD34-AD35</f>
        <v>630980</v>
      </c>
    </row>
    <row r="37" spans="1:30">
      <c r="A37" s="54">
        <v>15</v>
      </c>
      <c r="B37" s="986" t="s">
        <v>2505</v>
      </c>
      <c r="C37" s="32"/>
      <c r="D37" s="32"/>
      <c r="E37" s="32"/>
      <c r="F37" s="160" t="s">
        <v>1294</v>
      </c>
      <c r="G37" s="157">
        <f t="shared" si="1"/>
        <v>7580942</v>
      </c>
      <c r="H37" s="156">
        <f t="shared" si="1"/>
        <v>6064808</v>
      </c>
      <c r="I37" s="1611">
        <v>4797035</v>
      </c>
      <c r="J37" s="1612">
        <v>4401597</v>
      </c>
      <c r="K37" s="1613">
        <v>2783907</v>
      </c>
      <c r="L37" s="157">
        <v>1663211</v>
      </c>
      <c r="M37" s="157"/>
      <c r="N37" s="155"/>
      <c r="O37" s="134">
        <v>15</v>
      </c>
      <c r="P37" s="54">
        <v>15</v>
      </c>
      <c r="Q37" s="157"/>
      <c r="R37" s="155"/>
      <c r="S37" s="157"/>
      <c r="T37" s="155"/>
      <c r="U37" s="157"/>
      <c r="V37" s="156"/>
      <c r="W37" s="54" t="s">
        <v>3552</v>
      </c>
      <c r="X37" s="986" t="s">
        <v>753</v>
      </c>
      <c r="Y37" s="32"/>
      <c r="Z37" s="32"/>
      <c r="AA37" s="32"/>
      <c r="AB37" s="117"/>
      <c r="AC37" s="157">
        <f>AC22-AC27-AC36</f>
        <v>8200712</v>
      </c>
      <c r="AD37" s="156">
        <f>AD22-AD27-AD36</f>
        <v>9763768</v>
      </c>
    </row>
    <row r="38" spans="1:30" ht="15.6">
      <c r="A38" s="54">
        <v>16</v>
      </c>
      <c r="B38" s="986" t="s">
        <v>1002</v>
      </c>
      <c r="C38" s="32"/>
      <c r="D38" s="32"/>
      <c r="E38" s="32"/>
      <c r="F38" s="160" t="s">
        <v>1003</v>
      </c>
      <c r="G38" s="157">
        <f t="shared" si="1"/>
        <v>211858687</v>
      </c>
      <c r="H38" s="156">
        <f t="shared" si="1"/>
        <v>141317193</v>
      </c>
      <c r="I38" s="1611">
        <v>164451318</v>
      </c>
      <c r="J38" s="1612">
        <v>99905611</v>
      </c>
      <c r="K38" s="1613">
        <v>47407369</v>
      </c>
      <c r="L38" s="157">
        <v>41411582</v>
      </c>
      <c r="M38" s="157"/>
      <c r="N38" s="155"/>
      <c r="O38" s="134">
        <v>16</v>
      </c>
      <c r="P38" s="54">
        <v>16</v>
      </c>
      <c r="Q38" s="157"/>
      <c r="R38" s="155"/>
      <c r="S38" s="157"/>
      <c r="T38" s="155"/>
      <c r="U38" s="157"/>
      <c r="V38" s="156"/>
      <c r="W38" s="54" t="s">
        <v>3555</v>
      </c>
      <c r="X38" s="1435" t="s">
        <v>4977</v>
      </c>
      <c r="Y38" s="38"/>
      <c r="Z38" s="38"/>
      <c r="AA38" s="38"/>
      <c r="AB38" s="117"/>
      <c r="AC38" s="185"/>
      <c r="AD38" s="192"/>
    </row>
    <row r="39" spans="1:30">
      <c r="A39" s="54">
        <v>17</v>
      </c>
      <c r="B39" s="986" t="s">
        <v>2472</v>
      </c>
      <c r="C39" s="32"/>
      <c r="D39" s="32"/>
      <c r="E39" s="32"/>
      <c r="F39" s="160" t="s">
        <v>1003</v>
      </c>
      <c r="G39" s="157">
        <f t="shared" si="1"/>
        <v>152617406</v>
      </c>
      <c r="H39" s="156">
        <f t="shared" si="1"/>
        <v>151129488</v>
      </c>
      <c r="I39" s="1611">
        <v>106992670</v>
      </c>
      <c r="J39" s="1612">
        <v>117521819</v>
      </c>
      <c r="K39" s="1613">
        <v>45624736</v>
      </c>
      <c r="L39" s="157">
        <v>33607669</v>
      </c>
      <c r="M39" s="157"/>
      <c r="N39" s="155"/>
      <c r="O39" s="134">
        <v>17</v>
      </c>
      <c r="P39" s="54">
        <v>17</v>
      </c>
      <c r="Q39" s="157"/>
      <c r="R39" s="155"/>
      <c r="S39" s="157"/>
      <c r="T39" s="155"/>
      <c r="U39" s="157"/>
      <c r="V39" s="156"/>
      <c r="W39" s="54" t="s">
        <v>3557</v>
      </c>
      <c r="X39" s="986" t="s">
        <v>754</v>
      </c>
      <c r="Y39" s="32"/>
      <c r="Z39" s="32"/>
      <c r="AA39" s="32"/>
      <c r="AB39" s="117"/>
      <c r="AC39" s="157">
        <v>46556367</v>
      </c>
      <c r="AD39" s="156">
        <v>48231861</v>
      </c>
    </row>
    <row r="40" spans="1:30">
      <c r="A40" s="54">
        <v>18</v>
      </c>
      <c r="B40" s="986" t="s">
        <v>2473</v>
      </c>
      <c r="C40" s="32"/>
      <c r="D40" s="32"/>
      <c r="E40" s="32"/>
      <c r="F40" s="160">
        <v>266</v>
      </c>
      <c r="G40" s="157">
        <f t="shared" si="1"/>
        <v>0</v>
      </c>
      <c r="H40" s="156">
        <f t="shared" si="1"/>
        <v>0</v>
      </c>
      <c r="I40" s="1611"/>
      <c r="J40" s="1612"/>
      <c r="K40" s="1613"/>
      <c r="L40" s="157"/>
      <c r="M40" s="157"/>
      <c r="N40" s="155"/>
      <c r="O40" s="134">
        <v>18</v>
      </c>
      <c r="P40" s="54">
        <v>18</v>
      </c>
      <c r="Q40" s="157"/>
      <c r="R40" s="155"/>
      <c r="S40" s="157"/>
      <c r="T40" s="155"/>
      <c r="U40" s="157"/>
      <c r="V40" s="156"/>
      <c r="W40" s="54" t="s">
        <v>3559</v>
      </c>
      <c r="X40" s="986" t="s">
        <v>755</v>
      </c>
      <c r="Y40" s="32"/>
      <c r="Z40" s="32"/>
      <c r="AA40" s="32"/>
      <c r="AB40" s="117"/>
      <c r="AC40" s="157">
        <v>1017341</v>
      </c>
      <c r="AD40" s="156">
        <v>1056899</v>
      </c>
    </row>
    <row r="41" spans="1:30">
      <c r="A41" s="54">
        <v>19</v>
      </c>
      <c r="B41" s="986" t="s">
        <v>2474</v>
      </c>
      <c r="C41" s="32"/>
      <c r="D41" s="32"/>
      <c r="E41" s="32"/>
      <c r="F41" s="117"/>
      <c r="G41" s="157">
        <f t="shared" si="1"/>
        <v>0</v>
      </c>
      <c r="H41" s="156">
        <f t="shared" si="1"/>
        <v>0</v>
      </c>
      <c r="I41" s="1611"/>
      <c r="J41" s="1612"/>
      <c r="K41" s="1613"/>
      <c r="L41" s="157"/>
      <c r="M41" s="157"/>
      <c r="N41" s="155"/>
      <c r="O41" s="134">
        <v>19</v>
      </c>
      <c r="P41" s="54">
        <v>19</v>
      </c>
      <c r="Q41" s="157"/>
      <c r="R41" s="155"/>
      <c r="S41" s="157"/>
      <c r="T41" s="155"/>
      <c r="U41" s="157"/>
      <c r="V41" s="156"/>
      <c r="W41" s="54" t="s">
        <v>2029</v>
      </c>
      <c r="X41" s="986" t="s">
        <v>756</v>
      </c>
      <c r="Y41" s="32"/>
      <c r="Z41" s="32"/>
      <c r="AA41" s="32"/>
      <c r="AB41" s="117"/>
      <c r="AC41" s="157">
        <v>977865</v>
      </c>
      <c r="AD41" s="156">
        <v>935807</v>
      </c>
    </row>
    <row r="42" spans="1:30">
      <c r="A42" s="54">
        <v>20</v>
      </c>
      <c r="B42" s="986" t="s">
        <v>2475</v>
      </c>
      <c r="C42" s="32"/>
      <c r="D42" s="32"/>
      <c r="E42" s="32"/>
      <c r="F42" s="117"/>
      <c r="G42" s="157">
        <f t="shared" si="1"/>
        <v>0</v>
      </c>
      <c r="H42" s="156">
        <f t="shared" si="1"/>
        <v>0</v>
      </c>
      <c r="I42" s="1611"/>
      <c r="J42" s="1612"/>
      <c r="K42" s="1613"/>
      <c r="L42" s="157"/>
      <c r="M42" s="157"/>
      <c r="N42" s="155"/>
      <c r="O42" s="134">
        <v>20</v>
      </c>
      <c r="P42" s="54">
        <v>20</v>
      </c>
      <c r="Q42" s="157"/>
      <c r="R42" s="155"/>
      <c r="S42" s="157"/>
      <c r="T42" s="155"/>
      <c r="U42" s="157"/>
      <c r="V42" s="156"/>
      <c r="W42" s="54" t="s">
        <v>2031</v>
      </c>
      <c r="X42" s="986" t="s">
        <v>757</v>
      </c>
      <c r="Y42" s="32"/>
      <c r="Z42" s="32"/>
      <c r="AA42" s="32"/>
      <c r="AB42" s="117"/>
      <c r="AC42" s="157"/>
      <c r="AD42" s="156"/>
    </row>
    <row r="43" spans="1:30">
      <c r="A43" s="54">
        <v>21</v>
      </c>
      <c r="B43" s="986" t="s">
        <v>2476</v>
      </c>
      <c r="C43" s="32"/>
      <c r="D43" s="32"/>
      <c r="E43" s="32"/>
      <c r="F43" s="117"/>
      <c r="G43" s="157">
        <f t="shared" si="1"/>
        <v>0</v>
      </c>
      <c r="H43" s="156">
        <f t="shared" si="1"/>
        <v>0</v>
      </c>
      <c r="I43" s="1611"/>
      <c r="J43" s="1612"/>
      <c r="K43" s="1613"/>
      <c r="L43" s="157"/>
      <c r="M43" s="157"/>
      <c r="N43" s="155"/>
      <c r="O43" s="134">
        <v>21</v>
      </c>
      <c r="P43" s="54">
        <v>21</v>
      </c>
      <c r="Q43" s="157"/>
      <c r="R43" s="155"/>
      <c r="S43" s="157"/>
      <c r="T43" s="155"/>
      <c r="U43" s="157"/>
      <c r="V43" s="156"/>
      <c r="W43" s="54" t="s">
        <v>2033</v>
      </c>
      <c r="X43" s="986" t="s">
        <v>758</v>
      </c>
      <c r="Y43" s="32"/>
      <c r="Z43" s="32"/>
      <c r="AA43" s="32"/>
      <c r="AB43" s="117"/>
      <c r="AC43" s="157"/>
      <c r="AD43" s="156"/>
    </row>
    <row r="44" spans="1:30">
      <c r="A44" s="54">
        <v>22</v>
      </c>
      <c r="B44" s="986" t="s">
        <v>2477</v>
      </c>
      <c r="C44" s="32"/>
      <c r="D44" s="32"/>
      <c r="E44" s="32"/>
      <c r="F44" s="117"/>
      <c r="G44" s="157">
        <f t="shared" si="1"/>
        <v>0</v>
      </c>
      <c r="H44" s="156">
        <f t="shared" si="1"/>
        <v>0</v>
      </c>
      <c r="I44" s="1611"/>
      <c r="J44" s="1612"/>
      <c r="K44" s="1613"/>
      <c r="L44" s="157"/>
      <c r="M44" s="157"/>
      <c r="N44" s="155"/>
      <c r="O44" s="134">
        <v>22</v>
      </c>
      <c r="P44" s="54">
        <v>22</v>
      </c>
      <c r="Q44" s="157"/>
      <c r="R44" s="155"/>
      <c r="S44" s="157"/>
      <c r="T44" s="155"/>
      <c r="U44" s="157"/>
      <c r="V44" s="156"/>
      <c r="W44" s="54" t="s">
        <v>2035</v>
      </c>
      <c r="X44" s="986" t="s">
        <v>759</v>
      </c>
      <c r="Y44" s="32"/>
      <c r="Z44" s="32"/>
      <c r="AA44" s="32"/>
      <c r="AB44" s="160">
        <v>340</v>
      </c>
      <c r="AC44" s="157">
        <v>123819</v>
      </c>
      <c r="AD44" s="156"/>
    </row>
    <row r="45" spans="1:30">
      <c r="A45" s="54">
        <v>23</v>
      </c>
      <c r="B45" s="986" t="s">
        <v>2478</v>
      </c>
      <c r="C45" s="32"/>
      <c r="D45" s="32"/>
      <c r="E45" s="32"/>
      <c r="F45" s="117"/>
      <c r="G45" s="157">
        <f t="shared" ref="G45:N45" si="2">SUM(G25:G33)-G34+SUM(G35:G38)-G39+G40-G41+G42-G43+G44</f>
        <v>842234736</v>
      </c>
      <c r="H45" s="156">
        <f t="shared" si="2"/>
        <v>750506583</v>
      </c>
      <c r="I45" s="189">
        <f t="shared" si="2"/>
        <v>580665568</v>
      </c>
      <c r="J45" s="157">
        <f t="shared" si="2"/>
        <v>501323907</v>
      </c>
      <c r="K45" s="157">
        <f t="shared" si="2"/>
        <v>261569168</v>
      </c>
      <c r="L45" s="157">
        <f t="shared" si="2"/>
        <v>249182676</v>
      </c>
      <c r="M45" s="157">
        <f t="shared" si="2"/>
        <v>0</v>
      </c>
      <c r="N45" s="157">
        <f t="shared" si="2"/>
        <v>0</v>
      </c>
      <c r="O45" s="134">
        <v>23</v>
      </c>
      <c r="P45" s="54">
        <v>23</v>
      </c>
      <c r="Q45" s="157">
        <f t="shared" ref="Q45:V45" si="3">SUM(Q25:Q33)-Q34+SUM(Q35:Q38)-Q39+Q40-Q41+Q42-Q43+Q44</f>
        <v>0</v>
      </c>
      <c r="R45" s="157">
        <f t="shared" si="3"/>
        <v>0</v>
      </c>
      <c r="S45" s="157">
        <f t="shared" si="3"/>
        <v>0</v>
      </c>
      <c r="T45" s="157">
        <f t="shared" si="3"/>
        <v>0</v>
      </c>
      <c r="U45" s="157">
        <f t="shared" si="3"/>
        <v>0</v>
      </c>
      <c r="V45" s="156">
        <f t="shared" si="3"/>
        <v>0</v>
      </c>
      <c r="W45" s="54" t="s">
        <v>2037</v>
      </c>
      <c r="X45" s="986" t="s">
        <v>760</v>
      </c>
      <c r="Y45" s="32"/>
      <c r="Z45" s="32"/>
      <c r="AA45" s="32"/>
      <c r="AB45" s="160">
        <v>340</v>
      </c>
      <c r="AC45" s="157">
        <v>24190616</v>
      </c>
      <c r="AD45" s="156">
        <v>17790961</v>
      </c>
    </row>
    <row r="46" spans="1:30">
      <c r="A46" s="51">
        <v>24</v>
      </c>
      <c r="B46" s="136" t="s">
        <v>2479</v>
      </c>
      <c r="C46" s="35"/>
      <c r="D46" s="35"/>
      <c r="E46" s="35"/>
      <c r="F46" s="57"/>
      <c r="G46" s="161"/>
      <c r="H46" s="162"/>
      <c r="I46" s="188"/>
      <c r="J46" s="62"/>
      <c r="K46" s="35"/>
      <c r="L46" s="57"/>
      <c r="M46" s="161"/>
      <c r="N46" s="179"/>
      <c r="O46" s="49">
        <v>24</v>
      </c>
      <c r="P46" s="51">
        <v>24</v>
      </c>
      <c r="Q46" s="161"/>
      <c r="R46" s="179"/>
      <c r="S46" s="161"/>
      <c r="T46" s="179"/>
      <c r="U46" s="161"/>
      <c r="V46" s="162"/>
      <c r="W46" s="54" t="s">
        <v>2039</v>
      </c>
      <c r="X46" s="1438" t="s">
        <v>761</v>
      </c>
      <c r="Y46" s="32"/>
      <c r="Z46" s="32"/>
      <c r="AA46" s="32"/>
      <c r="AB46" s="117"/>
      <c r="AC46" s="157">
        <v>4850081</v>
      </c>
      <c r="AD46" s="156">
        <v>7018921</v>
      </c>
    </row>
    <row r="47" spans="1:30">
      <c r="A47" s="54"/>
      <c r="B47" s="986" t="s">
        <v>2480</v>
      </c>
      <c r="C47" s="32"/>
      <c r="D47" s="32"/>
      <c r="E47" s="32"/>
      <c r="F47" s="117"/>
      <c r="G47" s="159">
        <f t="shared" ref="G47:N47" si="4">G23-G45</f>
        <v>132932396</v>
      </c>
      <c r="H47" s="154">
        <f t="shared" si="4"/>
        <v>134454675</v>
      </c>
      <c r="I47" s="190">
        <f t="shared" si="4"/>
        <v>95680765</v>
      </c>
      <c r="J47" s="159">
        <f t="shared" si="4"/>
        <v>93895089</v>
      </c>
      <c r="K47" s="159">
        <f t="shared" si="4"/>
        <v>37251631</v>
      </c>
      <c r="L47" s="159">
        <f t="shared" si="4"/>
        <v>40559586</v>
      </c>
      <c r="M47" s="159">
        <f t="shared" si="4"/>
        <v>0</v>
      </c>
      <c r="N47" s="159">
        <f t="shared" si="4"/>
        <v>0</v>
      </c>
      <c r="O47" s="154"/>
      <c r="P47" s="187"/>
      <c r="Q47" s="159">
        <f t="shared" ref="Q47:V47" si="5">Q23-Q45</f>
        <v>0</v>
      </c>
      <c r="R47" s="159">
        <f t="shared" si="5"/>
        <v>0</v>
      </c>
      <c r="S47" s="159">
        <f t="shared" si="5"/>
        <v>0</v>
      </c>
      <c r="T47" s="159">
        <f t="shared" si="5"/>
        <v>0</v>
      </c>
      <c r="U47" s="159">
        <f t="shared" si="5"/>
        <v>0</v>
      </c>
      <c r="V47" s="154">
        <f t="shared" si="5"/>
        <v>0</v>
      </c>
      <c r="W47" s="54" t="s">
        <v>2041</v>
      </c>
      <c r="X47" s="986" t="s">
        <v>2205</v>
      </c>
      <c r="Y47" s="32"/>
      <c r="Z47" s="32"/>
      <c r="AA47" s="32"/>
      <c r="AB47" s="117"/>
      <c r="AC47" s="157">
        <f>SUM(AC39:AC41)-AC42-AC43+AC44+AC45-AC46</f>
        <v>68015927</v>
      </c>
      <c r="AD47" s="156">
        <f>SUM(AD39:AD41)-AD42-AD43+AD44+AD45-AD46</f>
        <v>60996607</v>
      </c>
    </row>
    <row r="48" spans="1:30">
      <c r="A48" s="34"/>
      <c r="B48" s="30"/>
      <c r="C48" s="35"/>
      <c r="D48" s="35"/>
      <c r="E48" s="35"/>
      <c r="F48" s="30"/>
      <c r="G48" s="144"/>
      <c r="H48" s="145"/>
      <c r="I48" s="34"/>
      <c r="J48" s="30"/>
      <c r="K48" s="35"/>
      <c r="L48" s="30"/>
      <c r="M48" s="144"/>
      <c r="N48" s="144"/>
      <c r="O48" s="39"/>
      <c r="P48" s="72"/>
      <c r="Q48" s="30"/>
      <c r="R48" s="30"/>
      <c r="S48" s="30"/>
      <c r="T48" s="30"/>
      <c r="U48" s="30"/>
      <c r="V48" s="39"/>
      <c r="W48" s="54" t="s">
        <v>2043</v>
      </c>
      <c r="X48" s="986" t="s">
        <v>2206</v>
      </c>
      <c r="Y48" s="32"/>
      <c r="Z48" s="32"/>
      <c r="AA48" s="32"/>
      <c r="AB48" s="117"/>
      <c r="AC48" s="157">
        <f>AC8+AC37-AC47</f>
        <v>73117181</v>
      </c>
      <c r="AD48" s="156">
        <f>AD8+AD37-AD47</f>
        <v>83221836</v>
      </c>
    </row>
    <row r="49" spans="1:30" ht="15.6">
      <c r="A49" s="34"/>
      <c r="B49" s="30"/>
      <c r="C49" s="35"/>
      <c r="D49" s="35"/>
      <c r="E49" s="35"/>
      <c r="F49" s="30"/>
      <c r="G49" s="144"/>
      <c r="H49" s="145"/>
      <c r="I49" s="34"/>
      <c r="J49" s="30"/>
      <c r="K49" s="35"/>
      <c r="L49" s="30"/>
      <c r="M49" s="144"/>
      <c r="N49" s="144"/>
      <c r="O49" s="39"/>
      <c r="P49" s="72"/>
      <c r="Q49" s="30"/>
      <c r="R49" s="30"/>
      <c r="S49" s="30"/>
      <c r="T49" s="30"/>
      <c r="U49" s="30"/>
      <c r="V49" s="39"/>
      <c r="W49" s="54" t="s">
        <v>2045</v>
      </c>
      <c r="X49" s="1435" t="s">
        <v>3139</v>
      </c>
      <c r="Y49" s="38"/>
      <c r="Z49" s="38"/>
      <c r="AA49" s="38"/>
      <c r="AB49" s="117"/>
      <c r="AC49" s="185"/>
      <c r="AD49" s="192"/>
    </row>
    <row r="50" spans="1:30">
      <c r="A50" s="34"/>
      <c r="B50" s="30"/>
      <c r="C50" s="35"/>
      <c r="D50" s="35"/>
      <c r="E50" s="35"/>
      <c r="F50" s="30"/>
      <c r="G50" s="144"/>
      <c r="H50" s="145"/>
      <c r="I50" s="34"/>
      <c r="J50" s="30"/>
      <c r="K50" s="35"/>
      <c r="L50" s="30"/>
      <c r="M50" s="144"/>
      <c r="N50" s="144"/>
      <c r="O50" s="39"/>
      <c r="P50" s="72"/>
      <c r="Q50" s="30"/>
      <c r="R50" s="30"/>
      <c r="S50" s="30"/>
      <c r="T50" s="30"/>
      <c r="U50" s="30"/>
      <c r="V50" s="39"/>
      <c r="W50" s="54" t="s">
        <v>2047</v>
      </c>
      <c r="X50" s="986" t="s">
        <v>2207</v>
      </c>
      <c r="Y50" s="32"/>
      <c r="Z50" s="32"/>
      <c r="AA50" s="32"/>
      <c r="AB50" s="117"/>
      <c r="AC50" s="157"/>
      <c r="AD50" s="156"/>
    </row>
    <row r="51" spans="1:30">
      <c r="A51" s="34"/>
      <c r="B51" s="30"/>
      <c r="C51" s="35"/>
      <c r="D51" s="35"/>
      <c r="E51" s="35"/>
      <c r="F51" s="30"/>
      <c r="G51" s="144"/>
      <c r="H51" s="145"/>
      <c r="I51" s="34"/>
      <c r="J51" s="30"/>
      <c r="K51" s="35"/>
      <c r="L51" s="30"/>
      <c r="M51" s="144"/>
      <c r="N51" s="144"/>
      <c r="O51" s="39"/>
      <c r="P51" s="72"/>
      <c r="Q51" s="30"/>
      <c r="R51" s="30"/>
      <c r="S51" s="30"/>
      <c r="T51" s="30"/>
      <c r="U51" s="30"/>
      <c r="V51" s="39"/>
      <c r="W51" s="54" t="s">
        <v>2049</v>
      </c>
      <c r="X51" s="986" t="s">
        <v>2208</v>
      </c>
      <c r="Y51" s="32"/>
      <c r="Z51" s="32"/>
      <c r="AA51" s="32"/>
      <c r="AB51" s="117"/>
      <c r="AC51" s="157"/>
      <c r="AD51" s="156"/>
    </row>
    <row r="52" spans="1:30">
      <c r="A52" s="34"/>
      <c r="B52" s="30"/>
      <c r="C52" s="35"/>
      <c r="D52" s="35"/>
      <c r="E52" s="35"/>
      <c r="F52" s="30"/>
      <c r="G52" s="144"/>
      <c r="H52" s="145"/>
      <c r="I52" s="34"/>
      <c r="J52" s="30"/>
      <c r="K52" s="35"/>
      <c r="L52" s="30"/>
      <c r="M52" s="144"/>
      <c r="N52" s="144"/>
      <c r="O52" s="39"/>
      <c r="P52" s="72"/>
      <c r="Q52" s="30"/>
      <c r="R52" s="30"/>
      <c r="S52" s="30"/>
      <c r="T52" s="30"/>
      <c r="U52" s="30"/>
      <c r="V52" s="39"/>
      <c r="W52" s="54" t="s">
        <v>2051</v>
      </c>
      <c r="X52" s="986" t="s">
        <v>2209</v>
      </c>
      <c r="Y52" s="32"/>
      <c r="Z52" s="32"/>
      <c r="AA52" s="32"/>
      <c r="AB52" s="117"/>
      <c r="AC52" s="157">
        <f>AC50-AC51</f>
        <v>0</v>
      </c>
      <c r="AD52" s="156">
        <f>AD50-AD51</f>
        <v>0</v>
      </c>
    </row>
    <row r="53" spans="1:30">
      <c r="A53" s="34"/>
      <c r="B53" s="30"/>
      <c r="C53" s="35"/>
      <c r="D53" s="35"/>
      <c r="E53" s="35"/>
      <c r="F53" s="30"/>
      <c r="G53" s="144"/>
      <c r="H53" s="145"/>
      <c r="I53" s="34"/>
      <c r="J53" s="30"/>
      <c r="K53" s="35"/>
      <c r="L53" s="30"/>
      <c r="M53" s="144"/>
      <c r="N53" s="144"/>
      <c r="O53" s="39"/>
      <c r="P53" s="72"/>
      <c r="Q53" s="30"/>
      <c r="R53" s="30"/>
      <c r="S53" s="30"/>
      <c r="T53" s="30"/>
      <c r="U53" s="30"/>
      <c r="V53" s="39"/>
      <c r="W53" s="54" t="s">
        <v>2210</v>
      </c>
      <c r="X53" s="986" t="s">
        <v>2211</v>
      </c>
      <c r="Y53" s="32"/>
      <c r="Z53" s="32"/>
      <c r="AA53" s="32"/>
      <c r="AB53" s="160" t="s">
        <v>1294</v>
      </c>
      <c r="AC53" s="157"/>
      <c r="AD53" s="156"/>
    </row>
    <row r="54" spans="1:30">
      <c r="A54" s="34"/>
      <c r="B54" s="30"/>
      <c r="C54" s="35"/>
      <c r="D54" s="35"/>
      <c r="E54" s="35"/>
      <c r="F54" s="30"/>
      <c r="G54" s="144"/>
      <c r="H54" s="145"/>
      <c r="I54" s="34"/>
      <c r="J54" s="30"/>
      <c r="K54" s="35"/>
      <c r="L54" s="30"/>
      <c r="M54" s="144"/>
      <c r="N54" s="144"/>
      <c r="O54" s="39"/>
      <c r="P54" s="72"/>
      <c r="Q54" s="30"/>
      <c r="R54" s="30"/>
      <c r="S54" s="30"/>
      <c r="T54" s="30"/>
      <c r="U54" s="30"/>
      <c r="V54" s="39"/>
      <c r="W54" s="54" t="s">
        <v>2212</v>
      </c>
      <c r="X54" s="986" t="s">
        <v>2213</v>
      </c>
      <c r="Y54" s="32"/>
      <c r="Z54" s="32"/>
      <c r="AA54" s="32"/>
      <c r="AB54" s="117"/>
      <c r="AC54" s="157">
        <f>AC52-AC53</f>
        <v>0</v>
      </c>
      <c r="AD54" s="156">
        <f>AD52-AD53</f>
        <v>0</v>
      </c>
    </row>
    <row r="55" spans="1:30">
      <c r="A55" s="34"/>
      <c r="B55" s="30"/>
      <c r="C55" s="35"/>
      <c r="D55" s="35"/>
      <c r="E55" s="35"/>
      <c r="F55" s="30"/>
      <c r="G55" s="144"/>
      <c r="H55" s="145"/>
      <c r="I55" s="34"/>
      <c r="J55" s="30"/>
      <c r="K55" s="35"/>
      <c r="L55" s="30"/>
      <c r="M55" s="144"/>
      <c r="N55" s="144"/>
      <c r="O55" s="39"/>
      <c r="P55" s="72"/>
      <c r="Q55" s="30"/>
      <c r="R55" s="30"/>
      <c r="S55" s="30"/>
      <c r="T55" s="30"/>
      <c r="U55" s="30"/>
      <c r="V55" s="39"/>
      <c r="W55" s="54" t="s">
        <v>2214</v>
      </c>
      <c r="X55" s="986" t="s">
        <v>2215</v>
      </c>
      <c r="Y55" s="32"/>
      <c r="Z55" s="32"/>
      <c r="AA55" s="32"/>
      <c r="AB55" s="117"/>
      <c r="AC55" s="159">
        <f>AC48-AC54</f>
        <v>73117181</v>
      </c>
      <c r="AD55" s="154">
        <f>AD48-AD54</f>
        <v>83221836</v>
      </c>
    </row>
    <row r="56" spans="1:30">
      <c r="A56" s="34"/>
      <c r="B56" s="30"/>
      <c r="C56" s="35"/>
      <c r="D56" s="35"/>
      <c r="E56" s="35"/>
      <c r="F56" s="30"/>
      <c r="G56" s="144"/>
      <c r="H56" s="145"/>
      <c r="I56" s="34"/>
      <c r="J56" s="30"/>
      <c r="K56" s="35"/>
      <c r="L56" s="30"/>
      <c r="M56" s="144"/>
      <c r="N56" s="144"/>
      <c r="O56" s="39"/>
      <c r="P56" s="72"/>
      <c r="Q56" s="30"/>
      <c r="R56" s="30"/>
      <c r="S56" s="30"/>
      <c r="T56" s="30"/>
      <c r="U56" s="30"/>
      <c r="V56" s="39"/>
      <c r="W56" s="34"/>
      <c r="X56" s="30"/>
      <c r="Y56" s="35"/>
      <c r="Z56" s="35"/>
      <c r="AA56" s="35"/>
      <c r="AB56" s="30"/>
      <c r="AC56" s="144"/>
      <c r="AD56" s="145"/>
    </row>
    <row r="57" spans="1:30">
      <c r="A57" s="34"/>
      <c r="B57" s="30"/>
      <c r="C57" s="35"/>
      <c r="D57" s="35"/>
      <c r="E57" s="35"/>
      <c r="F57" s="30"/>
      <c r="G57" s="144"/>
      <c r="H57" s="145"/>
      <c r="I57" s="34"/>
      <c r="J57" s="30"/>
      <c r="K57" s="35"/>
      <c r="L57" s="30"/>
      <c r="M57" s="144"/>
      <c r="N57" s="144"/>
      <c r="O57" s="39"/>
      <c r="P57" s="72"/>
      <c r="Q57" s="30"/>
      <c r="R57" s="30"/>
      <c r="S57" s="30"/>
      <c r="T57" s="30"/>
      <c r="U57" s="30"/>
      <c r="V57" s="39"/>
      <c r="W57" s="34"/>
      <c r="X57" s="30"/>
      <c r="Y57" s="35"/>
      <c r="Z57" s="35"/>
      <c r="AA57" s="35"/>
      <c r="AB57" s="30"/>
      <c r="AC57" s="1439"/>
      <c r="AD57" s="145"/>
    </row>
    <row r="58" spans="1:30" ht="15.6" thickBot="1">
      <c r="A58" s="40"/>
      <c r="B58" s="41"/>
      <c r="C58" s="42"/>
      <c r="D58" s="42"/>
      <c r="E58" s="42"/>
      <c r="F58" s="41"/>
      <c r="G58" s="146"/>
      <c r="H58" s="147"/>
      <c r="I58" s="40"/>
      <c r="J58" s="41"/>
      <c r="K58" s="42"/>
      <c r="L58" s="41"/>
      <c r="M58" s="146"/>
      <c r="N58" s="146"/>
      <c r="O58" s="191"/>
      <c r="P58" s="112"/>
      <c r="Q58" s="41"/>
      <c r="R58" s="41"/>
      <c r="S58" s="41"/>
      <c r="T58" s="41"/>
      <c r="U58" s="41"/>
      <c r="V58" s="191"/>
      <c r="W58" s="40"/>
      <c r="X58" s="41"/>
      <c r="Y58" s="42"/>
      <c r="Z58" s="42"/>
      <c r="AA58" s="42"/>
      <c r="AB58" s="41"/>
      <c r="AC58" s="146"/>
      <c r="AD58" s="147"/>
    </row>
    <row r="59" spans="1:30">
      <c r="A59" s="30"/>
      <c r="B59" s="30"/>
      <c r="C59" s="35"/>
      <c r="D59" s="35"/>
      <c r="E59" s="35"/>
      <c r="F59" s="30"/>
      <c r="G59" s="144"/>
      <c r="H59" s="144"/>
      <c r="I59" s="30"/>
      <c r="J59" s="30"/>
      <c r="K59" s="35"/>
      <c r="L59" s="30"/>
      <c r="M59" s="144"/>
      <c r="N59" s="144"/>
      <c r="O59" s="30"/>
      <c r="P59" s="17"/>
      <c r="Q59" s="30"/>
      <c r="R59" s="30"/>
      <c r="S59" s="30"/>
      <c r="T59" s="30"/>
      <c r="U59" s="30"/>
      <c r="V59" s="30"/>
      <c r="W59" s="30"/>
      <c r="X59" s="30"/>
      <c r="Y59" s="35"/>
      <c r="Z59" s="35"/>
      <c r="AA59" s="35"/>
      <c r="AB59" s="30"/>
      <c r="AC59" s="144"/>
      <c r="AD59" s="144"/>
    </row>
    <row r="60" spans="1:30">
      <c r="A60" s="17" t="s">
        <v>2481</v>
      </c>
      <c r="B60" s="30"/>
      <c r="C60" s="35"/>
      <c r="D60" s="35"/>
      <c r="E60" s="35"/>
      <c r="F60" s="30"/>
      <c r="G60" s="144"/>
      <c r="H60" s="17"/>
      <c r="I60" s="17" t="s">
        <v>2482</v>
      </c>
      <c r="J60" s="30"/>
      <c r="K60" s="35"/>
      <c r="L60" s="30"/>
      <c r="M60" s="144"/>
      <c r="N60" s="144"/>
      <c r="O60" s="30"/>
      <c r="P60" s="17" t="s">
        <v>2483</v>
      </c>
      <c r="Q60" s="30"/>
      <c r="R60" s="30"/>
      <c r="S60" s="30"/>
      <c r="T60" s="30"/>
      <c r="U60" s="30"/>
      <c r="V60" s="30"/>
      <c r="W60" s="136" t="s">
        <v>1101</v>
      </c>
      <c r="X60" s="30"/>
      <c r="Y60" s="35"/>
      <c r="Z60" s="35"/>
      <c r="AA60" s="35"/>
      <c r="AB60" s="30"/>
      <c r="AC60" s="144"/>
      <c r="AD60" s="144"/>
    </row>
    <row r="61" spans="1:30">
      <c r="A61" s="35" t="s">
        <v>2484</v>
      </c>
      <c r="B61" s="35"/>
      <c r="C61" s="69"/>
      <c r="D61" s="69"/>
      <c r="E61" s="35"/>
      <c r="F61" s="35"/>
      <c r="G61" s="148"/>
      <c r="H61" s="69"/>
      <c r="I61" s="148" t="s">
        <v>2485</v>
      </c>
      <c r="J61" s="35"/>
      <c r="K61" s="35"/>
      <c r="L61" s="35"/>
      <c r="M61" s="148"/>
      <c r="N61" s="148"/>
      <c r="O61" s="35"/>
      <c r="P61" s="35" t="s">
        <v>2486</v>
      </c>
      <c r="Q61" s="35"/>
      <c r="R61" s="35"/>
      <c r="S61" s="35"/>
      <c r="T61" s="35"/>
      <c r="U61" s="35"/>
      <c r="V61" s="35"/>
      <c r="W61" s="35" t="s">
        <v>2216</v>
      </c>
      <c r="X61" s="35"/>
      <c r="Y61" s="35"/>
      <c r="Z61" s="69"/>
      <c r="AA61" s="35"/>
      <c r="AB61" s="35"/>
      <c r="AC61" s="148"/>
      <c r="AD61" s="148"/>
    </row>
    <row r="62" spans="1:30">
      <c r="I62" s="30"/>
      <c r="J62" s="30"/>
      <c r="K62" s="35"/>
      <c r="L62" s="30"/>
      <c r="M62" s="144"/>
      <c r="N62" s="144"/>
      <c r="O62" s="30"/>
      <c r="P62" s="17"/>
      <c r="Q62" s="30"/>
      <c r="R62" s="30"/>
      <c r="S62" s="30"/>
      <c r="T62" s="30"/>
      <c r="U62" s="30"/>
      <c r="V62" s="30"/>
    </row>
  </sheetData>
  <customSheetViews>
    <customSheetView guid="{B03EE9F7-5DE6-4312-9CF8-68BFF35B892B}" scale="85" colorId="22" topLeftCell="R25">
      <selection activeCell="AD47" sqref="AD47"/>
      <colBreaks count="3" manualBreakCount="3">
        <brk id="8" max="1048575" man="1"/>
        <brk id="15" max="1048575" man="1"/>
        <brk id="22" max="1048575" man="1"/>
      </colBreaks>
      <pageMargins left="0.25" right="0.25" top="0.25" bottom="0.25" header="0" footer="0"/>
      <printOptions horizontalCentered="1" verticalCentered="1"/>
      <pageSetup scale="70" fitToWidth="4" orientation="portrait" horizontalDpi="300" verticalDpi="300" r:id="rId1"/>
      <headerFooter alignWithMargins="0"/>
    </customSheetView>
    <customSheetView guid="{6604920B-9A9A-4B1B-8001-ABFAE204A5A1}" scale="85" colorId="22" showPageBreaks="1">
      <selection activeCell="B19" sqref="B19"/>
      <colBreaks count="3" manualBreakCount="3">
        <brk id="8" max="1048575" man="1"/>
        <brk id="15" max="1048575" man="1"/>
        <brk id="22" max="1048575" man="1"/>
      </colBreaks>
      <pageMargins left="0.25" right="0.25" top="0.25" bottom="0.25" header="0" footer="0"/>
      <printOptions horizontalCentered="1" verticalCentered="1"/>
      <pageSetup scale="70" fitToWidth="4" orientation="portrait" horizontalDpi="300" verticalDpi="300" r:id="rId2"/>
      <headerFooter alignWithMargins="0"/>
    </customSheetView>
    <customSheetView guid="{725D19D6-B2FF-4AA6-9BA8-2C93787C1292}" scale="85" colorId="22" showRuler="0">
      <selection activeCell="B19" sqref="B19"/>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3"/>
      <headerFooter alignWithMargins="0"/>
    </customSheetView>
    <customSheetView guid="{00D7FFF0-A637-4B2D-8964-7D108FE27DC9}" scale="85" colorId="22" topLeftCell="R25">
      <selection activeCell="AD47" sqref="AD47"/>
      <colBreaks count="3" manualBreakCount="3">
        <brk id="8" max="1048575" man="1"/>
        <brk id="15" max="1048575" man="1"/>
        <brk id="22" max="1048575" man="1"/>
      </colBreaks>
      <pageMargins left="0.25" right="0.25" top="0.25" bottom="0.25" header="0" footer="0"/>
      <printOptions horizontalCentered="1" verticalCentered="1"/>
      <pageSetup scale="70" fitToWidth="4" orientation="portrait" horizontalDpi="300" verticalDpi="300" r:id="rId4"/>
      <headerFooter alignWithMargins="0"/>
    </customSheetView>
    <customSheetView guid="{8930B103-E5CB-49CF-B279-92DC95584FC0}" scale="85" colorId="22" showPageBreaks="1">
      <selection activeCell="B19" sqref="B19"/>
      <colBreaks count="3" manualBreakCount="3">
        <brk id="8" max="1048575" man="1"/>
        <brk id="15" max="1048575" man="1"/>
        <brk id="22" max="1048575" man="1"/>
      </colBreaks>
      <pageMargins left="0.25" right="0.25" top="0.25" bottom="0.25" header="0" footer="0"/>
      <printOptions horizontalCentered="1" verticalCentered="1"/>
      <pageSetup scale="70" fitToWidth="4" orientation="portrait" horizontalDpi="300" verticalDpi="300" r:id="rId5"/>
      <headerFooter alignWithMargins="0"/>
    </customSheetView>
  </customSheetViews>
  <mergeCells count="11">
    <mergeCell ref="B16:B17"/>
    <mergeCell ref="B5:B10"/>
    <mergeCell ref="D5:H14"/>
    <mergeCell ref="B11:B12"/>
    <mergeCell ref="I5:K8"/>
    <mergeCell ref="L5:O6"/>
    <mergeCell ref="L7:O10"/>
    <mergeCell ref="I9:K11"/>
    <mergeCell ref="I12:K17"/>
    <mergeCell ref="B13:B15"/>
    <mergeCell ref="D15:H16"/>
  </mergeCells>
  <phoneticPr fontId="54" type="noConversion"/>
  <printOptions horizontalCentered="1" verticalCentered="1"/>
  <pageMargins left="0.25" right="0.25" top="0.25" bottom="0.25" header="0" footer="0"/>
  <pageSetup scale="70" fitToWidth="4" orientation="portrait" horizontalDpi="300" verticalDpi="300" r:id="rId6"/>
  <headerFooter alignWithMargins="0"/>
  <colBreaks count="3" manualBreakCount="3">
    <brk id="8" max="1048575" man="1"/>
    <brk id="15" max="1048575" man="1"/>
    <brk id="22" max="1048575" man="1"/>
  </colBreaks>
</worksheet>
</file>

<file path=xl/worksheets/sheet15.xml><?xml version="1.0" encoding="utf-8"?>
<worksheet xmlns="http://schemas.openxmlformats.org/spreadsheetml/2006/main" xmlns:r="http://schemas.openxmlformats.org/officeDocument/2006/relationships">
  <sheetPr transitionEvaluation="1"/>
  <dimension ref="A1:G141"/>
  <sheetViews>
    <sheetView defaultGridColor="0" topLeftCell="A31" colorId="22" zoomScale="85" zoomScaleNormal="85" workbookViewId="0">
      <selection activeCell="B18" sqref="B18"/>
    </sheetView>
  </sheetViews>
  <sheetFormatPr defaultColWidth="9.6328125" defaultRowHeight="15"/>
  <cols>
    <col min="1" max="1" width="4.6328125" style="9" customWidth="1"/>
    <col min="2" max="2" width="47.54296875" style="9" customWidth="1"/>
    <col min="3" max="3" width="3.6328125" style="9" customWidth="1"/>
    <col min="4" max="4" width="2.6328125" style="9" customWidth="1"/>
    <col min="5" max="5" width="22.6328125" style="9" customWidth="1"/>
    <col min="6" max="6" width="12.6328125" style="9" customWidth="1"/>
    <col min="7" max="7" width="18" style="9" customWidth="1"/>
    <col min="8" max="16384" width="9.6328125" style="9"/>
  </cols>
  <sheetData>
    <row r="1" spans="1:7">
      <c r="A1" s="43"/>
      <c r="B1" s="44" t="s">
        <v>1429</v>
      </c>
      <c r="C1" s="59" t="s">
        <v>2377</v>
      </c>
      <c r="D1" s="46"/>
      <c r="E1" s="46"/>
      <c r="F1" s="817" t="s">
        <v>1431</v>
      </c>
      <c r="G1" s="193" t="s">
        <v>1432</v>
      </c>
    </row>
    <row r="2" spans="1:7">
      <c r="A2" s="34"/>
      <c r="B2" s="81" t="str">
        <f>'Data Sheet'!$C$25</f>
        <v>Rochester Gas &amp; Electric Corporation</v>
      </c>
      <c r="C2" s="57" t="s">
        <v>2378</v>
      </c>
      <c r="D2" s="30" t="s">
        <v>2379</v>
      </c>
      <c r="E2" s="65" t="s">
        <v>2380</v>
      </c>
      <c r="F2" s="347" t="s">
        <v>1434</v>
      </c>
      <c r="G2" s="39"/>
    </row>
    <row r="3" spans="1:7" ht="15" customHeight="1">
      <c r="A3" s="37"/>
      <c r="B3" s="38"/>
      <c r="C3" s="117" t="s">
        <v>2381</v>
      </c>
      <c r="D3" s="38" t="s">
        <v>2379</v>
      </c>
      <c r="E3" s="116" t="s">
        <v>2382</v>
      </c>
      <c r="F3" s="871" t="str">
        <f>'Data Sheet'!$C$40</f>
        <v xml:space="preserve"> </v>
      </c>
      <c r="G3" s="1591" t="str">
        <f>'Data Sheet'!$C$38</f>
        <v>12/31/2013</v>
      </c>
    </row>
    <row r="4" spans="1:7" ht="15" customHeight="1">
      <c r="A4" s="31"/>
      <c r="B4" s="32" t="s">
        <v>2217</v>
      </c>
      <c r="C4" s="32"/>
      <c r="D4" s="32"/>
      <c r="E4" s="32"/>
      <c r="F4" s="32"/>
      <c r="G4" s="33"/>
    </row>
    <row r="5" spans="1:7">
      <c r="A5" s="34"/>
      <c r="B5" s="1905" t="s">
        <v>2272</v>
      </c>
      <c r="C5" s="1898"/>
      <c r="D5" s="35"/>
      <c r="E5" s="136" t="s">
        <v>1912</v>
      </c>
      <c r="F5" s="17"/>
      <c r="G5" s="36"/>
    </row>
    <row r="6" spans="1:7">
      <c r="A6" s="34"/>
      <c r="B6" s="1896"/>
      <c r="C6" s="1899"/>
      <c r="D6" s="35"/>
      <c r="E6" s="1909" t="s">
        <v>1913</v>
      </c>
      <c r="F6" s="1896"/>
      <c r="G6" s="1897"/>
    </row>
    <row r="7" spans="1:7">
      <c r="A7" s="34"/>
      <c r="B7" s="1896"/>
      <c r="C7" s="1899"/>
      <c r="D7" s="35"/>
      <c r="E7" s="1896"/>
      <c r="F7" s="1896"/>
      <c r="G7" s="1897"/>
    </row>
    <row r="8" spans="1:7">
      <c r="A8" s="34"/>
      <c r="B8" s="1909" t="s">
        <v>1914</v>
      </c>
      <c r="C8" s="1896"/>
      <c r="D8" s="35"/>
      <c r="E8" s="1896"/>
      <c r="F8" s="1896"/>
      <c r="G8" s="1897"/>
    </row>
    <row r="9" spans="1:7">
      <c r="A9" s="34"/>
      <c r="B9" s="1896"/>
      <c r="C9" s="1896"/>
      <c r="D9" s="35"/>
      <c r="E9" s="1909" t="s">
        <v>1915</v>
      </c>
      <c r="F9" s="1896"/>
      <c r="G9" s="1897"/>
    </row>
    <row r="10" spans="1:7">
      <c r="A10" s="34"/>
      <c r="B10" s="1896"/>
      <c r="C10" s="1896"/>
      <c r="D10" s="35"/>
      <c r="E10" s="1896"/>
      <c r="F10" s="1896"/>
      <c r="G10" s="1897"/>
    </row>
    <row r="11" spans="1:7">
      <c r="A11" s="34"/>
      <c r="B11" s="1896"/>
      <c r="C11" s="1896"/>
      <c r="D11" s="35"/>
      <c r="E11" s="1896"/>
      <c r="F11" s="1896"/>
      <c r="G11" s="1897"/>
    </row>
    <row r="12" spans="1:7">
      <c r="A12" s="34"/>
      <c r="B12" s="1909" t="s">
        <v>1916</v>
      </c>
      <c r="C12" s="1896"/>
      <c r="D12" s="35"/>
      <c r="E12" s="1896"/>
      <c r="F12" s="1896"/>
      <c r="G12" s="1897"/>
    </row>
    <row r="13" spans="1:7">
      <c r="A13" s="34"/>
      <c r="B13" s="1896"/>
      <c r="C13" s="1896"/>
      <c r="D13" s="35"/>
      <c r="E13" s="1896"/>
      <c r="F13" s="1896"/>
      <c r="G13" s="1897"/>
    </row>
    <row r="14" spans="1:7">
      <c r="A14" s="34"/>
      <c r="B14" s="1909" t="s">
        <v>1917</v>
      </c>
      <c r="C14" s="1896"/>
      <c r="D14" s="35"/>
      <c r="E14" s="1909" t="s">
        <v>1918</v>
      </c>
      <c r="F14" s="1896"/>
      <c r="G14" s="1897"/>
    </row>
    <row r="15" spans="1:7">
      <c r="A15" s="34"/>
      <c r="B15" s="1896"/>
      <c r="C15" s="1896"/>
      <c r="D15" s="35"/>
      <c r="E15" s="1896"/>
      <c r="F15" s="1896"/>
      <c r="G15" s="1897"/>
    </row>
    <row r="16" spans="1:7">
      <c r="A16" s="37"/>
      <c r="B16" s="1908"/>
      <c r="C16" s="1908"/>
      <c r="D16" s="32"/>
      <c r="E16" s="1354"/>
      <c r="F16" s="1354"/>
      <c r="G16" s="1440"/>
    </row>
    <row r="17" spans="1:7">
      <c r="A17" s="34"/>
      <c r="B17" s="52"/>
      <c r="C17" s="35"/>
      <c r="D17" s="35"/>
      <c r="E17" s="35"/>
      <c r="F17" s="205" t="s">
        <v>4715</v>
      </c>
      <c r="G17" s="49"/>
    </row>
    <row r="18" spans="1:7">
      <c r="A18" s="51"/>
      <c r="B18" s="52"/>
      <c r="C18" s="35"/>
      <c r="D18" s="35"/>
      <c r="E18" s="35"/>
      <c r="F18" s="812" t="s">
        <v>4716</v>
      </c>
      <c r="G18" s="162"/>
    </row>
    <row r="19" spans="1:7">
      <c r="A19" s="151" t="s">
        <v>1357</v>
      </c>
      <c r="B19" s="205" t="s">
        <v>1412</v>
      </c>
      <c r="C19" s="35"/>
      <c r="D19" s="35"/>
      <c r="E19" s="35"/>
      <c r="F19" s="812" t="s">
        <v>4208</v>
      </c>
      <c r="G19" s="818" t="s">
        <v>4717</v>
      </c>
    </row>
    <row r="20" spans="1:7">
      <c r="A20" s="151" t="s">
        <v>1360</v>
      </c>
      <c r="B20" s="52"/>
      <c r="C20" s="35"/>
      <c r="D20" s="35"/>
      <c r="E20" s="35"/>
      <c r="F20" s="812" t="s">
        <v>4718</v>
      </c>
      <c r="G20" s="162"/>
    </row>
    <row r="21" spans="1:7">
      <c r="A21" s="54"/>
      <c r="B21" s="160" t="s">
        <v>446</v>
      </c>
      <c r="C21" s="32"/>
      <c r="D21" s="32"/>
      <c r="E21" s="32"/>
      <c r="F21" s="813" t="s">
        <v>447</v>
      </c>
      <c r="G21" s="814" t="s">
        <v>448</v>
      </c>
    </row>
    <row r="22" spans="1:7" ht="15.6">
      <c r="A22" s="54"/>
      <c r="B22" s="1441" t="s">
        <v>4719</v>
      </c>
      <c r="C22" s="32"/>
      <c r="D22" s="32"/>
      <c r="E22" s="32"/>
      <c r="F22" s="195"/>
      <c r="G22" s="196"/>
    </row>
    <row r="23" spans="1:7">
      <c r="A23" s="54">
        <v>1</v>
      </c>
      <c r="B23" s="986" t="s">
        <v>4720</v>
      </c>
      <c r="C23" s="32"/>
      <c r="D23" s="32"/>
      <c r="E23" s="32"/>
      <c r="F23" s="195"/>
      <c r="G23" s="197">
        <v>182052318</v>
      </c>
    </row>
    <row r="24" spans="1:7">
      <c r="A24" s="54">
        <v>2</v>
      </c>
      <c r="B24" s="986" t="s">
        <v>4721</v>
      </c>
      <c r="C24" s="32"/>
      <c r="D24" s="32"/>
      <c r="E24" s="32"/>
      <c r="F24" s="195"/>
      <c r="G24" s="196"/>
    </row>
    <row r="25" spans="1:7">
      <c r="A25" s="54">
        <v>3</v>
      </c>
      <c r="B25" s="986" t="s">
        <v>4777</v>
      </c>
      <c r="C25" s="32"/>
      <c r="D25" s="32"/>
      <c r="E25" s="32"/>
      <c r="F25" s="105"/>
      <c r="G25" s="339"/>
    </row>
    <row r="26" spans="1:7">
      <c r="A26" s="54">
        <v>4</v>
      </c>
      <c r="B26" s="986" t="s">
        <v>4778</v>
      </c>
      <c r="C26" s="32"/>
      <c r="D26" s="32"/>
      <c r="E26" s="32"/>
      <c r="F26" s="117"/>
      <c r="G26" s="156"/>
    </row>
    <row r="27" spans="1:7">
      <c r="A27" s="54">
        <v>5</v>
      </c>
      <c r="B27" s="986" t="s">
        <v>4778</v>
      </c>
      <c r="C27" s="32"/>
      <c r="D27" s="32"/>
      <c r="E27" s="32"/>
      <c r="F27" s="117"/>
      <c r="G27" s="156"/>
    </row>
    <row r="28" spans="1:7">
      <c r="A28" s="54">
        <v>6</v>
      </c>
      <c r="B28" s="986" t="s">
        <v>4778</v>
      </c>
      <c r="C28" s="32"/>
      <c r="D28" s="32"/>
      <c r="E28" s="32"/>
      <c r="F28" s="117"/>
      <c r="G28" s="156"/>
    </row>
    <row r="29" spans="1:7">
      <c r="A29" s="54">
        <v>7</v>
      </c>
      <c r="B29" s="986" t="s">
        <v>4778</v>
      </c>
      <c r="C29" s="32"/>
      <c r="D29" s="32"/>
      <c r="E29" s="32"/>
      <c r="F29" s="117"/>
      <c r="G29" s="156"/>
    </row>
    <row r="30" spans="1:7">
      <c r="A30" s="54">
        <v>8</v>
      </c>
      <c r="B30" s="986" t="s">
        <v>4778</v>
      </c>
      <c r="C30" s="32"/>
      <c r="D30" s="32"/>
      <c r="E30" s="32"/>
      <c r="F30" s="117"/>
      <c r="G30" s="156"/>
    </row>
    <row r="31" spans="1:7">
      <c r="A31" s="54">
        <v>9</v>
      </c>
      <c r="B31" s="986" t="s">
        <v>4779</v>
      </c>
      <c r="C31" s="32"/>
      <c r="D31" s="32"/>
      <c r="E31" s="32"/>
      <c r="F31" s="117"/>
      <c r="G31" s="156">
        <f>SUM(G26:G30)</f>
        <v>0</v>
      </c>
    </row>
    <row r="32" spans="1:7">
      <c r="A32" s="54">
        <v>10</v>
      </c>
      <c r="B32" s="986" t="s">
        <v>4780</v>
      </c>
      <c r="C32" s="32"/>
      <c r="D32" s="32"/>
      <c r="E32" s="32"/>
      <c r="F32" s="117"/>
      <c r="G32" s="156"/>
    </row>
    <row r="33" spans="1:7">
      <c r="A33" s="54">
        <v>11</v>
      </c>
      <c r="B33" s="986" t="s">
        <v>4780</v>
      </c>
      <c r="C33" s="32"/>
      <c r="D33" s="32"/>
      <c r="E33" s="32"/>
      <c r="F33" s="117"/>
      <c r="G33" s="156"/>
    </row>
    <row r="34" spans="1:7">
      <c r="A34" s="54">
        <v>12</v>
      </c>
      <c r="B34" s="986" t="s">
        <v>4780</v>
      </c>
      <c r="C34" s="32"/>
      <c r="D34" s="32"/>
      <c r="E34" s="32"/>
      <c r="F34" s="117"/>
      <c r="G34" s="156"/>
    </row>
    <row r="35" spans="1:7">
      <c r="A35" s="54">
        <v>13</v>
      </c>
      <c r="B35" s="986" t="s">
        <v>4780</v>
      </c>
      <c r="C35" s="32"/>
      <c r="D35" s="32"/>
      <c r="E35" s="32"/>
      <c r="F35" s="117"/>
      <c r="G35" s="156"/>
    </row>
    <row r="36" spans="1:7">
      <c r="A36" s="54">
        <v>14</v>
      </c>
      <c r="B36" s="986" t="s">
        <v>4780</v>
      </c>
      <c r="C36" s="32"/>
      <c r="D36" s="32"/>
      <c r="E36" s="32"/>
      <c r="F36" s="117"/>
      <c r="G36" s="156"/>
    </row>
    <row r="37" spans="1:7">
      <c r="A37" s="54">
        <v>15</v>
      </c>
      <c r="B37" s="986" t="s">
        <v>4781</v>
      </c>
      <c r="C37" s="32"/>
      <c r="D37" s="32"/>
      <c r="E37" s="32"/>
      <c r="F37" s="117"/>
      <c r="G37" s="156">
        <f>SUM(G32:G36)</f>
        <v>0</v>
      </c>
    </row>
    <row r="38" spans="1:7">
      <c r="A38" s="54">
        <v>16</v>
      </c>
      <c r="B38" s="986" t="s">
        <v>4782</v>
      </c>
      <c r="C38" s="32"/>
      <c r="D38" s="32"/>
      <c r="E38" s="32"/>
      <c r="F38" s="117"/>
      <c r="G38" s="156">
        <v>73117181</v>
      </c>
    </row>
    <row r="39" spans="1:7">
      <c r="A39" s="54">
        <v>17</v>
      </c>
      <c r="B39" s="986" t="s">
        <v>4783</v>
      </c>
      <c r="C39" s="32"/>
      <c r="D39" s="32"/>
      <c r="E39" s="32"/>
      <c r="F39" s="195"/>
      <c r="G39" s="196"/>
    </row>
    <row r="40" spans="1:7">
      <c r="A40" s="54">
        <v>18</v>
      </c>
      <c r="B40" s="986"/>
      <c r="C40" s="32"/>
      <c r="D40" s="32"/>
      <c r="E40" s="32"/>
      <c r="F40" s="117"/>
      <c r="G40" s="156"/>
    </row>
    <row r="41" spans="1:7">
      <c r="A41" s="54">
        <v>19</v>
      </c>
      <c r="B41" s="986"/>
      <c r="C41" s="32"/>
      <c r="D41" s="32"/>
      <c r="E41" s="32"/>
      <c r="F41" s="117"/>
      <c r="G41" s="156"/>
    </row>
    <row r="42" spans="1:7">
      <c r="A42" s="54">
        <v>20</v>
      </c>
      <c r="B42" s="986"/>
      <c r="C42" s="32"/>
      <c r="D42" s="32"/>
      <c r="E42" s="32"/>
      <c r="F42" s="117"/>
      <c r="G42" s="156"/>
    </row>
    <row r="43" spans="1:7">
      <c r="A43" s="54">
        <v>21</v>
      </c>
      <c r="B43" s="986"/>
      <c r="C43" s="32"/>
      <c r="D43" s="32"/>
      <c r="E43" s="32"/>
      <c r="F43" s="117"/>
      <c r="G43" s="156"/>
    </row>
    <row r="44" spans="1:7">
      <c r="A44" s="54">
        <v>22</v>
      </c>
      <c r="B44" s="986" t="s">
        <v>4784</v>
      </c>
      <c r="C44" s="32"/>
      <c r="D44" s="32"/>
      <c r="E44" s="32"/>
      <c r="F44" s="117"/>
      <c r="G44" s="156">
        <f>SUM(G40:G43)</f>
        <v>0</v>
      </c>
    </row>
    <row r="45" spans="1:7">
      <c r="A45" s="54">
        <v>23</v>
      </c>
      <c r="B45" s="986" t="s">
        <v>4785</v>
      </c>
      <c r="C45" s="32"/>
      <c r="D45" s="32"/>
      <c r="E45" s="32"/>
      <c r="F45" s="198"/>
      <c r="G45" s="199"/>
    </row>
    <row r="46" spans="1:7">
      <c r="A46" s="54">
        <v>24</v>
      </c>
      <c r="B46" s="986"/>
      <c r="C46" s="32"/>
      <c r="D46" s="32"/>
      <c r="E46" s="32"/>
      <c r="F46" s="117">
        <v>238</v>
      </c>
      <c r="G46" s="156">
        <v>-75000000</v>
      </c>
    </row>
    <row r="47" spans="1:7">
      <c r="A47" s="54">
        <v>25</v>
      </c>
      <c r="B47" s="986"/>
      <c r="C47" s="32"/>
      <c r="D47" s="32"/>
      <c r="E47" s="32"/>
      <c r="F47" s="117"/>
      <c r="G47" s="156"/>
    </row>
    <row r="48" spans="1:7">
      <c r="A48" s="54">
        <v>26</v>
      </c>
      <c r="B48" s="986"/>
      <c r="C48" s="32"/>
      <c r="D48" s="32"/>
      <c r="E48" s="32"/>
      <c r="F48" s="117"/>
      <c r="G48" s="156"/>
    </row>
    <row r="49" spans="1:7">
      <c r="A49" s="54">
        <v>27</v>
      </c>
      <c r="B49" s="986"/>
      <c r="C49" s="32"/>
      <c r="D49" s="32"/>
      <c r="E49" s="32"/>
      <c r="F49" s="117"/>
      <c r="G49" s="156"/>
    </row>
    <row r="50" spans="1:7">
      <c r="A50" s="54">
        <v>28</v>
      </c>
      <c r="B50" s="986"/>
      <c r="C50" s="32"/>
      <c r="D50" s="32"/>
      <c r="E50" s="32"/>
      <c r="F50" s="117"/>
      <c r="G50" s="156"/>
    </row>
    <row r="51" spans="1:7">
      <c r="A51" s="54">
        <v>29</v>
      </c>
      <c r="B51" s="986" t="s">
        <v>4786</v>
      </c>
      <c r="C51" s="32"/>
      <c r="D51" s="32"/>
      <c r="E51" s="32"/>
      <c r="F51" s="117"/>
      <c r="G51" s="156">
        <f>SUM(G46:G50)</f>
        <v>-75000000</v>
      </c>
    </row>
    <row r="52" spans="1:7">
      <c r="A52" s="54">
        <v>30</v>
      </c>
      <c r="B52" s="986" t="s">
        <v>4787</v>
      </c>
      <c r="C52" s="32"/>
      <c r="D52" s="32"/>
      <c r="E52" s="32"/>
      <c r="F52" s="195"/>
      <c r="G52" s="196"/>
    </row>
    <row r="53" spans="1:7">
      <c r="A53" s="54">
        <v>31</v>
      </c>
      <c r="B53" s="986"/>
      <c r="C53" s="32"/>
      <c r="D53" s="32"/>
      <c r="E53" s="32"/>
      <c r="F53" s="117"/>
      <c r="G53" s="156"/>
    </row>
    <row r="54" spans="1:7">
      <c r="A54" s="54">
        <v>32</v>
      </c>
      <c r="B54" s="986"/>
      <c r="C54" s="32"/>
      <c r="D54" s="32"/>
      <c r="E54" s="32"/>
      <c r="F54" s="117"/>
      <c r="G54" s="156"/>
    </row>
    <row r="55" spans="1:7">
      <c r="A55" s="54">
        <v>33</v>
      </c>
      <c r="B55" s="986"/>
      <c r="C55" s="32"/>
      <c r="D55" s="32"/>
      <c r="E55" s="32"/>
      <c r="F55" s="117"/>
      <c r="G55" s="156"/>
    </row>
    <row r="56" spans="1:7">
      <c r="A56" s="54">
        <v>34</v>
      </c>
      <c r="B56" s="986"/>
      <c r="C56" s="32"/>
      <c r="D56" s="32"/>
      <c r="E56" s="32"/>
      <c r="F56" s="117"/>
      <c r="G56" s="156"/>
    </row>
    <row r="57" spans="1:7">
      <c r="A57" s="54">
        <v>35</v>
      </c>
      <c r="B57" s="986"/>
      <c r="C57" s="32"/>
      <c r="D57" s="32"/>
      <c r="E57" s="32"/>
      <c r="F57" s="117"/>
      <c r="G57" s="156"/>
    </row>
    <row r="58" spans="1:7">
      <c r="A58" s="54">
        <v>36</v>
      </c>
      <c r="B58" s="986" t="s">
        <v>4788</v>
      </c>
      <c r="C58" s="32"/>
      <c r="D58" s="32"/>
      <c r="E58" s="32"/>
      <c r="F58" s="117"/>
      <c r="G58" s="156">
        <f>SUM(G53:G57)</f>
        <v>0</v>
      </c>
    </row>
    <row r="59" spans="1:7">
      <c r="A59" s="54">
        <v>37</v>
      </c>
      <c r="B59" s="986" t="s">
        <v>2905</v>
      </c>
      <c r="C59" s="32"/>
      <c r="D59" s="32"/>
      <c r="E59" s="32"/>
      <c r="F59" s="117"/>
      <c r="G59" s="156"/>
    </row>
    <row r="60" spans="1:7" ht="15.6" thickBot="1">
      <c r="A60" s="58">
        <v>38</v>
      </c>
      <c r="B60" s="137" t="s">
        <v>2906</v>
      </c>
      <c r="C60" s="42"/>
      <c r="D60" s="42"/>
      <c r="E60" s="42"/>
      <c r="F60" s="163"/>
      <c r="G60" s="200">
        <f>G23+G31+G37+G38+G44+G51+G58</f>
        <v>180169499</v>
      </c>
    </row>
    <row r="61" spans="1:7">
      <c r="A61" s="1442"/>
      <c r="B61" s="1443"/>
      <c r="C61" s="1004"/>
      <c r="D61" s="1004"/>
      <c r="E61" s="1004"/>
      <c r="F61" s="1442"/>
      <c r="G61" s="1444"/>
    </row>
    <row r="62" spans="1:7">
      <c r="A62" s="17" t="s">
        <v>1348</v>
      </c>
      <c r="B62" s="35"/>
      <c r="C62" s="17"/>
      <c r="D62" s="17"/>
      <c r="E62" s="35"/>
      <c r="F62" s="30"/>
      <c r="G62" s="144"/>
    </row>
    <row r="63" spans="1:7">
      <c r="A63" s="1943" t="s">
        <v>2907</v>
      </c>
      <c r="B63" s="1944"/>
      <c r="C63" s="1944"/>
      <c r="D63" s="1944"/>
      <c r="E63" s="1944"/>
      <c r="F63" s="1944"/>
      <c r="G63" s="1944"/>
    </row>
    <row r="64" spans="1:7" ht="15.6" thickBot="1">
      <c r="A64" s="35"/>
      <c r="B64" s="69"/>
      <c r="C64" s="69"/>
      <c r="D64" s="69"/>
      <c r="E64" s="35"/>
      <c r="F64" s="35"/>
      <c r="G64" s="148"/>
    </row>
    <row r="65" spans="1:7">
      <c r="A65" s="43"/>
      <c r="B65" s="44" t="s">
        <v>1429</v>
      </c>
      <c r="C65" s="59" t="s">
        <v>2377</v>
      </c>
      <c r="D65" s="46"/>
      <c r="E65" s="46"/>
      <c r="F65" s="817" t="s">
        <v>1431</v>
      </c>
      <c r="G65" s="193" t="s">
        <v>1432</v>
      </c>
    </row>
    <row r="66" spans="1:7">
      <c r="A66" s="34"/>
      <c r="B66" s="1027" t="str">
        <f>'Data Sheet'!$C$25</f>
        <v>Rochester Gas &amp; Electric Corporation</v>
      </c>
      <c r="C66" s="57" t="s">
        <v>2378</v>
      </c>
      <c r="D66" s="30" t="s">
        <v>2379</v>
      </c>
      <c r="E66" s="65" t="s">
        <v>2380</v>
      </c>
      <c r="F66" s="347" t="s">
        <v>1434</v>
      </c>
      <c r="G66" s="39"/>
    </row>
    <row r="67" spans="1:7">
      <c r="A67" s="37"/>
      <c r="B67" s="38"/>
      <c r="C67" s="117" t="s">
        <v>2381</v>
      </c>
      <c r="D67" s="38" t="s">
        <v>2379</v>
      </c>
      <c r="E67" s="116" t="s">
        <v>2382</v>
      </c>
      <c r="F67" s="871" t="str">
        <f>'Data Sheet'!$C$40</f>
        <v xml:space="preserve"> </v>
      </c>
      <c r="G67" s="1591" t="str">
        <f>'Data Sheet'!$C$38</f>
        <v>12/31/2013</v>
      </c>
    </row>
    <row r="68" spans="1:7">
      <c r="A68" s="31" t="s">
        <v>2908</v>
      </c>
      <c r="B68" s="32"/>
      <c r="C68" s="32"/>
      <c r="D68" s="32"/>
      <c r="E68" s="32"/>
      <c r="F68" s="32"/>
      <c r="G68" s="33"/>
    </row>
    <row r="69" spans="1:7">
      <c r="A69" s="51" t="s">
        <v>1357</v>
      </c>
      <c r="B69" s="201" t="s">
        <v>1412</v>
      </c>
      <c r="C69" s="30"/>
      <c r="D69" s="30"/>
      <c r="E69" s="30"/>
      <c r="F69" s="30"/>
      <c r="G69" s="53" t="s">
        <v>4717</v>
      </c>
    </row>
    <row r="70" spans="1:7">
      <c r="A70" s="54" t="s">
        <v>1360</v>
      </c>
      <c r="B70" s="202" t="s">
        <v>2909</v>
      </c>
      <c r="C70" s="38"/>
      <c r="D70" s="32"/>
      <c r="E70" s="32"/>
      <c r="F70" s="32"/>
      <c r="G70" s="56" t="s">
        <v>447</v>
      </c>
    </row>
    <row r="71" spans="1:7">
      <c r="A71" s="51"/>
      <c r="B71" s="30"/>
      <c r="C71" s="30"/>
      <c r="D71" s="35"/>
      <c r="E71" s="35"/>
      <c r="F71" s="35"/>
      <c r="G71" s="196"/>
    </row>
    <row r="72" spans="1:7" ht="15.6">
      <c r="A72" s="51"/>
      <c r="B72" s="141" t="s">
        <v>2562</v>
      </c>
      <c r="C72" s="1361"/>
      <c r="D72" s="71"/>
      <c r="E72" s="141"/>
      <c r="F72" s="35"/>
      <c r="G72" s="196"/>
    </row>
    <row r="73" spans="1:7">
      <c r="A73" s="51"/>
      <c r="B73" s="1940" t="s">
        <v>1919</v>
      </c>
      <c r="C73" s="1896"/>
      <c r="D73" s="1896"/>
      <c r="E73" s="1896"/>
      <c r="F73" s="1945"/>
      <c r="G73" s="196"/>
    </row>
    <row r="74" spans="1:7">
      <c r="A74" s="51"/>
      <c r="B74" s="1941"/>
      <c r="C74" s="1896"/>
      <c r="D74" s="1896"/>
      <c r="E74" s="1896"/>
      <c r="F74" s="1945"/>
      <c r="G74" s="196"/>
    </row>
    <row r="75" spans="1:7">
      <c r="A75" s="54"/>
      <c r="B75" s="32"/>
      <c r="C75" s="32"/>
      <c r="D75" s="32"/>
      <c r="E75" s="32"/>
      <c r="F75" s="38"/>
      <c r="G75" s="196"/>
    </row>
    <row r="76" spans="1:7">
      <c r="A76" s="51" t="s">
        <v>3519</v>
      </c>
      <c r="B76" s="35"/>
      <c r="C76" s="35"/>
      <c r="D76" s="35"/>
      <c r="E76" s="35"/>
      <c r="F76" s="30"/>
      <c r="G76" s="162"/>
    </row>
    <row r="77" spans="1:7">
      <c r="A77" s="51" t="s">
        <v>3521</v>
      </c>
      <c r="B77" s="35"/>
      <c r="C77" s="35"/>
      <c r="D77" s="35"/>
      <c r="E77" s="35"/>
      <c r="F77" s="30"/>
      <c r="G77" s="162"/>
    </row>
    <row r="78" spans="1:7">
      <c r="A78" s="51" t="s">
        <v>3524</v>
      </c>
      <c r="B78" s="35"/>
      <c r="C78" s="35"/>
      <c r="D78" s="35"/>
      <c r="E78" s="35"/>
      <c r="F78" s="30"/>
      <c r="G78" s="162"/>
    </row>
    <row r="79" spans="1:7">
      <c r="A79" s="51" t="s">
        <v>3526</v>
      </c>
      <c r="B79" s="35"/>
      <c r="C79" s="35"/>
      <c r="D79" s="35"/>
      <c r="E79" s="35"/>
      <c r="F79" s="30"/>
      <c r="G79" s="162"/>
    </row>
    <row r="80" spans="1:7">
      <c r="A80" s="51" t="s">
        <v>3528</v>
      </c>
      <c r="B80" s="35"/>
      <c r="C80" s="35"/>
      <c r="D80" s="35"/>
      <c r="E80" s="35"/>
      <c r="F80" s="30"/>
      <c r="G80" s="162"/>
    </row>
    <row r="81" spans="1:7">
      <c r="A81" s="54" t="s">
        <v>3530</v>
      </c>
      <c r="B81" s="32"/>
      <c r="C81" s="32"/>
      <c r="D81" s="32"/>
      <c r="E81" s="32"/>
      <c r="F81" s="38"/>
      <c r="G81" s="156"/>
    </row>
    <row r="82" spans="1:7">
      <c r="A82" s="54" t="s">
        <v>3532</v>
      </c>
      <c r="B82" s="32" t="s">
        <v>2563</v>
      </c>
      <c r="C82" s="32"/>
      <c r="D82" s="32"/>
      <c r="E82" s="32"/>
      <c r="F82" s="38"/>
      <c r="G82" s="156">
        <f>SUM(G76:G81)</f>
        <v>0</v>
      </c>
    </row>
    <row r="83" spans="1:7">
      <c r="A83" s="51"/>
      <c r="B83" s="35"/>
      <c r="C83" s="35"/>
      <c r="D83" s="35"/>
      <c r="E83" s="35"/>
      <c r="F83" s="30"/>
      <c r="G83" s="196"/>
    </row>
    <row r="84" spans="1:7" ht="15.6">
      <c r="A84" s="51"/>
      <c r="B84" s="1946" t="s">
        <v>2564</v>
      </c>
      <c r="C84" s="1947"/>
      <c r="D84" s="1947"/>
      <c r="E84" s="1947"/>
      <c r="F84" s="1948"/>
      <c r="G84" s="196"/>
    </row>
    <row r="85" spans="1:7">
      <c r="A85" s="51"/>
      <c r="B85" s="1949" t="s">
        <v>2565</v>
      </c>
      <c r="C85" s="1950"/>
      <c r="D85" s="1950"/>
      <c r="E85" s="1950"/>
      <c r="F85" s="1951"/>
      <c r="G85" s="196"/>
    </row>
    <row r="86" spans="1:7">
      <c r="A86" s="51"/>
      <c r="B86" s="35"/>
      <c r="C86" s="35"/>
      <c r="D86" s="35"/>
      <c r="E86" s="35"/>
      <c r="F86" s="30"/>
      <c r="G86" s="196"/>
    </row>
    <row r="87" spans="1:7">
      <c r="A87" s="51"/>
      <c r="B87" s="1940" t="s">
        <v>1920</v>
      </c>
      <c r="C87" s="1896"/>
      <c r="D87" s="1896"/>
      <c r="E87" s="1896"/>
      <c r="F87" s="30"/>
      <c r="G87" s="196"/>
    </row>
    <row r="88" spans="1:7">
      <c r="A88" s="51"/>
      <c r="B88" s="1941"/>
      <c r="C88" s="1896"/>
      <c r="D88" s="1896"/>
      <c r="E88" s="1896"/>
      <c r="F88" s="30"/>
      <c r="G88" s="196"/>
    </row>
    <row r="89" spans="1:7">
      <c r="A89" s="51"/>
      <c r="B89" s="1941"/>
      <c r="C89" s="1896"/>
      <c r="D89" s="1896"/>
      <c r="E89" s="1896"/>
      <c r="F89" s="30"/>
      <c r="G89" s="196"/>
    </row>
    <row r="90" spans="1:7">
      <c r="A90" s="54"/>
      <c r="B90" s="1942"/>
      <c r="C90" s="1908"/>
      <c r="D90" s="1908"/>
      <c r="E90" s="1908"/>
      <c r="F90" s="38"/>
      <c r="G90" s="196"/>
    </row>
    <row r="91" spans="1:7">
      <c r="A91" s="54" t="s">
        <v>3533</v>
      </c>
      <c r="B91" s="1445" t="s">
        <v>2566</v>
      </c>
      <c r="C91" s="32"/>
      <c r="D91" s="32"/>
      <c r="E91" s="32"/>
      <c r="F91" s="38"/>
      <c r="G91" s="156">
        <v>235987</v>
      </c>
    </row>
    <row r="92" spans="1:7">
      <c r="A92" s="54" t="s">
        <v>3535</v>
      </c>
      <c r="B92" s="1445" t="s">
        <v>2567</v>
      </c>
      <c r="C92" s="32"/>
      <c r="D92" s="32"/>
      <c r="E92" s="32"/>
      <c r="F92" s="38"/>
      <c r="G92" s="156">
        <f>G82+G91</f>
        <v>235987</v>
      </c>
    </row>
    <row r="93" spans="1:7">
      <c r="A93" s="54" t="s">
        <v>3537</v>
      </c>
      <c r="B93" s="1445" t="s">
        <v>2568</v>
      </c>
      <c r="C93" s="32"/>
      <c r="D93" s="32"/>
      <c r="E93" s="32"/>
      <c r="F93" s="38"/>
      <c r="G93" s="156">
        <f>G60+G92</f>
        <v>180405486</v>
      </c>
    </row>
    <row r="94" spans="1:7">
      <c r="A94" s="51"/>
      <c r="B94" s="35"/>
      <c r="C94" s="35"/>
      <c r="D94" s="35"/>
      <c r="E94" s="35"/>
      <c r="F94" s="30"/>
      <c r="G94" s="196"/>
    </row>
    <row r="95" spans="1:7" ht="15.6">
      <c r="A95" s="51"/>
      <c r="B95" s="141" t="s">
        <v>2569</v>
      </c>
      <c r="C95" s="35"/>
      <c r="D95" s="35"/>
      <c r="E95" s="35"/>
      <c r="F95" s="30"/>
      <c r="G95" s="196"/>
    </row>
    <row r="96" spans="1:7">
      <c r="A96" s="54"/>
      <c r="B96" s="32"/>
      <c r="C96" s="32"/>
      <c r="D96" s="32"/>
      <c r="E96" s="32"/>
      <c r="F96" s="38"/>
      <c r="G96" s="196"/>
    </row>
    <row r="97" spans="1:7">
      <c r="A97" s="54" t="s">
        <v>3539</v>
      </c>
      <c r="B97" s="986" t="s">
        <v>2570</v>
      </c>
      <c r="C97" s="32"/>
      <c r="D97" s="32"/>
      <c r="E97" s="32"/>
      <c r="F97" s="38"/>
      <c r="G97" s="156"/>
    </row>
    <row r="98" spans="1:7">
      <c r="A98" s="54" t="s">
        <v>3541</v>
      </c>
      <c r="B98" s="986" t="s">
        <v>2571</v>
      </c>
      <c r="C98" s="32"/>
      <c r="D98" s="32"/>
      <c r="E98" s="32"/>
      <c r="F98" s="38"/>
      <c r="G98" s="156"/>
    </row>
    <row r="99" spans="1:7">
      <c r="A99" s="54" t="s">
        <v>3543</v>
      </c>
      <c r="B99" s="986" t="s">
        <v>2572</v>
      </c>
      <c r="C99" s="32"/>
      <c r="D99" s="32"/>
      <c r="E99" s="32"/>
      <c r="F99" s="38"/>
      <c r="G99" s="156"/>
    </row>
    <row r="100" spans="1:7">
      <c r="A100" s="54" t="s">
        <v>3545</v>
      </c>
      <c r="B100" s="986" t="s">
        <v>2573</v>
      </c>
      <c r="C100" s="38"/>
      <c r="D100" s="38"/>
      <c r="E100" s="38"/>
      <c r="F100" s="38"/>
      <c r="G100" s="156"/>
    </row>
    <row r="101" spans="1:7">
      <c r="A101" s="54" t="s">
        <v>3550</v>
      </c>
      <c r="B101" s="986" t="s">
        <v>2574</v>
      </c>
      <c r="C101" s="32"/>
      <c r="D101" s="32"/>
      <c r="E101" s="32"/>
      <c r="F101" s="38"/>
      <c r="G101" s="156">
        <f>G97+G98-G99+G100</f>
        <v>0</v>
      </c>
    </row>
    <row r="102" spans="1:7">
      <c r="A102" s="34"/>
      <c r="B102" s="35"/>
      <c r="C102" s="35"/>
      <c r="D102" s="35"/>
      <c r="E102" s="35"/>
      <c r="F102" s="30"/>
      <c r="G102" s="145"/>
    </row>
    <row r="103" spans="1:7">
      <c r="A103" s="34"/>
      <c r="B103" s="35"/>
      <c r="C103" s="35"/>
      <c r="D103" s="35"/>
      <c r="E103" s="35"/>
      <c r="F103" s="30"/>
      <c r="G103" s="145"/>
    </row>
    <row r="104" spans="1:7">
      <c r="A104" s="34"/>
      <c r="B104" s="35"/>
      <c r="C104" s="35"/>
      <c r="D104" s="35"/>
      <c r="E104" s="35"/>
      <c r="F104" s="30"/>
      <c r="G104" s="145"/>
    </row>
    <row r="105" spans="1:7">
      <c r="A105" s="34"/>
      <c r="B105" s="35"/>
      <c r="C105" s="35"/>
      <c r="D105" s="35"/>
      <c r="E105" s="35"/>
      <c r="F105" s="30"/>
      <c r="G105" s="145"/>
    </row>
    <row r="106" spans="1:7">
      <c r="A106" s="34"/>
      <c r="B106" s="35"/>
      <c r="C106" s="35"/>
      <c r="D106" s="35"/>
      <c r="E106" s="35"/>
      <c r="F106" s="30"/>
      <c r="G106" s="145"/>
    </row>
    <row r="107" spans="1:7">
      <c r="A107" s="34"/>
      <c r="B107" s="35"/>
      <c r="C107" s="35"/>
      <c r="D107" s="35"/>
      <c r="E107" s="35"/>
      <c r="F107" s="30"/>
      <c r="G107" s="145"/>
    </row>
    <row r="108" spans="1:7">
      <c r="A108" s="34"/>
      <c r="B108" s="35"/>
      <c r="C108" s="35"/>
      <c r="D108" s="35"/>
      <c r="E108" s="35"/>
      <c r="F108" s="30"/>
      <c r="G108" s="145"/>
    </row>
    <row r="109" spans="1:7">
      <c r="A109" s="34"/>
      <c r="B109" s="35"/>
      <c r="C109" s="35"/>
      <c r="D109" s="35"/>
      <c r="E109" s="35"/>
      <c r="F109" s="30"/>
      <c r="G109" s="145"/>
    </row>
    <row r="110" spans="1:7">
      <c r="A110" s="34"/>
      <c r="B110" s="35"/>
      <c r="C110" s="35"/>
      <c r="D110" s="35"/>
      <c r="E110" s="35"/>
      <c r="F110" s="30"/>
      <c r="G110" s="145"/>
    </row>
    <row r="111" spans="1:7">
      <c r="A111" s="34"/>
      <c r="B111" s="35"/>
      <c r="C111" s="35"/>
      <c r="D111" s="35"/>
      <c r="E111" s="35"/>
      <c r="F111" s="30"/>
      <c r="G111" s="145"/>
    </row>
    <row r="112" spans="1:7">
      <c r="A112" s="34"/>
      <c r="B112" s="30"/>
      <c r="C112" s="35"/>
      <c r="D112" s="35"/>
      <c r="E112" s="35"/>
      <c r="F112" s="30"/>
      <c r="G112" s="145"/>
    </row>
    <row r="113" spans="1:7">
      <c r="A113" s="34"/>
      <c r="B113" s="30"/>
      <c r="C113" s="35"/>
      <c r="D113" s="35"/>
      <c r="E113" s="35"/>
      <c r="F113" s="30"/>
      <c r="G113" s="145"/>
    </row>
    <row r="114" spans="1:7">
      <c r="A114" s="34"/>
      <c r="B114" s="35"/>
      <c r="C114" s="35"/>
      <c r="D114" s="35"/>
      <c r="E114" s="35"/>
      <c r="F114" s="30"/>
      <c r="G114" s="145"/>
    </row>
    <row r="115" spans="1:7">
      <c r="A115" s="34"/>
      <c r="B115" s="30"/>
      <c r="C115" s="35"/>
      <c r="D115" s="35"/>
      <c r="E115" s="35"/>
      <c r="F115" s="30"/>
      <c r="G115" s="145"/>
    </row>
    <row r="116" spans="1:7">
      <c r="A116" s="34"/>
      <c r="B116" s="30"/>
      <c r="C116" s="30"/>
      <c r="D116" s="30"/>
      <c r="E116" s="30"/>
      <c r="F116" s="30"/>
      <c r="G116" s="145"/>
    </row>
    <row r="117" spans="1:7">
      <c r="A117" s="34"/>
      <c r="B117" s="30"/>
      <c r="C117" s="35"/>
      <c r="D117" s="35"/>
      <c r="E117" s="35"/>
      <c r="F117" s="30"/>
      <c r="G117" s="145"/>
    </row>
    <row r="118" spans="1:7">
      <c r="A118" s="34"/>
      <c r="B118" s="30"/>
      <c r="C118" s="35"/>
      <c r="D118" s="35"/>
      <c r="E118" s="35"/>
      <c r="F118" s="30"/>
      <c r="G118" s="145"/>
    </row>
    <row r="119" spans="1:7">
      <c r="A119" s="34"/>
      <c r="B119" s="30"/>
      <c r="C119" s="35"/>
      <c r="D119" s="35"/>
      <c r="E119" s="35"/>
      <c r="F119" s="30"/>
      <c r="G119" s="145"/>
    </row>
    <row r="120" spans="1:7">
      <c r="A120" s="34"/>
      <c r="B120" s="35"/>
      <c r="C120" s="35"/>
      <c r="D120" s="35"/>
      <c r="E120" s="35"/>
      <c r="F120" s="30"/>
      <c r="G120" s="145"/>
    </row>
    <row r="121" spans="1:7">
      <c r="A121" s="34"/>
      <c r="B121" s="30"/>
      <c r="C121" s="35"/>
      <c r="D121" s="35"/>
      <c r="E121" s="35"/>
      <c r="F121" s="30"/>
      <c r="G121" s="145"/>
    </row>
    <row r="122" spans="1:7">
      <c r="A122" s="34"/>
      <c r="B122" s="30"/>
      <c r="C122" s="35"/>
      <c r="D122" s="35"/>
      <c r="E122" s="35"/>
      <c r="F122" s="30"/>
      <c r="G122" s="145"/>
    </row>
    <row r="123" spans="1:7" ht="15.6" thickBot="1">
      <c r="A123" s="40"/>
      <c r="B123" s="41"/>
      <c r="C123" s="42"/>
      <c r="D123" s="42"/>
      <c r="E123" s="42"/>
      <c r="F123" s="41"/>
      <c r="G123" s="147"/>
    </row>
    <row r="124" spans="1:7">
      <c r="A124" s="1633" t="s">
        <v>1348</v>
      </c>
      <c r="B124" s="1633"/>
      <c r="C124" s="35"/>
      <c r="D124" s="17"/>
      <c r="E124" s="35"/>
      <c r="F124" s="30"/>
      <c r="G124" s="144"/>
    </row>
    <row r="125" spans="1:7">
      <c r="A125" s="35" t="s">
        <v>2575</v>
      </c>
      <c r="B125" s="35"/>
      <c r="C125" s="35"/>
      <c r="D125" s="35"/>
      <c r="E125" s="35"/>
      <c r="F125" s="35"/>
      <c r="G125" s="148"/>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44"/>
    </row>
    <row r="130" spans="1:7">
      <c r="A130" s="30"/>
      <c r="B130" s="30"/>
      <c r="C130" s="30"/>
      <c r="D130" s="30"/>
      <c r="E130" s="30"/>
      <c r="F130" s="30"/>
      <c r="G130" s="144"/>
    </row>
    <row r="131" spans="1:7">
      <c r="A131" s="30"/>
      <c r="B131" s="30"/>
      <c r="C131" s="30"/>
      <c r="D131" s="30"/>
      <c r="E131" s="30"/>
      <c r="F131" s="30"/>
      <c r="G131" s="144"/>
    </row>
    <row r="132" spans="1:7">
      <c r="A132" s="30"/>
      <c r="B132" s="30"/>
      <c r="C132" s="30"/>
      <c r="D132" s="30"/>
      <c r="E132" s="30"/>
      <c r="F132" s="30"/>
      <c r="G132" s="144"/>
    </row>
    <row r="133" spans="1:7">
      <c r="A133" s="30"/>
      <c r="B133" s="30"/>
      <c r="C133" s="30"/>
      <c r="D133" s="30"/>
      <c r="E133" s="30"/>
      <c r="F133" s="30"/>
      <c r="G133" s="144"/>
    </row>
    <row r="134" spans="1:7">
      <c r="A134" s="30"/>
      <c r="B134" s="30"/>
      <c r="C134" s="30"/>
      <c r="D134" s="30"/>
      <c r="E134" s="30"/>
      <c r="F134" s="30"/>
      <c r="G134" s="144"/>
    </row>
    <row r="135" spans="1:7">
      <c r="A135" s="30"/>
      <c r="B135" s="30"/>
      <c r="C135" s="30"/>
      <c r="D135" s="30"/>
      <c r="E135" s="30"/>
      <c r="F135" s="30"/>
      <c r="G135" s="144"/>
    </row>
    <row r="136" spans="1:7">
      <c r="A136" s="30"/>
      <c r="B136" s="30"/>
      <c r="C136" s="30"/>
      <c r="D136" s="30"/>
      <c r="E136" s="30"/>
      <c r="F136" s="30"/>
      <c r="G136" s="144"/>
    </row>
    <row r="137" spans="1:7">
      <c r="A137" s="30"/>
      <c r="B137" s="30"/>
      <c r="C137" s="30"/>
      <c r="D137" s="30"/>
      <c r="E137" s="30"/>
      <c r="F137" s="30"/>
      <c r="G137" s="144"/>
    </row>
    <row r="138" spans="1:7">
      <c r="A138" s="30"/>
      <c r="B138" s="30"/>
      <c r="C138" s="30"/>
      <c r="D138" s="30"/>
      <c r="E138" s="30"/>
      <c r="F138" s="30"/>
      <c r="G138" s="144"/>
    </row>
    <row r="139" spans="1:7">
      <c r="A139" s="30"/>
      <c r="B139" s="30"/>
      <c r="C139" s="30"/>
      <c r="D139" s="30"/>
      <c r="E139" s="30"/>
      <c r="F139" s="30"/>
      <c r="G139" s="144"/>
    </row>
    <row r="140" spans="1:7">
      <c r="A140" s="30"/>
      <c r="B140" s="30"/>
      <c r="C140" s="30"/>
      <c r="D140" s="30"/>
      <c r="E140" s="30"/>
      <c r="F140" s="30"/>
      <c r="G140" s="30"/>
    </row>
    <row r="141" spans="1:7">
      <c r="A141" s="30"/>
      <c r="B141" s="30"/>
      <c r="C141" s="30"/>
      <c r="D141" s="30"/>
      <c r="E141" s="30"/>
      <c r="F141" s="30"/>
      <c r="G141" s="30"/>
    </row>
  </sheetData>
  <customSheetViews>
    <customSheetView guid="{B03EE9F7-5DE6-4312-9CF8-68BFF35B892B}" scale="85" colorId="22" topLeftCell="A61">
      <selection activeCell="G92" sqref="G92"/>
      <rowBreaks count="1" manualBreakCount="1">
        <brk id="63" max="16383" man="1"/>
      </rowBreaks>
      <pageMargins left="0.5" right="0.5" top="0.5" bottom="0.5" header="0.5" footer="0.5"/>
      <printOptions horizontalCentered="1" verticalCentered="1"/>
      <pageSetup scale="71" fitToHeight="2" orientation="portrait" horizontalDpi="300" verticalDpi="300" r:id="rId1"/>
      <headerFooter alignWithMargins="0"/>
    </customSheetView>
    <customSheetView guid="{6604920B-9A9A-4B1B-8001-ABFAE204A5A1}" scale="85" colorId="22" showPageBreaks="1">
      <selection activeCell="B18" sqref="B18"/>
      <rowBreaks count="1" manualBreakCount="1">
        <brk id="63" max="16383" man="1"/>
      </rowBreaks>
      <pageMargins left="0.5" right="0.5" top="0.5" bottom="0.5" header="0.5" footer="0.5"/>
      <printOptions horizontalCentered="1" verticalCentered="1"/>
      <pageSetup scale="71" fitToHeight="2" orientation="portrait" horizontalDpi="300" verticalDpi="300" r:id="rId2"/>
      <headerFooter alignWithMargins="0"/>
    </customSheetView>
    <customSheetView guid="{725D19D6-B2FF-4AA6-9BA8-2C93787C1292}" scale="85" colorId="22" showRuler="0">
      <selection activeCell="B18" sqref="B18"/>
      <rowBreaks count="1" manualBreakCount="1">
        <brk id="63" max="16383" man="1"/>
      </rowBreaks>
      <pageMargins left="0.5" right="0.5" top="0.5" bottom="0.5" header="0.5" footer="0.5"/>
      <printOptions horizontalCentered="1" verticalCentered="1"/>
      <pageSetup scale="71" fitToHeight="2" orientation="portrait" horizontalDpi="300" verticalDpi="300" r:id="rId3"/>
      <headerFooter alignWithMargins="0"/>
    </customSheetView>
    <customSheetView guid="{00D7FFF0-A637-4B2D-8964-7D108FE27DC9}" scale="85" colorId="22" topLeftCell="A61">
      <selection activeCell="G92" sqref="G92"/>
      <rowBreaks count="1" manualBreakCount="1">
        <brk id="63" max="16383" man="1"/>
      </rowBreaks>
      <pageMargins left="0.5" right="0.5" top="0.5" bottom="0.5" header="0.5" footer="0.5"/>
      <printOptions horizontalCentered="1" verticalCentered="1"/>
      <pageSetup scale="71" fitToHeight="2" orientation="portrait" horizontalDpi="300" verticalDpi="300" r:id="rId4"/>
      <headerFooter alignWithMargins="0"/>
    </customSheetView>
    <customSheetView guid="{8930B103-E5CB-49CF-B279-92DC95584FC0}" scale="85" colorId="22" showPageBreaks="1">
      <selection activeCell="B18" sqref="B18"/>
      <rowBreaks count="1" manualBreakCount="1">
        <brk id="63" max="16383" man="1"/>
      </rowBreaks>
      <pageMargins left="0.5" right="0.5" top="0.5" bottom="0.5" header="0.5" footer="0.5"/>
      <printOptions horizontalCentered="1" verticalCentered="1"/>
      <pageSetup scale="71" fitToHeight="2" orientation="portrait" horizontalDpi="300" verticalDpi="300" r:id="rId5"/>
      <headerFooter alignWithMargins="0"/>
    </customSheetView>
  </customSheetViews>
  <mergeCells count="12">
    <mergeCell ref="B84:F84"/>
    <mergeCell ref="B85:F85"/>
    <mergeCell ref="B5:C7"/>
    <mergeCell ref="E6:G8"/>
    <mergeCell ref="B8:C11"/>
    <mergeCell ref="E9:G13"/>
    <mergeCell ref="B12:C13"/>
    <mergeCell ref="B87:E90"/>
    <mergeCell ref="B14:C16"/>
    <mergeCell ref="E14:G15"/>
    <mergeCell ref="A63:G63"/>
    <mergeCell ref="B73:F74"/>
  </mergeCells>
  <phoneticPr fontId="54" type="noConversion"/>
  <printOptions horizontalCentered="1" verticalCentered="1"/>
  <pageMargins left="0.5" right="0.5" top="0.5" bottom="0.5" header="0.5" footer="0.5"/>
  <pageSetup scale="71" fitToHeight="2" orientation="portrait" horizontalDpi="300" verticalDpi="300" r:id="rId6"/>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sheetPr transitionEvaluation="1"/>
  <dimension ref="A1:E145"/>
  <sheetViews>
    <sheetView defaultGridColor="0" topLeftCell="A91" colorId="22" zoomScale="85" zoomScaleNormal="85" workbookViewId="0"/>
  </sheetViews>
  <sheetFormatPr defaultColWidth="9.6328125" defaultRowHeight="15"/>
  <cols>
    <col min="1" max="1" width="4.6328125" style="9" customWidth="1"/>
    <col min="2" max="2" width="47" style="9" customWidth="1"/>
    <col min="3" max="3" width="21.6328125" style="9" customWidth="1"/>
    <col min="4" max="4" width="12.6328125" style="9" customWidth="1"/>
    <col min="5" max="5" width="18.6328125" style="9" customWidth="1"/>
    <col min="6" max="16384" width="9.6328125" style="9"/>
  </cols>
  <sheetData>
    <row r="1" spans="1:5">
      <c r="A1" s="43"/>
      <c r="B1" s="44" t="s">
        <v>1429</v>
      </c>
      <c r="C1" s="59" t="s">
        <v>2377</v>
      </c>
      <c r="D1" s="45" t="s">
        <v>1431</v>
      </c>
      <c r="E1" s="60" t="s">
        <v>1432</v>
      </c>
    </row>
    <row r="2" spans="1:5">
      <c r="A2" s="34"/>
      <c r="B2" s="81" t="str">
        <f>'Data Sheet'!$C$25</f>
        <v>Rochester Gas &amp; Electric Corporation</v>
      </c>
      <c r="C2" s="57" t="s">
        <v>1921</v>
      </c>
      <c r="D2" s="81" t="s">
        <v>1434</v>
      </c>
      <c r="E2" s="39"/>
    </row>
    <row r="3" spans="1:5" ht="15" customHeight="1">
      <c r="A3" s="37"/>
      <c r="B3" s="38"/>
      <c r="C3" s="117" t="s">
        <v>1354</v>
      </c>
      <c r="D3" s="871" t="str">
        <f>'Data Sheet'!$C$40</f>
        <v xml:space="preserve"> </v>
      </c>
      <c r="E3" s="1591" t="str">
        <f>'Data Sheet'!$C$38</f>
        <v>12/31/2013</v>
      </c>
    </row>
    <row r="4" spans="1:5" ht="15" customHeight="1">
      <c r="A4" s="31"/>
      <c r="B4" s="32" t="s">
        <v>2576</v>
      </c>
      <c r="C4" s="32"/>
      <c r="D4" s="32"/>
      <c r="E4" s="33"/>
    </row>
    <row r="5" spans="1:5">
      <c r="A5" s="34"/>
      <c r="B5" s="1905" t="s">
        <v>3822</v>
      </c>
      <c r="C5" s="1905" t="s">
        <v>3823</v>
      </c>
      <c r="D5" s="1894"/>
      <c r="E5" s="1895"/>
    </row>
    <row r="6" spans="1:5">
      <c r="A6" s="34"/>
      <c r="B6" s="1896"/>
      <c r="C6" s="1896"/>
      <c r="D6" s="1896"/>
      <c r="E6" s="1897"/>
    </row>
    <row r="7" spans="1:5">
      <c r="A7" s="34"/>
      <c r="B7" s="1896"/>
      <c r="C7" s="1896"/>
      <c r="D7" s="1896"/>
      <c r="E7" s="1897"/>
    </row>
    <row r="8" spans="1:5">
      <c r="A8" s="34"/>
      <c r="B8" s="1896"/>
      <c r="C8" s="1896"/>
      <c r="D8" s="1896"/>
      <c r="E8" s="1897"/>
    </row>
    <row r="9" spans="1:5">
      <c r="A9" s="34"/>
      <c r="B9" s="1896"/>
      <c r="C9" s="1896"/>
      <c r="D9" s="1896"/>
      <c r="E9" s="1897"/>
    </row>
    <row r="10" spans="1:5">
      <c r="A10" s="34"/>
      <c r="B10" s="1896"/>
      <c r="C10" s="1896"/>
      <c r="D10" s="1896"/>
      <c r="E10" s="1897"/>
    </row>
    <row r="11" spans="1:5">
      <c r="A11" s="34"/>
      <c r="B11" s="1896"/>
      <c r="C11" s="1035"/>
      <c r="D11" s="1035"/>
      <c r="E11" s="1036"/>
    </row>
    <row r="12" spans="1:5">
      <c r="A12" s="34"/>
      <c r="B12" s="1896"/>
      <c r="C12" s="1039"/>
      <c r="D12" s="1039"/>
      <c r="E12" s="169"/>
    </row>
    <row r="13" spans="1:5">
      <c r="A13" s="34"/>
      <c r="B13" s="1909" t="s">
        <v>3824</v>
      </c>
      <c r="C13" s="35"/>
      <c r="D13" s="17"/>
      <c r="E13" s="169"/>
    </row>
    <row r="14" spans="1:5">
      <c r="A14" s="34"/>
      <c r="B14" s="1896"/>
      <c r="C14" s="35"/>
      <c r="D14" s="17"/>
      <c r="E14" s="169"/>
    </row>
    <row r="15" spans="1:5">
      <c r="A15" s="37"/>
      <c r="B15" s="32"/>
      <c r="C15" s="32"/>
      <c r="D15" s="77"/>
      <c r="E15" s="173"/>
    </row>
    <row r="16" spans="1:5">
      <c r="A16" s="151" t="s">
        <v>1357</v>
      </c>
      <c r="B16" s="35" t="s">
        <v>2577</v>
      </c>
      <c r="C16" s="35"/>
      <c r="D16" s="69"/>
      <c r="E16" s="53" t="s">
        <v>2578</v>
      </c>
    </row>
    <row r="17" spans="1:5">
      <c r="A17" s="152" t="s">
        <v>1360</v>
      </c>
      <c r="B17" s="32" t="s">
        <v>446</v>
      </c>
      <c r="C17" s="32"/>
      <c r="D17" s="32"/>
      <c r="E17" s="208" t="s">
        <v>447</v>
      </c>
    </row>
    <row r="18" spans="1:5">
      <c r="A18" s="54">
        <v>1</v>
      </c>
      <c r="B18" s="986" t="s">
        <v>2579</v>
      </c>
      <c r="C18" s="32"/>
      <c r="D18" s="203"/>
      <c r="E18" s="204"/>
    </row>
    <row r="19" spans="1:5">
      <c r="A19" s="54">
        <v>2</v>
      </c>
      <c r="B19" s="986" t="s">
        <v>2580</v>
      </c>
      <c r="C19" s="32"/>
      <c r="D19" s="203"/>
      <c r="E19" s="154">
        <v>73117181</v>
      </c>
    </row>
    <row r="20" spans="1:5">
      <c r="A20" s="54">
        <v>3</v>
      </c>
      <c r="B20" s="986" t="s">
        <v>3587</v>
      </c>
      <c r="C20" s="32"/>
      <c r="D20" s="203"/>
      <c r="E20" s="204"/>
    </row>
    <row r="21" spans="1:5">
      <c r="A21" s="54">
        <v>4</v>
      </c>
      <c r="B21" s="986" t="s">
        <v>3588</v>
      </c>
      <c r="C21" s="32"/>
      <c r="D21" s="203"/>
      <c r="E21" s="156">
        <v>56269770</v>
      </c>
    </row>
    <row r="22" spans="1:5">
      <c r="A22" s="54">
        <v>5</v>
      </c>
      <c r="B22" s="986" t="s">
        <v>86</v>
      </c>
      <c r="C22" s="32"/>
      <c r="D22" s="38"/>
      <c r="E22" s="156">
        <v>20277241</v>
      </c>
    </row>
    <row r="23" spans="1:5">
      <c r="A23" s="54">
        <v>6</v>
      </c>
      <c r="B23" s="986" t="s">
        <v>87</v>
      </c>
      <c r="C23" s="32"/>
      <c r="D23" s="38"/>
      <c r="E23" s="156">
        <v>3639783</v>
      </c>
    </row>
    <row r="24" spans="1:5">
      <c r="A24" s="54">
        <v>7</v>
      </c>
      <c r="B24" s="986" t="s">
        <v>88</v>
      </c>
      <c r="C24" s="32"/>
      <c r="D24" s="38"/>
      <c r="E24" s="156">
        <v>8236873</v>
      </c>
    </row>
    <row r="25" spans="1:5">
      <c r="A25" s="54">
        <v>8</v>
      </c>
      <c r="B25" s="986" t="s">
        <v>3589</v>
      </c>
      <c r="C25" s="32"/>
      <c r="D25" s="38"/>
      <c r="E25" s="156">
        <v>59165719</v>
      </c>
    </row>
    <row r="26" spans="1:5">
      <c r="A26" s="54">
        <v>9</v>
      </c>
      <c r="B26" s="986" t="s">
        <v>3590</v>
      </c>
      <c r="C26" s="32"/>
      <c r="D26" s="38"/>
      <c r="E26" s="156">
        <v>-704000</v>
      </c>
    </row>
    <row r="27" spans="1:5">
      <c r="A27" s="54">
        <v>10</v>
      </c>
      <c r="B27" s="986" t="s">
        <v>3591</v>
      </c>
      <c r="C27" s="32"/>
      <c r="D27" s="38"/>
      <c r="E27" s="156">
        <v>-27988682</v>
      </c>
    </row>
    <row r="28" spans="1:5">
      <c r="A28" s="54">
        <v>11</v>
      </c>
      <c r="B28" s="986" t="s">
        <v>3592</v>
      </c>
      <c r="C28" s="32"/>
      <c r="D28" s="38"/>
      <c r="E28" s="156">
        <v>-996075</v>
      </c>
    </row>
    <row r="29" spans="1:5">
      <c r="A29" s="54">
        <v>12</v>
      </c>
      <c r="B29" s="986" t="s">
        <v>3593</v>
      </c>
      <c r="C29" s="32"/>
      <c r="D29" s="38"/>
      <c r="E29" s="156"/>
    </row>
    <row r="30" spans="1:5">
      <c r="A30" s="54">
        <v>13</v>
      </c>
      <c r="B30" s="986" t="s">
        <v>3594</v>
      </c>
      <c r="C30" s="32"/>
      <c r="D30" s="38"/>
      <c r="E30" s="156">
        <v>18081798</v>
      </c>
    </row>
    <row r="31" spans="1:5">
      <c r="A31" s="54">
        <v>14</v>
      </c>
      <c r="B31" s="986" t="s">
        <v>3595</v>
      </c>
      <c r="C31" s="32"/>
      <c r="D31" s="38"/>
      <c r="E31" s="156">
        <v>-65750832</v>
      </c>
    </row>
    <row r="32" spans="1:5">
      <c r="A32" s="54">
        <v>15</v>
      </c>
      <c r="B32" s="986" t="s">
        <v>3596</v>
      </c>
      <c r="C32" s="32"/>
      <c r="D32" s="38"/>
      <c r="E32" s="156">
        <v>55721944</v>
      </c>
    </row>
    <row r="33" spans="1:5">
      <c r="A33" s="54">
        <v>16</v>
      </c>
      <c r="B33" s="986" t="s">
        <v>3597</v>
      </c>
      <c r="C33" s="32"/>
      <c r="D33" s="38"/>
      <c r="E33" s="156">
        <v>6014942</v>
      </c>
    </row>
    <row r="34" spans="1:5">
      <c r="A34" s="54">
        <v>17</v>
      </c>
      <c r="B34" s="986" t="s">
        <v>3598</v>
      </c>
      <c r="C34" s="32"/>
      <c r="D34" s="38"/>
      <c r="E34" s="156"/>
    </row>
    <row r="35" spans="1:5">
      <c r="A35" s="54">
        <v>18</v>
      </c>
      <c r="B35" s="986" t="s">
        <v>3599</v>
      </c>
      <c r="C35" s="32"/>
      <c r="D35" s="38"/>
      <c r="E35" s="156">
        <v>7316927</v>
      </c>
    </row>
    <row r="36" spans="1:5">
      <c r="A36" s="54">
        <v>19</v>
      </c>
      <c r="B36" s="986" t="s">
        <v>89</v>
      </c>
      <c r="C36" s="32"/>
      <c r="D36" s="38"/>
      <c r="E36" s="156">
        <v>14599886</v>
      </c>
    </row>
    <row r="37" spans="1:5">
      <c r="A37" s="54">
        <v>20</v>
      </c>
      <c r="B37" s="986"/>
      <c r="C37" s="32"/>
      <c r="D37" s="38"/>
      <c r="E37" s="156"/>
    </row>
    <row r="38" spans="1:5">
      <c r="A38" s="54">
        <v>21</v>
      </c>
      <c r="B38" s="986"/>
      <c r="C38" s="32"/>
      <c r="D38" s="38"/>
      <c r="E38" s="156"/>
    </row>
    <row r="39" spans="1:5">
      <c r="A39" s="54">
        <v>22</v>
      </c>
      <c r="B39" s="986" t="s">
        <v>3600</v>
      </c>
      <c r="C39" s="32"/>
      <c r="D39" s="38"/>
      <c r="E39" s="156">
        <f>E19+SUM(E21:E32)-E33-E34+SUM(E35:E38)</f>
        <v>214972591</v>
      </c>
    </row>
    <row r="40" spans="1:5">
      <c r="A40" s="54">
        <v>23</v>
      </c>
      <c r="B40" s="986"/>
      <c r="C40" s="32"/>
      <c r="D40" s="38"/>
      <c r="E40" s="156"/>
    </row>
    <row r="41" spans="1:5">
      <c r="A41" s="54">
        <v>24</v>
      </c>
      <c r="B41" s="986" t="s">
        <v>3601</v>
      </c>
      <c r="C41" s="32"/>
      <c r="D41" s="38"/>
      <c r="E41" s="156"/>
    </row>
    <row r="42" spans="1:5">
      <c r="A42" s="54">
        <v>25</v>
      </c>
      <c r="B42" s="986" t="s">
        <v>3602</v>
      </c>
      <c r="C42" s="32"/>
      <c r="D42" s="38"/>
      <c r="E42" s="156"/>
    </row>
    <row r="43" spans="1:5">
      <c r="A43" s="54">
        <v>26</v>
      </c>
      <c r="B43" s="986" t="s">
        <v>3603</v>
      </c>
      <c r="C43" s="32"/>
      <c r="D43" s="38"/>
      <c r="E43" s="156">
        <v>-196797820</v>
      </c>
    </row>
    <row r="44" spans="1:5">
      <c r="A44" s="54">
        <v>27</v>
      </c>
      <c r="B44" s="986" t="s">
        <v>3604</v>
      </c>
      <c r="C44" s="32"/>
      <c r="D44" s="38"/>
      <c r="E44" s="156"/>
    </row>
    <row r="45" spans="1:5">
      <c r="A45" s="54">
        <v>28</v>
      </c>
      <c r="B45" s="986" t="s">
        <v>3605</v>
      </c>
      <c r="C45" s="32"/>
      <c r="D45" s="38"/>
      <c r="E45" s="156"/>
    </row>
    <row r="46" spans="1:5">
      <c r="A46" s="54">
        <v>29</v>
      </c>
      <c r="B46" s="986" t="s">
        <v>3606</v>
      </c>
      <c r="C46" s="32"/>
      <c r="D46" s="38"/>
      <c r="E46" s="156"/>
    </row>
    <row r="47" spans="1:5">
      <c r="A47" s="54">
        <v>30</v>
      </c>
      <c r="B47" s="986" t="s">
        <v>3597</v>
      </c>
      <c r="C47" s="32"/>
      <c r="D47" s="38"/>
      <c r="E47" s="156">
        <v>6014942</v>
      </c>
    </row>
    <row r="48" spans="1:5">
      <c r="A48" s="54">
        <v>31</v>
      </c>
      <c r="B48" s="986" t="s">
        <v>3599</v>
      </c>
      <c r="C48" s="32"/>
      <c r="D48" s="38"/>
      <c r="E48" s="156"/>
    </row>
    <row r="49" spans="1:5">
      <c r="A49" s="54">
        <v>32</v>
      </c>
      <c r="B49" s="986"/>
      <c r="C49" s="32"/>
      <c r="D49" s="38"/>
      <c r="E49" s="156"/>
    </row>
    <row r="50" spans="1:5">
      <c r="A50" s="54">
        <v>33</v>
      </c>
      <c r="B50" s="986"/>
      <c r="C50" s="32"/>
      <c r="D50" s="38"/>
      <c r="E50" s="156"/>
    </row>
    <row r="51" spans="1:5">
      <c r="A51" s="54">
        <v>34</v>
      </c>
      <c r="B51" s="986" t="s">
        <v>2741</v>
      </c>
      <c r="C51" s="32"/>
      <c r="D51" s="38"/>
      <c r="E51" s="156">
        <f>SUM(E42:E50)</f>
        <v>-190782878</v>
      </c>
    </row>
    <row r="52" spans="1:5">
      <c r="A52" s="54">
        <v>35</v>
      </c>
      <c r="B52" s="986"/>
      <c r="C52" s="32"/>
      <c r="D52" s="38"/>
      <c r="E52" s="204"/>
    </row>
    <row r="53" spans="1:5">
      <c r="A53" s="54">
        <v>36</v>
      </c>
      <c r="B53" s="986" t="s">
        <v>2742</v>
      </c>
      <c r="C53" s="32"/>
      <c r="D53" s="38"/>
      <c r="E53" s="156"/>
    </row>
    <row r="54" spans="1:5">
      <c r="A54" s="54">
        <v>37</v>
      </c>
      <c r="B54" s="986" t="s">
        <v>1470</v>
      </c>
      <c r="C54" s="32"/>
      <c r="D54" s="38"/>
      <c r="E54" s="156"/>
    </row>
    <row r="55" spans="1:5">
      <c r="A55" s="54">
        <v>38</v>
      </c>
      <c r="B55" s="986"/>
      <c r="C55" s="32"/>
      <c r="D55" s="38"/>
      <c r="E55" s="156"/>
    </row>
    <row r="56" spans="1:5">
      <c r="A56" s="54">
        <v>39</v>
      </c>
      <c r="B56" s="986" t="s">
        <v>1471</v>
      </c>
      <c r="C56" s="32"/>
      <c r="D56" s="38"/>
      <c r="E56" s="156"/>
    </row>
    <row r="57" spans="1:5">
      <c r="A57" s="54">
        <v>40</v>
      </c>
      <c r="B57" s="986" t="s">
        <v>1472</v>
      </c>
      <c r="C57" s="32"/>
      <c r="D57" s="38"/>
      <c r="E57" s="156"/>
    </row>
    <row r="58" spans="1:5">
      <c r="A58" s="54">
        <v>41</v>
      </c>
      <c r="B58" s="986" t="s">
        <v>1473</v>
      </c>
      <c r="C58" s="32"/>
      <c r="D58" s="38"/>
      <c r="E58" s="204"/>
    </row>
    <row r="59" spans="1:5">
      <c r="A59" s="54">
        <v>42</v>
      </c>
      <c r="B59" s="986" t="s">
        <v>1474</v>
      </c>
      <c r="C59" s="32"/>
      <c r="D59" s="38"/>
      <c r="E59" s="156"/>
    </row>
    <row r="60" spans="1:5">
      <c r="A60" s="54">
        <v>43</v>
      </c>
      <c r="B60" s="986"/>
      <c r="C60" s="32"/>
      <c r="D60" s="38"/>
      <c r="E60" s="156"/>
    </row>
    <row r="61" spans="1:5">
      <c r="A61" s="54">
        <v>44</v>
      </c>
      <c r="B61" s="986" t="s">
        <v>1475</v>
      </c>
      <c r="C61" s="32"/>
      <c r="D61" s="38"/>
      <c r="E61" s="156"/>
    </row>
    <row r="62" spans="1:5" ht="15.6" thickBot="1">
      <c r="A62" s="58">
        <v>45</v>
      </c>
      <c r="B62" s="137" t="s">
        <v>1476</v>
      </c>
      <c r="C62" s="42"/>
      <c r="D62" s="41"/>
      <c r="E62" s="165"/>
    </row>
    <row r="63" spans="1:5">
      <c r="A63" s="1442"/>
      <c r="B63" s="1443"/>
      <c r="C63" s="1004"/>
      <c r="D63" s="1442"/>
      <c r="E63" s="1429"/>
    </row>
    <row r="64" spans="1:5">
      <c r="A64" s="17" t="s">
        <v>1348</v>
      </c>
      <c r="B64" s="30"/>
      <c r="C64" s="35"/>
      <c r="D64" s="30"/>
      <c r="E64" s="144"/>
    </row>
    <row r="65" spans="1:5">
      <c r="A65" s="17"/>
      <c r="B65" s="30"/>
      <c r="C65" s="35"/>
      <c r="D65" s="30"/>
      <c r="E65" s="144"/>
    </row>
    <row r="66" spans="1:5" ht="15.6" thickBot="1">
      <c r="A66" s="35" t="s">
        <v>1477</v>
      </c>
      <c r="B66" s="69"/>
      <c r="C66" s="35"/>
      <c r="D66" s="35"/>
      <c r="E66" s="148"/>
    </row>
    <row r="67" spans="1:5">
      <c r="A67" s="43"/>
      <c r="B67" s="44" t="s">
        <v>1429</v>
      </c>
      <c r="C67" s="59" t="s">
        <v>2377</v>
      </c>
      <c r="D67" s="45" t="s">
        <v>1431</v>
      </c>
      <c r="E67" s="60" t="s">
        <v>1432</v>
      </c>
    </row>
    <row r="68" spans="1:5">
      <c r="A68" s="34"/>
      <c r="B68" s="81" t="str">
        <f>'Data Sheet'!$C$25</f>
        <v>Rochester Gas &amp; Electric Corporation</v>
      </c>
      <c r="C68" s="57" t="s">
        <v>1921</v>
      </c>
      <c r="D68" s="81" t="s">
        <v>1434</v>
      </c>
      <c r="E68" s="39"/>
    </row>
    <row r="69" spans="1:5">
      <c r="A69" s="37"/>
      <c r="B69" s="38"/>
      <c r="C69" s="117" t="s">
        <v>1354</v>
      </c>
      <c r="D69" s="871" t="str">
        <f>'Data Sheet'!$C$40</f>
        <v xml:space="preserve"> </v>
      </c>
      <c r="E69" s="1591" t="str">
        <f>'Data Sheet'!$C$38</f>
        <v>12/31/2013</v>
      </c>
    </row>
    <row r="70" spans="1:5">
      <c r="A70" s="31"/>
      <c r="B70" s="32" t="s">
        <v>1478</v>
      </c>
      <c r="C70" s="32"/>
      <c r="D70" s="32"/>
      <c r="E70" s="33"/>
    </row>
    <row r="71" spans="1:5">
      <c r="A71" s="1446" t="s">
        <v>3825</v>
      </c>
      <c r="B71" s="136" t="s">
        <v>3826</v>
      </c>
      <c r="C71" s="136" t="s">
        <v>1479</v>
      </c>
      <c r="D71" s="17"/>
      <c r="E71" s="36"/>
    </row>
    <row r="72" spans="1:5">
      <c r="A72" s="1447"/>
      <c r="B72" s="1909" t="s">
        <v>3827</v>
      </c>
      <c r="C72" s="136" t="s">
        <v>1480</v>
      </c>
      <c r="D72" s="17"/>
      <c r="E72" s="36"/>
    </row>
    <row r="73" spans="1:5">
      <c r="A73" s="34"/>
      <c r="B73" s="1896"/>
      <c r="C73" s="136" t="s">
        <v>1481</v>
      </c>
      <c r="D73" s="17"/>
      <c r="E73" s="36"/>
    </row>
    <row r="74" spans="1:5">
      <c r="A74" s="34"/>
      <c r="B74" s="1896"/>
      <c r="C74" s="136" t="s">
        <v>1482</v>
      </c>
      <c r="D74" s="17"/>
      <c r="E74" s="194"/>
    </row>
    <row r="75" spans="1:5">
      <c r="A75" s="34"/>
      <c r="B75" s="35"/>
      <c r="C75" s="136" t="s">
        <v>1483</v>
      </c>
      <c r="D75" s="17"/>
      <c r="E75" s="36"/>
    </row>
    <row r="76" spans="1:5">
      <c r="A76" s="34"/>
      <c r="B76" s="1909" t="s">
        <v>3828</v>
      </c>
      <c r="C76" s="136" t="s">
        <v>5121</v>
      </c>
      <c r="D76" s="17"/>
      <c r="E76" s="36"/>
    </row>
    <row r="77" spans="1:5">
      <c r="A77" s="34"/>
      <c r="B77" s="1896"/>
      <c r="C77" s="1909" t="s">
        <v>5122</v>
      </c>
      <c r="D77" s="1896"/>
      <c r="E77" s="1897"/>
    </row>
    <row r="78" spans="1:5">
      <c r="A78" s="34"/>
      <c r="B78" s="1896"/>
      <c r="C78" s="1896"/>
      <c r="D78" s="1896"/>
      <c r="E78" s="1897"/>
    </row>
    <row r="79" spans="1:5">
      <c r="A79" s="34"/>
      <c r="B79" s="1896"/>
      <c r="C79" s="35"/>
      <c r="D79" s="17"/>
      <c r="E79" s="169"/>
    </row>
    <row r="80" spans="1:5">
      <c r="A80" s="34"/>
      <c r="B80" s="1899"/>
      <c r="C80" s="35"/>
      <c r="D80" s="17"/>
      <c r="E80" s="169"/>
    </row>
    <row r="81" spans="1:5">
      <c r="A81" s="37"/>
      <c r="B81" s="32"/>
      <c r="C81" s="32"/>
      <c r="D81" s="77"/>
      <c r="E81" s="173"/>
    </row>
    <row r="82" spans="1:5">
      <c r="A82" s="151" t="s">
        <v>1357</v>
      </c>
      <c r="B82" s="35" t="s">
        <v>5123</v>
      </c>
      <c r="C82" s="35"/>
      <c r="D82" s="69"/>
      <c r="E82" s="53" t="s">
        <v>2578</v>
      </c>
    </row>
    <row r="83" spans="1:5">
      <c r="A83" s="152" t="s">
        <v>1360</v>
      </c>
      <c r="B83" s="32" t="s">
        <v>446</v>
      </c>
      <c r="C83" s="32"/>
      <c r="D83" s="32"/>
      <c r="E83" s="208" t="s">
        <v>447</v>
      </c>
    </row>
    <row r="84" spans="1:5">
      <c r="A84" s="54">
        <v>46</v>
      </c>
      <c r="B84" s="986" t="s">
        <v>5124</v>
      </c>
      <c r="C84" s="32"/>
      <c r="D84" s="203"/>
      <c r="E84" s="154"/>
    </row>
    <row r="85" spans="1:5">
      <c r="A85" s="54">
        <v>47</v>
      </c>
      <c r="B85" s="986" t="s">
        <v>3560</v>
      </c>
      <c r="C85" s="32"/>
      <c r="D85" s="203"/>
      <c r="E85" s="156"/>
    </row>
    <row r="86" spans="1:5">
      <c r="A86" s="54">
        <v>48</v>
      </c>
      <c r="B86" s="986"/>
      <c r="C86" s="32"/>
      <c r="D86" s="203"/>
      <c r="E86" s="156"/>
    </row>
    <row r="87" spans="1:5">
      <c r="A87" s="54">
        <v>49</v>
      </c>
      <c r="B87" s="986" t="s">
        <v>3561</v>
      </c>
      <c r="C87" s="32"/>
      <c r="D87" s="203"/>
      <c r="E87" s="156"/>
    </row>
    <row r="88" spans="1:5">
      <c r="A88" s="54">
        <v>50</v>
      </c>
      <c r="B88" s="986" t="s">
        <v>3562</v>
      </c>
      <c r="C88" s="32"/>
      <c r="D88" s="38"/>
      <c r="E88" s="156"/>
    </row>
    <row r="89" spans="1:5">
      <c r="A89" s="54">
        <v>51</v>
      </c>
      <c r="B89" s="986" t="s">
        <v>3563</v>
      </c>
      <c r="C89" s="32"/>
      <c r="D89" s="38"/>
      <c r="E89" s="156"/>
    </row>
    <row r="90" spans="1:5">
      <c r="A90" s="54">
        <v>52</v>
      </c>
      <c r="B90" s="986" t="s">
        <v>3564</v>
      </c>
      <c r="C90" s="32"/>
      <c r="D90" s="38"/>
      <c r="E90" s="156"/>
    </row>
    <row r="91" spans="1:5">
      <c r="A91" s="54">
        <v>53</v>
      </c>
      <c r="B91" s="986" t="s">
        <v>90</v>
      </c>
      <c r="C91" s="32"/>
      <c r="D91" s="38"/>
      <c r="E91" s="156">
        <v>217873</v>
      </c>
    </row>
    <row r="92" spans="1:5">
      <c r="A92" s="54">
        <v>54</v>
      </c>
      <c r="B92" s="986" t="s">
        <v>91</v>
      </c>
      <c r="C92" s="32"/>
      <c r="D92" s="38"/>
      <c r="E92" s="156">
        <v>46110000</v>
      </c>
    </row>
    <row r="93" spans="1:5">
      <c r="A93" s="54">
        <v>55</v>
      </c>
      <c r="B93" s="986"/>
      <c r="C93" s="32"/>
      <c r="D93" s="38"/>
      <c r="E93" s="156"/>
    </row>
    <row r="94" spans="1:5">
      <c r="A94" s="54">
        <v>56</v>
      </c>
      <c r="B94" s="986" t="s">
        <v>3565</v>
      </c>
      <c r="C94" s="32"/>
      <c r="D94" s="38"/>
      <c r="E94" s="204"/>
    </row>
    <row r="95" spans="1:5">
      <c r="A95" s="54">
        <v>57</v>
      </c>
      <c r="B95" s="986" t="s">
        <v>3566</v>
      </c>
      <c r="C95" s="32"/>
      <c r="D95" s="38"/>
      <c r="E95" s="156">
        <f>E51+SUM(E53:E62)+SUM(E84:E93)</f>
        <v>-144455005</v>
      </c>
    </row>
    <row r="96" spans="1:5">
      <c r="A96" s="54">
        <v>58</v>
      </c>
      <c r="B96" s="986"/>
      <c r="C96" s="32"/>
      <c r="D96" s="38"/>
      <c r="E96" s="204"/>
    </row>
    <row r="97" spans="1:5">
      <c r="A97" s="54">
        <v>59</v>
      </c>
      <c r="B97" s="986" t="s">
        <v>3567</v>
      </c>
      <c r="C97" s="32"/>
      <c r="D97" s="38"/>
      <c r="E97" s="204"/>
    </row>
    <row r="98" spans="1:5">
      <c r="A98" s="54">
        <v>60</v>
      </c>
      <c r="B98" s="986" t="s">
        <v>3568</v>
      </c>
      <c r="C98" s="32"/>
      <c r="D98" s="38"/>
      <c r="E98" s="204"/>
    </row>
    <row r="99" spans="1:5">
      <c r="A99" s="54">
        <v>61</v>
      </c>
      <c r="B99" s="986" t="s">
        <v>3569</v>
      </c>
      <c r="C99" s="32"/>
      <c r="D99" s="38"/>
      <c r="E99" s="156"/>
    </row>
    <row r="100" spans="1:5">
      <c r="A100" s="54">
        <v>62</v>
      </c>
      <c r="B100" s="986" t="s">
        <v>3570</v>
      </c>
      <c r="C100" s="32"/>
      <c r="D100" s="38"/>
      <c r="E100" s="156"/>
    </row>
    <row r="101" spans="1:5">
      <c r="A101" s="54">
        <v>63</v>
      </c>
      <c r="B101" s="986" t="s">
        <v>3571</v>
      </c>
      <c r="C101" s="32"/>
      <c r="D101" s="38"/>
      <c r="E101" s="156"/>
    </row>
    <row r="102" spans="1:5">
      <c r="A102" s="54">
        <v>64</v>
      </c>
      <c r="B102" s="986" t="s">
        <v>3599</v>
      </c>
      <c r="C102" s="32"/>
      <c r="D102" s="38"/>
      <c r="E102" s="156"/>
    </row>
    <row r="103" spans="1:5">
      <c r="A103" s="54">
        <v>65</v>
      </c>
      <c r="B103" s="986"/>
      <c r="C103" s="32"/>
      <c r="D103" s="38"/>
      <c r="E103" s="156"/>
    </row>
    <row r="104" spans="1:5">
      <c r="A104" s="54">
        <v>66</v>
      </c>
      <c r="B104" s="986" t="s">
        <v>3572</v>
      </c>
      <c r="C104" s="32"/>
      <c r="D104" s="38"/>
      <c r="E104" s="156">
        <v>55080000</v>
      </c>
    </row>
    <row r="105" spans="1:5">
      <c r="A105" s="54">
        <v>67</v>
      </c>
      <c r="B105" s="986" t="s">
        <v>3599</v>
      </c>
      <c r="C105" s="32"/>
      <c r="D105" s="38"/>
      <c r="E105" s="156"/>
    </row>
    <row r="106" spans="1:5">
      <c r="A106" s="54">
        <v>68</v>
      </c>
      <c r="B106" s="986"/>
      <c r="C106" s="32"/>
      <c r="D106" s="38"/>
      <c r="E106" s="156"/>
    </row>
    <row r="107" spans="1:5">
      <c r="A107" s="54">
        <v>69</v>
      </c>
      <c r="B107" s="986"/>
      <c r="C107" s="32"/>
      <c r="D107" s="38"/>
      <c r="E107" s="156"/>
    </row>
    <row r="108" spans="1:5">
      <c r="A108" s="54">
        <v>70</v>
      </c>
      <c r="B108" s="986" t="s">
        <v>3573</v>
      </c>
      <c r="C108" s="32"/>
      <c r="D108" s="38"/>
      <c r="E108" s="156">
        <f>SUM(E99:E107)</f>
        <v>55080000</v>
      </c>
    </row>
    <row r="109" spans="1:5">
      <c r="A109" s="54">
        <v>71</v>
      </c>
      <c r="B109" s="986"/>
      <c r="C109" s="32"/>
      <c r="D109" s="38"/>
      <c r="E109" s="156"/>
    </row>
    <row r="110" spans="1:5">
      <c r="A110" s="54">
        <v>72</v>
      </c>
      <c r="B110" s="986" t="s">
        <v>3574</v>
      </c>
      <c r="C110" s="32"/>
      <c r="D110" s="38"/>
      <c r="E110" s="204"/>
    </row>
    <row r="111" spans="1:5">
      <c r="A111" s="54">
        <v>73</v>
      </c>
      <c r="B111" s="986" t="s">
        <v>3575</v>
      </c>
      <c r="C111" s="32"/>
      <c r="D111" s="38"/>
      <c r="E111" s="156"/>
    </row>
    <row r="112" spans="1:5">
      <c r="A112" s="54">
        <v>74</v>
      </c>
      <c r="B112" s="986" t="s">
        <v>3570</v>
      </c>
      <c r="C112" s="32"/>
      <c r="D112" s="38"/>
      <c r="E112" s="156"/>
    </row>
    <row r="113" spans="1:5">
      <c r="A113" s="54">
        <v>75</v>
      </c>
      <c r="B113" s="986" t="s">
        <v>3571</v>
      </c>
      <c r="C113" s="32"/>
      <c r="D113" s="38"/>
      <c r="E113" s="156"/>
    </row>
    <row r="114" spans="1:5">
      <c r="A114" s="54">
        <v>76</v>
      </c>
      <c r="B114" s="986" t="s">
        <v>92</v>
      </c>
      <c r="C114" s="32"/>
      <c r="D114" s="38"/>
      <c r="E114" s="156">
        <v>-50000000</v>
      </c>
    </row>
    <row r="115" spans="1:5">
      <c r="A115" s="54">
        <v>77</v>
      </c>
      <c r="B115" s="986"/>
      <c r="C115" s="32"/>
      <c r="D115" s="38"/>
      <c r="E115" s="156"/>
    </row>
    <row r="116" spans="1:5">
      <c r="A116" s="54">
        <v>78</v>
      </c>
      <c r="B116" s="986" t="s">
        <v>3576</v>
      </c>
      <c r="C116" s="32"/>
      <c r="D116" s="38"/>
      <c r="E116" s="156"/>
    </row>
    <row r="117" spans="1:5">
      <c r="A117" s="54">
        <v>79</v>
      </c>
      <c r="B117" s="986"/>
      <c r="C117" s="32"/>
      <c r="D117" s="38"/>
      <c r="E117" s="156"/>
    </row>
    <row r="118" spans="1:5">
      <c r="A118" s="54">
        <v>80</v>
      </c>
      <c r="B118" s="986" t="s">
        <v>3577</v>
      </c>
      <c r="C118" s="32"/>
      <c r="D118" s="38"/>
      <c r="E118" s="156"/>
    </row>
    <row r="119" spans="1:5">
      <c r="A119" s="54">
        <v>81</v>
      </c>
      <c r="B119" s="986" t="s">
        <v>3578</v>
      </c>
      <c r="C119" s="32"/>
      <c r="D119" s="38"/>
      <c r="E119" s="156">
        <v>-75000000</v>
      </c>
    </row>
    <row r="120" spans="1:5">
      <c r="A120" s="54">
        <v>82</v>
      </c>
      <c r="B120" s="986" t="s">
        <v>3579</v>
      </c>
      <c r="C120" s="32"/>
      <c r="D120" s="38"/>
      <c r="E120" s="204"/>
    </row>
    <row r="121" spans="1:5">
      <c r="A121" s="54">
        <v>83</v>
      </c>
      <c r="B121" s="986" t="s">
        <v>3580</v>
      </c>
      <c r="C121" s="32"/>
      <c r="D121" s="38"/>
      <c r="E121" s="156">
        <f>SUM(E108:E119)</f>
        <v>-69920000</v>
      </c>
    </row>
    <row r="122" spans="1:5">
      <c r="A122" s="54">
        <v>84</v>
      </c>
      <c r="B122" s="986"/>
      <c r="C122" s="32"/>
      <c r="D122" s="38"/>
      <c r="E122" s="156"/>
    </row>
    <row r="123" spans="1:5">
      <c r="A123" s="54">
        <v>85</v>
      </c>
      <c r="B123" s="986" t="s">
        <v>3581</v>
      </c>
      <c r="C123" s="32"/>
      <c r="D123" s="38"/>
      <c r="E123" s="204"/>
    </row>
    <row r="124" spans="1:5">
      <c r="A124" s="54">
        <v>86</v>
      </c>
      <c r="B124" s="986" t="s">
        <v>3582</v>
      </c>
      <c r="C124" s="32"/>
      <c r="D124" s="38"/>
      <c r="E124" s="156">
        <f>E39+E95+E121</f>
        <v>597586</v>
      </c>
    </row>
    <row r="125" spans="1:5">
      <c r="A125" s="54">
        <v>87</v>
      </c>
      <c r="B125" s="986"/>
      <c r="C125" s="32"/>
      <c r="D125" s="38"/>
      <c r="E125" s="204"/>
    </row>
    <row r="126" spans="1:5">
      <c r="A126" s="54">
        <v>88</v>
      </c>
      <c r="B126" s="986" t="s">
        <v>3583</v>
      </c>
      <c r="C126" s="32"/>
      <c r="D126" s="38"/>
      <c r="E126" s="156">
        <v>4561612</v>
      </c>
    </row>
    <row r="127" spans="1:5">
      <c r="A127" s="54">
        <v>89</v>
      </c>
      <c r="B127" s="986"/>
      <c r="C127" s="32"/>
      <c r="D127" s="38"/>
      <c r="E127" s="204"/>
    </row>
    <row r="128" spans="1:5" ht="15.6" thickBot="1">
      <c r="A128" s="58">
        <v>90</v>
      </c>
      <c r="B128" s="137" t="s">
        <v>3584</v>
      </c>
      <c r="C128" s="42"/>
      <c r="D128" s="41"/>
      <c r="E128" s="165">
        <f>E124+E126</f>
        <v>5159198</v>
      </c>
    </row>
    <row r="129" spans="1:5">
      <c r="A129" s="17" t="s">
        <v>1101</v>
      </c>
      <c r="B129" s="35"/>
      <c r="C129" s="30"/>
      <c r="D129" s="30"/>
      <c r="E129" s="144"/>
    </row>
    <row r="130" spans="1:5">
      <c r="A130" s="35" t="s">
        <v>3585</v>
      </c>
      <c r="B130" s="35"/>
      <c r="C130" s="35"/>
      <c r="D130" s="35"/>
      <c r="E130" s="148"/>
    </row>
    <row r="131" spans="1:5">
      <c r="A131" s="17"/>
      <c r="B131" s="17"/>
      <c r="C131" s="17"/>
      <c r="D131" s="17"/>
      <c r="E131" s="17"/>
    </row>
    <row r="132" spans="1:5">
      <c r="A132"/>
      <c r="B132"/>
      <c r="C132"/>
      <c r="D132"/>
      <c r="E132"/>
    </row>
    <row r="133" spans="1:5">
      <c r="A133" s="17"/>
      <c r="B133" s="35"/>
      <c r="C133" s="30"/>
      <c r="D133" s="30"/>
      <c r="E133" s="144"/>
    </row>
    <row r="134" spans="1:5">
      <c r="A134" s="17"/>
      <c r="B134" s="35"/>
      <c r="C134" s="30"/>
      <c r="D134" s="30"/>
      <c r="E134" s="144"/>
    </row>
    <row r="135" spans="1:5">
      <c r="A135" s="17"/>
      <c r="B135" s="35"/>
      <c r="C135" s="30"/>
      <c r="D135" s="30"/>
      <c r="E135" s="144"/>
    </row>
    <row r="136" spans="1:5">
      <c r="A136" s="17"/>
      <c r="B136" s="35"/>
      <c r="C136" s="30"/>
      <c r="D136" s="30"/>
      <c r="E136" s="144"/>
    </row>
    <row r="137" spans="1:5">
      <c r="A137" s="17"/>
      <c r="B137" s="35"/>
      <c r="C137" s="30"/>
      <c r="D137" s="30"/>
      <c r="E137" s="144"/>
    </row>
    <row r="138" spans="1:5">
      <c r="A138" s="30"/>
      <c r="B138" s="30"/>
      <c r="C138" s="30"/>
      <c r="D138" s="30"/>
      <c r="E138" s="144"/>
    </row>
    <row r="139" spans="1:5">
      <c r="A139" s="30"/>
      <c r="B139" s="30"/>
      <c r="C139" s="30"/>
      <c r="D139" s="30"/>
      <c r="E139" s="144"/>
    </row>
    <row r="140" spans="1:5">
      <c r="A140" s="30"/>
      <c r="B140" s="30"/>
      <c r="C140" s="30"/>
      <c r="D140" s="30"/>
      <c r="E140" s="144"/>
    </row>
    <row r="141" spans="1:5">
      <c r="A141" s="30"/>
      <c r="B141" s="30"/>
      <c r="C141" s="30"/>
      <c r="D141" s="30"/>
      <c r="E141" s="144"/>
    </row>
    <row r="142" spans="1:5">
      <c r="A142" s="30"/>
      <c r="B142" s="30"/>
      <c r="C142" s="30"/>
      <c r="D142" s="30"/>
      <c r="E142" s="144"/>
    </row>
    <row r="143" spans="1:5">
      <c r="A143" s="30"/>
      <c r="B143" s="30"/>
      <c r="C143" s="30"/>
      <c r="D143" s="30"/>
      <c r="E143" s="144"/>
    </row>
    <row r="144" spans="1:5">
      <c r="A144" s="30"/>
      <c r="B144" s="30"/>
      <c r="C144" s="30"/>
      <c r="D144" s="30"/>
      <c r="E144" s="144"/>
    </row>
    <row r="145" spans="1:5">
      <c r="A145" s="30"/>
      <c r="B145" s="30"/>
      <c r="C145" s="30"/>
      <c r="D145" s="30"/>
      <c r="E145" s="144"/>
    </row>
  </sheetData>
  <customSheetViews>
    <customSheetView guid="{B03EE9F7-5DE6-4312-9CF8-68BFF35B892B}" scale="85" colorId="22" showPageBreaks="1" printArea="1">
      <selection activeCell="D26" sqref="D26"/>
      <rowBreaks count="1" manualBreakCount="1">
        <brk id="66" max="16383" man="1"/>
      </rowBreaks>
      <pageMargins left="0.5" right="0.5" top="0.5" bottom="0.5" header="0.5" footer="0.5"/>
      <printOptions horizontalCentered="1" verticalCentered="1"/>
      <pageSetup scale="67" fitToHeight="2" orientation="portrait" horizontalDpi="300" verticalDpi="300" r:id="rId1"/>
      <headerFooter alignWithMargins="0"/>
    </customSheetView>
    <customSheetView guid="{6604920B-9A9A-4B1B-8001-ABFAE204A5A1}" scale="85" colorId="22" showPageBreaks="1">
      <rowBreaks count="1" manualBreakCount="1">
        <brk id="66" max="16383" man="1"/>
      </rowBreaks>
      <pageMargins left="0.5" right="0.5" top="0.5" bottom="0.5" header="0.5" footer="0.5"/>
      <printOptions horizontalCentered="1" verticalCentered="1"/>
      <pageSetup scale="67" fitToHeight="2" orientation="portrait" horizontalDpi="300" verticalDpi="300" r:id="rId2"/>
      <headerFooter alignWithMargins="0"/>
    </customSheetView>
    <customSheetView guid="{725D19D6-B2FF-4AA6-9BA8-2C93787C1292}" scale="85" colorId="22" showRuler="0">
      <rowBreaks count="1" manualBreakCount="1">
        <brk id="66" max="16383" man="1"/>
      </rowBreaks>
      <pageMargins left="0.5" right="0.5" top="0.5" bottom="0.5" header="0.5" footer="0.5"/>
      <printOptions horizontalCentered="1" verticalCentered="1"/>
      <pageSetup scale="67" fitToHeight="2" orientation="portrait" horizontalDpi="300" verticalDpi="300" r:id="rId3"/>
      <headerFooter alignWithMargins="0"/>
    </customSheetView>
    <customSheetView guid="{00D7FFF0-A637-4B2D-8964-7D108FE27DC9}" scale="85" colorId="22">
      <selection activeCell="D26" sqref="D26"/>
      <rowBreaks count="1" manualBreakCount="1">
        <brk id="66" max="16383" man="1"/>
      </rowBreaks>
      <pageMargins left="0.5" right="0.5" top="0.5" bottom="0.5" header="0.5" footer="0.5"/>
      <printOptions horizontalCentered="1" verticalCentered="1"/>
      <pageSetup scale="67" fitToHeight="2" orientation="portrait" horizontalDpi="300" verticalDpi="300" r:id="rId4"/>
      <headerFooter alignWithMargins="0"/>
    </customSheetView>
    <customSheetView guid="{8930B103-E5CB-49CF-B279-92DC95584FC0}" scale="85" colorId="22" showPageBreaks="1" printArea="1">
      <rowBreaks count="1" manualBreakCount="1">
        <brk id="66" max="16383" man="1"/>
      </rowBreaks>
      <pageMargins left="0.5" right="0.5" top="0.5" bottom="0.5" header="0.5" footer="0.5"/>
      <printOptions horizontalCentered="1" verticalCentered="1"/>
      <pageSetup scale="67" fitToHeight="2" orientation="portrait" horizontalDpi="300" verticalDpi="300" r:id="rId5"/>
      <headerFooter alignWithMargins="0"/>
    </customSheetView>
  </customSheetViews>
  <mergeCells count="6">
    <mergeCell ref="B76:B80"/>
    <mergeCell ref="C77:E78"/>
    <mergeCell ref="B5:B12"/>
    <mergeCell ref="C5:E10"/>
    <mergeCell ref="B13:B14"/>
    <mergeCell ref="B72:B74"/>
  </mergeCells>
  <phoneticPr fontId="54" type="noConversion"/>
  <printOptions horizontalCentered="1" verticalCentered="1"/>
  <pageMargins left="0.5" right="0.5" top="0.5" bottom="0.5" header="0.5" footer="0.5"/>
  <pageSetup scale="67" fitToHeight="2" orientation="portrait" horizontalDpi="300" verticalDpi="300" r:id="rId6"/>
  <headerFooter alignWithMargins="0"/>
  <rowBreaks count="1" manualBreakCount="1">
    <brk id="66" max="16383" man="1"/>
  </rowBreaks>
</worksheet>
</file>

<file path=xl/worksheets/sheet17.xml><?xml version="1.0" encoding="utf-8"?>
<worksheet xmlns="http://schemas.openxmlformats.org/spreadsheetml/2006/main" xmlns:r="http://schemas.openxmlformats.org/officeDocument/2006/relationships">
  <sheetPr transitionEvaluation="1"/>
  <dimension ref="A1:H1533"/>
  <sheetViews>
    <sheetView defaultGridColor="0" view="pageBreakPreview" colorId="22" zoomScale="60" zoomScaleNormal="85" workbookViewId="0">
      <selection activeCell="A1467" sqref="A1467"/>
    </sheetView>
  </sheetViews>
  <sheetFormatPr defaultColWidth="9.6328125" defaultRowHeight="15"/>
  <cols>
    <col min="1" max="1" width="4.6328125" style="9" customWidth="1"/>
    <col min="2" max="2" width="43.6328125" style="9" customWidth="1"/>
    <col min="3" max="3" width="4.6328125" style="9" customWidth="1"/>
    <col min="4" max="4" width="3.6328125" style="9" customWidth="1"/>
    <col min="5" max="5" width="1.6328125" style="9" customWidth="1"/>
    <col min="6" max="6" width="18.90625" style="9" bestFit="1" customWidth="1"/>
    <col min="7" max="7" width="15.6328125" style="9" customWidth="1"/>
    <col min="8" max="8" width="18.54296875" style="9" bestFit="1" customWidth="1"/>
    <col min="9" max="16384" width="9.6328125" style="9"/>
  </cols>
  <sheetData>
    <row r="1" spans="1:8">
      <c r="A1" s="43"/>
      <c r="B1" s="44" t="s">
        <v>1429</v>
      </c>
      <c r="C1" s="59" t="s">
        <v>2377</v>
      </c>
      <c r="D1" s="46"/>
      <c r="E1" s="46"/>
      <c r="F1" s="44"/>
      <c r="G1" s="44" t="s">
        <v>1431</v>
      </c>
      <c r="H1" s="60" t="s">
        <v>1351</v>
      </c>
    </row>
    <row r="2" spans="1:8">
      <c r="A2" s="34"/>
      <c r="B2" s="81" t="str">
        <f>'Data Sheet'!$C$25</f>
        <v>Rochester Gas &amp; Electric Corporation</v>
      </c>
      <c r="C2" s="205" t="s">
        <v>2378</v>
      </c>
      <c r="D2" s="30" t="s">
        <v>2379</v>
      </c>
      <c r="E2" s="30" t="s">
        <v>2380</v>
      </c>
      <c r="F2" s="81"/>
      <c r="G2" s="65" t="s">
        <v>1434</v>
      </c>
      <c r="H2" s="39"/>
    </row>
    <row r="3" spans="1:8" ht="15" customHeight="1">
      <c r="A3" s="37"/>
      <c r="B3" s="38"/>
      <c r="C3" s="160" t="s">
        <v>2381</v>
      </c>
      <c r="D3" s="38" t="s">
        <v>2379</v>
      </c>
      <c r="E3" s="38" t="s">
        <v>2382</v>
      </c>
      <c r="F3" s="116"/>
      <c r="G3" s="871" t="str">
        <f>'Data Sheet'!$C$40</f>
        <v xml:space="preserve"> </v>
      </c>
      <c r="H3" s="1591" t="str">
        <f>'Data Sheet'!$C$38</f>
        <v>12/31/2013</v>
      </c>
    </row>
    <row r="4" spans="1:8" ht="15" customHeight="1">
      <c r="A4" s="31" t="s">
        <v>3586</v>
      </c>
      <c r="B4" s="32"/>
      <c r="C4" s="32"/>
      <c r="D4" s="32"/>
      <c r="E4" s="32"/>
      <c r="F4" s="32"/>
      <c r="G4" s="32"/>
      <c r="H4" s="33"/>
    </row>
    <row r="5" spans="1:8">
      <c r="A5" s="34"/>
      <c r="B5" s="1905" t="s">
        <v>2332</v>
      </c>
      <c r="C5" s="1894"/>
      <c r="D5" s="35"/>
      <c r="E5" s="1905" t="s">
        <v>2333</v>
      </c>
      <c r="F5" s="1894"/>
      <c r="G5" s="1894"/>
      <c r="H5" s="1895"/>
    </row>
    <row r="6" spans="1:8">
      <c r="A6" s="34"/>
      <c r="B6" s="1896"/>
      <c r="C6" s="1896"/>
      <c r="D6" s="35"/>
      <c r="E6" s="1896"/>
      <c r="F6" s="1896"/>
      <c r="G6" s="1896"/>
      <c r="H6" s="1897"/>
    </row>
    <row r="7" spans="1:8">
      <c r="A7" s="34"/>
      <c r="B7" s="1896"/>
      <c r="C7" s="1896"/>
      <c r="D7" s="35"/>
      <c r="E7" s="1896"/>
      <c r="F7" s="1896"/>
      <c r="G7" s="1896"/>
      <c r="H7" s="1897"/>
    </row>
    <row r="8" spans="1:8">
      <c r="A8" s="34"/>
      <c r="B8" s="1896"/>
      <c r="C8" s="1896"/>
      <c r="D8" s="35"/>
      <c r="E8" s="1896"/>
      <c r="F8" s="1896"/>
      <c r="G8" s="1896"/>
      <c r="H8" s="1897"/>
    </row>
    <row r="9" spans="1:8">
      <c r="A9" s="34"/>
      <c r="B9" s="1896"/>
      <c r="C9" s="1896"/>
      <c r="D9" s="35"/>
      <c r="E9" s="1909" t="s">
        <v>2331</v>
      </c>
      <c r="F9" s="1910"/>
      <c r="G9" s="1910"/>
      <c r="H9" s="1914"/>
    </row>
    <row r="10" spans="1:8">
      <c r="A10" s="34"/>
      <c r="B10" s="1896"/>
      <c r="C10" s="1896"/>
      <c r="D10" s="35"/>
      <c r="E10" s="1910"/>
      <c r="F10" s="1910"/>
      <c r="G10" s="1910"/>
      <c r="H10" s="1914"/>
    </row>
    <row r="11" spans="1:8">
      <c r="A11" s="34"/>
      <c r="B11" s="1896"/>
      <c r="C11" s="1896"/>
      <c r="D11" s="35"/>
      <c r="E11" s="1910"/>
      <c r="F11" s="1910"/>
      <c r="G11" s="1910"/>
      <c r="H11" s="1914"/>
    </row>
    <row r="12" spans="1:8">
      <c r="A12" s="34"/>
      <c r="B12" s="1909" t="s">
        <v>922</v>
      </c>
      <c r="C12" s="1896"/>
      <c r="D12" s="35"/>
      <c r="E12" s="1910"/>
      <c r="F12" s="1910"/>
      <c r="G12" s="1910"/>
      <c r="H12" s="1914"/>
    </row>
    <row r="13" spans="1:8">
      <c r="A13" s="34"/>
      <c r="B13" s="1896"/>
      <c r="C13" s="1896"/>
      <c r="D13" s="35"/>
      <c r="E13" s="1910"/>
      <c r="F13" s="1910"/>
      <c r="G13" s="1910"/>
      <c r="H13" s="1914"/>
    </row>
    <row r="14" spans="1:8">
      <c r="A14" s="34"/>
      <c r="B14" s="1896"/>
      <c r="C14" s="1896"/>
      <c r="D14" s="35"/>
      <c r="E14" s="1952" t="s">
        <v>923</v>
      </c>
      <c r="F14" s="1896"/>
      <c r="G14" s="1896"/>
      <c r="H14" s="1897"/>
    </row>
    <row r="15" spans="1:8">
      <c r="A15" s="34"/>
      <c r="B15" s="1896"/>
      <c r="C15" s="1896"/>
      <c r="D15" s="35"/>
      <c r="E15" s="1896"/>
      <c r="F15" s="1896"/>
      <c r="G15" s="1896"/>
      <c r="H15" s="1897"/>
    </row>
    <row r="16" spans="1:8">
      <c r="A16" s="34"/>
      <c r="B16" s="1896"/>
      <c r="C16" s="1896"/>
      <c r="D16" s="35"/>
      <c r="E16" s="1896"/>
      <c r="F16" s="1896"/>
      <c r="G16" s="1896"/>
      <c r="H16" s="1897"/>
    </row>
    <row r="17" spans="1:8">
      <c r="A17" s="34"/>
      <c r="B17" s="1896"/>
      <c r="C17" s="1896"/>
      <c r="D17" s="35"/>
      <c r="E17" s="1909" t="s">
        <v>924</v>
      </c>
      <c r="F17" s="1896"/>
      <c r="G17" s="1896"/>
      <c r="H17" s="1897"/>
    </row>
    <row r="18" spans="1:8">
      <c r="A18" s="34"/>
      <c r="B18" s="1896"/>
      <c r="C18" s="1896"/>
      <c r="D18" s="35"/>
      <c r="E18" s="1896"/>
      <c r="F18" s="1896"/>
      <c r="G18" s="1896"/>
      <c r="H18" s="1897"/>
    </row>
    <row r="19" spans="1:8">
      <c r="A19" s="34"/>
      <c r="B19" s="1896"/>
      <c r="C19" s="1896"/>
      <c r="D19" s="35"/>
      <c r="E19" s="1896"/>
      <c r="F19" s="1896"/>
      <c r="G19" s="1896"/>
      <c r="H19" s="1897"/>
    </row>
    <row r="20" spans="1:8">
      <c r="A20" s="34"/>
      <c r="B20" s="1909" t="s">
        <v>925</v>
      </c>
      <c r="C20" s="1896"/>
      <c r="D20" s="35"/>
      <c r="E20" s="1896"/>
      <c r="F20" s="1896"/>
      <c r="G20" s="1896"/>
      <c r="H20" s="1897"/>
    </row>
    <row r="21" spans="1:8">
      <c r="A21" s="37"/>
      <c r="B21" s="1908"/>
      <c r="C21" s="1908"/>
      <c r="D21" s="32"/>
      <c r="E21" s="1908"/>
      <c r="F21" s="1908"/>
      <c r="G21" s="1908"/>
      <c r="H21" s="1953"/>
    </row>
    <row r="22" spans="1:8">
      <c r="A22" s="34"/>
      <c r="B22" s="35"/>
      <c r="C22" s="35"/>
      <c r="D22" s="35"/>
      <c r="E22" s="35"/>
      <c r="F22" s="30"/>
      <c r="G22" s="144"/>
      <c r="H22" s="145"/>
    </row>
    <row r="23" spans="1:8">
      <c r="A23" s="34"/>
      <c r="B23" s="30"/>
      <c r="C23" s="35"/>
      <c r="D23" s="35"/>
      <c r="E23" s="35"/>
      <c r="F23" s="30"/>
      <c r="G23" s="144"/>
      <c r="H23" s="145"/>
    </row>
    <row r="24" spans="1:8">
      <c r="A24" s="34"/>
      <c r="B24" s="35"/>
      <c r="C24" s="35"/>
      <c r="D24" s="35"/>
      <c r="E24" s="35"/>
      <c r="F24" s="30"/>
      <c r="G24" s="144"/>
      <c r="H24" s="145"/>
    </row>
    <row r="25" spans="1:8">
      <c r="A25" s="34"/>
      <c r="B25" s="30"/>
      <c r="C25" s="35"/>
      <c r="D25" s="35"/>
      <c r="E25" s="35"/>
      <c r="F25" s="30"/>
      <c r="G25" s="144"/>
      <c r="H25" s="145"/>
    </row>
    <row r="26" spans="1:8">
      <c r="A26" s="34"/>
      <c r="B26" s="35"/>
      <c r="C26" s="35"/>
      <c r="D26" s="35"/>
      <c r="E26" s="35"/>
      <c r="F26" s="30"/>
      <c r="G26" s="144"/>
      <c r="H26" s="145"/>
    </row>
    <row r="27" spans="1:8">
      <c r="A27" s="34"/>
      <c r="B27" s="35"/>
      <c r="C27" s="35"/>
      <c r="D27" s="35"/>
      <c r="E27" s="35"/>
      <c r="F27" s="30"/>
      <c r="G27" s="144"/>
      <c r="H27" s="145"/>
    </row>
    <row r="28" spans="1:8">
      <c r="A28" s="34"/>
      <c r="B28" s="35"/>
      <c r="C28" s="35"/>
      <c r="D28" s="35"/>
      <c r="E28" s="35"/>
      <c r="F28" s="30"/>
      <c r="G28" s="144"/>
      <c r="H28" s="145"/>
    </row>
    <row r="29" spans="1:8">
      <c r="A29" s="34"/>
      <c r="B29" s="35"/>
      <c r="C29" s="35"/>
      <c r="D29" s="35"/>
      <c r="E29" s="35"/>
      <c r="F29" s="30"/>
      <c r="G29" s="144"/>
      <c r="H29" s="145"/>
    </row>
    <row r="30" spans="1:8">
      <c r="A30" s="34"/>
      <c r="B30" s="35"/>
      <c r="C30" s="35"/>
      <c r="D30" s="35"/>
      <c r="E30" s="35"/>
      <c r="F30" s="30"/>
      <c r="G30" s="144"/>
      <c r="H30" s="145"/>
    </row>
    <row r="31" spans="1:8">
      <c r="A31" s="34"/>
      <c r="B31" s="35"/>
      <c r="C31" s="35"/>
      <c r="D31" s="35"/>
      <c r="E31" s="35"/>
      <c r="F31" s="30"/>
      <c r="G31" s="144"/>
      <c r="H31" s="145"/>
    </row>
    <row r="32" spans="1:8">
      <c r="A32" s="34"/>
      <c r="B32" s="35"/>
      <c r="C32" s="35"/>
      <c r="D32" s="35"/>
      <c r="E32" s="35"/>
      <c r="F32" s="30"/>
      <c r="G32" s="144"/>
      <c r="H32" s="145"/>
    </row>
    <row r="33" spans="1:8">
      <c r="A33" s="34"/>
      <c r="B33" s="35"/>
      <c r="C33" s="35"/>
      <c r="D33" s="35"/>
      <c r="E33" s="35"/>
      <c r="F33" s="30"/>
      <c r="G33" s="144"/>
      <c r="H33" s="145"/>
    </row>
    <row r="34" spans="1:8">
      <c r="A34" s="34"/>
      <c r="B34" s="35"/>
      <c r="C34" s="35"/>
      <c r="D34" s="35"/>
      <c r="E34" s="35"/>
      <c r="F34" s="30"/>
      <c r="G34" s="144"/>
      <c r="H34" s="145"/>
    </row>
    <row r="35" spans="1:8">
      <c r="A35" s="34"/>
      <c r="B35" s="35"/>
      <c r="C35" s="35"/>
      <c r="D35" s="35"/>
      <c r="E35" s="35"/>
      <c r="F35" s="30"/>
      <c r="G35" s="144"/>
      <c r="H35" s="145"/>
    </row>
    <row r="36" spans="1:8">
      <c r="A36" s="34"/>
      <c r="B36" s="35"/>
      <c r="C36" s="35"/>
      <c r="D36" s="35"/>
      <c r="E36" s="35"/>
      <c r="F36" s="30"/>
      <c r="G36" s="144"/>
      <c r="H36" s="145"/>
    </row>
    <row r="37" spans="1:8">
      <c r="A37" s="34"/>
      <c r="B37" s="35"/>
      <c r="C37" s="35"/>
      <c r="D37" s="35"/>
      <c r="E37" s="35"/>
      <c r="F37" s="30"/>
      <c r="G37" s="144"/>
      <c r="H37" s="145"/>
    </row>
    <row r="38" spans="1:8">
      <c r="A38" s="34"/>
      <c r="B38" s="35"/>
      <c r="C38" s="35"/>
      <c r="D38" s="35"/>
      <c r="E38" s="35"/>
      <c r="F38" s="30"/>
      <c r="G38" s="144"/>
      <c r="H38" s="145"/>
    </row>
    <row r="39" spans="1:8">
      <c r="A39" s="34"/>
      <c r="B39" s="35"/>
      <c r="C39" s="35"/>
      <c r="D39" s="35"/>
      <c r="E39" s="35"/>
      <c r="F39" s="30"/>
      <c r="G39" s="144"/>
      <c r="H39" s="145"/>
    </row>
    <row r="40" spans="1:8">
      <c r="A40" s="34"/>
      <c r="B40" s="35"/>
      <c r="C40" s="35"/>
      <c r="D40" s="35"/>
      <c r="E40" s="35"/>
      <c r="F40" s="30"/>
      <c r="G40" s="144"/>
      <c r="H40" s="145"/>
    </row>
    <row r="41" spans="1:8">
      <c r="A41" s="34"/>
      <c r="B41" s="35"/>
      <c r="C41" s="35"/>
      <c r="D41" s="35"/>
      <c r="E41" s="35"/>
      <c r="F41" s="30"/>
      <c r="G41" s="144"/>
      <c r="H41" s="145"/>
    </row>
    <row r="42" spans="1:8">
      <c r="A42" s="34"/>
      <c r="B42" s="35"/>
      <c r="C42" s="35"/>
      <c r="D42" s="35"/>
      <c r="E42" s="35"/>
      <c r="F42" s="30"/>
      <c r="G42" s="144"/>
      <c r="H42" s="145"/>
    </row>
    <row r="43" spans="1:8">
      <c r="A43" s="34"/>
      <c r="B43" s="35"/>
      <c r="C43" s="35"/>
      <c r="D43" s="35"/>
      <c r="E43" s="35"/>
      <c r="F43" s="30"/>
      <c r="G43" s="144"/>
      <c r="H43" s="145"/>
    </row>
    <row r="44" spans="1:8">
      <c r="A44" s="34"/>
      <c r="B44" s="35"/>
      <c r="C44" s="35"/>
      <c r="D44" s="35"/>
      <c r="E44" s="35"/>
      <c r="F44" s="30"/>
      <c r="G44" s="144"/>
      <c r="H44" s="145"/>
    </row>
    <row r="45" spans="1:8">
      <c r="A45" s="34"/>
      <c r="B45" s="35"/>
      <c r="C45" s="35"/>
      <c r="D45" s="35"/>
      <c r="E45" s="35"/>
      <c r="F45" s="30"/>
      <c r="G45" s="144"/>
      <c r="H45" s="145"/>
    </row>
    <row r="46" spans="1:8">
      <c r="A46" s="34"/>
      <c r="B46" s="35"/>
      <c r="C46" s="35"/>
      <c r="D46" s="35"/>
      <c r="E46" s="35"/>
      <c r="F46" s="30"/>
      <c r="G46" s="144"/>
      <c r="H46" s="145"/>
    </row>
    <row r="47" spans="1:8">
      <c r="A47" s="34"/>
      <c r="B47" s="35"/>
      <c r="C47" s="35"/>
      <c r="D47" s="35"/>
      <c r="E47" s="35"/>
      <c r="F47" s="30"/>
      <c r="G47" s="144"/>
      <c r="H47" s="145"/>
    </row>
    <row r="48" spans="1:8">
      <c r="A48" s="34"/>
      <c r="B48" s="35"/>
      <c r="C48" s="35"/>
      <c r="D48" s="35"/>
      <c r="E48" s="35"/>
      <c r="F48" s="30"/>
      <c r="G48" s="144"/>
      <c r="H48" s="145"/>
    </row>
    <row r="49" spans="1:8">
      <c r="A49" s="34"/>
      <c r="B49" s="35"/>
      <c r="C49" s="35"/>
      <c r="D49" s="35"/>
      <c r="E49" s="35"/>
      <c r="F49" s="30"/>
      <c r="G49" s="144"/>
      <c r="H49" s="145"/>
    </row>
    <row r="50" spans="1:8">
      <c r="A50" s="34"/>
      <c r="B50" s="35"/>
      <c r="C50" s="35"/>
      <c r="D50" s="35"/>
      <c r="E50" s="35"/>
      <c r="F50" s="30"/>
      <c r="G50" s="144"/>
      <c r="H50" s="145"/>
    </row>
    <row r="51" spans="1:8">
      <c r="A51" s="34"/>
      <c r="B51" s="35"/>
      <c r="C51" s="35"/>
      <c r="D51" s="35"/>
      <c r="E51" s="35"/>
      <c r="F51" s="30"/>
      <c r="G51" s="144"/>
      <c r="H51" s="145"/>
    </row>
    <row r="52" spans="1:8">
      <c r="A52" s="34"/>
      <c r="B52" s="30"/>
      <c r="C52" s="35"/>
      <c r="D52" s="35"/>
      <c r="E52" s="35"/>
      <c r="F52" s="30"/>
      <c r="G52" s="144"/>
      <c r="H52" s="145"/>
    </row>
    <row r="53" spans="1:8">
      <c r="A53" s="34"/>
      <c r="B53" s="35"/>
      <c r="C53" s="35"/>
      <c r="D53" s="35"/>
      <c r="E53" s="35"/>
      <c r="F53" s="30"/>
      <c r="G53" s="144"/>
      <c r="H53" s="145"/>
    </row>
    <row r="54" spans="1:8">
      <c r="A54" s="34"/>
      <c r="B54" s="30"/>
      <c r="C54" s="35"/>
      <c r="D54" s="35"/>
      <c r="E54" s="35"/>
      <c r="F54" s="30"/>
      <c r="G54" s="144"/>
      <c r="H54" s="145"/>
    </row>
    <row r="55" spans="1:8">
      <c r="A55" s="34"/>
      <c r="B55" s="30"/>
      <c r="C55" s="35"/>
      <c r="D55" s="35"/>
      <c r="E55" s="35"/>
      <c r="F55" s="30"/>
      <c r="G55" s="144"/>
      <c r="H55" s="145"/>
    </row>
    <row r="56" spans="1:8">
      <c r="A56" s="34"/>
      <c r="B56" s="30"/>
      <c r="C56" s="35"/>
      <c r="D56" s="35"/>
      <c r="E56" s="35"/>
      <c r="F56" s="30"/>
      <c r="G56" s="144"/>
      <c r="H56" s="145"/>
    </row>
    <row r="57" spans="1:8">
      <c r="A57" s="34"/>
      <c r="B57" s="30"/>
      <c r="C57" s="35"/>
      <c r="D57" s="35"/>
      <c r="E57" s="35"/>
      <c r="F57" s="30"/>
      <c r="G57" s="144"/>
      <c r="H57" s="145"/>
    </row>
    <row r="58" spans="1:8">
      <c r="A58" s="34"/>
      <c r="B58" s="30"/>
      <c r="C58" s="35"/>
      <c r="D58" s="35"/>
      <c r="E58" s="35"/>
      <c r="F58" s="30"/>
      <c r="G58" s="144"/>
      <c r="H58" s="145"/>
    </row>
    <row r="59" spans="1:8" ht="15.6" thickBot="1">
      <c r="A59" s="40"/>
      <c r="B59" s="41"/>
      <c r="C59" s="42"/>
      <c r="D59" s="42"/>
      <c r="E59" s="42"/>
      <c r="F59" s="41"/>
      <c r="G59" s="146"/>
      <c r="H59" s="147"/>
    </row>
    <row r="60" spans="1:8">
      <c r="A60" s="17" t="s">
        <v>2880</v>
      </c>
      <c r="B60" s="35"/>
      <c r="C60" s="17"/>
      <c r="D60" s="17"/>
      <c r="E60" s="30"/>
      <c r="F60" s="30"/>
      <c r="G60" s="144"/>
      <c r="H60" s="144"/>
    </row>
    <row r="61" spans="1:8" ht="15.6" thickBot="1">
      <c r="A61" s="35" t="s">
        <v>2881</v>
      </c>
      <c r="B61" s="35"/>
      <c r="C61" s="69"/>
      <c r="D61" s="69"/>
      <c r="E61" s="35"/>
      <c r="F61" s="35"/>
      <c r="G61" s="148"/>
      <c r="H61" s="148"/>
    </row>
    <row r="62" spans="1:8">
      <c r="A62" s="43"/>
      <c r="B62" s="44" t="s">
        <v>1429</v>
      </c>
      <c r="C62" s="59" t="s">
        <v>2377</v>
      </c>
      <c r="D62" s="46"/>
      <c r="E62" s="46"/>
      <c r="F62" s="44"/>
      <c r="G62" s="44" t="s">
        <v>1350</v>
      </c>
      <c r="H62" s="60" t="s">
        <v>1351</v>
      </c>
    </row>
    <row r="63" spans="1:8">
      <c r="A63" s="34"/>
      <c r="B63" s="81" t="str">
        <f>'Data Sheet'!$C$25</f>
        <v>Rochester Gas &amp; Electric Corporation</v>
      </c>
      <c r="C63" s="205" t="s">
        <v>2378</v>
      </c>
      <c r="D63" s="30" t="s">
        <v>2379</v>
      </c>
      <c r="E63" s="30"/>
      <c r="F63" s="65" t="s">
        <v>2380</v>
      </c>
      <c r="G63" s="65" t="s">
        <v>1353</v>
      </c>
      <c r="H63" s="39"/>
    </row>
    <row r="64" spans="1:8">
      <c r="A64" s="37"/>
      <c r="B64" s="38"/>
      <c r="C64" s="160" t="s">
        <v>2381</v>
      </c>
      <c r="D64" s="38" t="s">
        <v>2379</v>
      </c>
      <c r="E64" s="38"/>
      <c r="F64" s="116" t="s">
        <v>2382</v>
      </c>
      <c r="G64" s="871" t="str">
        <f>'Data Sheet'!$C$40</f>
        <v xml:space="preserve"> </v>
      </c>
      <c r="H64" s="1591" t="str">
        <f>'Data Sheet'!$C$38</f>
        <v>12/31/2013</v>
      </c>
    </row>
    <row r="65" spans="1:8">
      <c r="A65" s="31" t="s">
        <v>2882</v>
      </c>
      <c r="B65" s="32"/>
      <c r="C65" s="32"/>
      <c r="D65" s="32"/>
      <c r="E65" s="32"/>
      <c r="F65" s="32"/>
      <c r="G65" s="32"/>
      <c r="H65" s="33"/>
    </row>
    <row r="66" spans="1:8">
      <c r="A66" s="34"/>
      <c r="B66" s="35"/>
      <c r="C66" s="35"/>
      <c r="D66" s="35"/>
      <c r="E66" s="35"/>
      <c r="F66" s="17"/>
      <c r="G66" s="35"/>
      <c r="H66" s="36"/>
    </row>
    <row r="67" spans="1:8">
      <c r="A67" s="34"/>
      <c r="B67" s="35"/>
      <c r="C67" s="35"/>
      <c r="D67" s="35"/>
      <c r="E67" s="35"/>
      <c r="F67" s="17"/>
      <c r="G67" s="35"/>
      <c r="H67" s="36"/>
    </row>
    <row r="68" spans="1:8">
      <c r="A68" s="34"/>
      <c r="B68" s="35"/>
      <c r="C68" s="35"/>
      <c r="D68" s="35"/>
      <c r="E68" s="35"/>
      <c r="F68" s="17"/>
      <c r="G68" s="35"/>
      <c r="H68" s="36"/>
    </row>
    <row r="69" spans="1:8">
      <c r="A69" s="34"/>
      <c r="B69" s="35"/>
      <c r="C69" s="35"/>
      <c r="D69" s="35"/>
      <c r="E69" s="35"/>
      <c r="F69" s="17"/>
      <c r="G69" s="35"/>
      <c r="H69" s="194"/>
    </row>
    <row r="70" spans="1:8">
      <c r="A70" s="34"/>
      <c r="B70" s="35"/>
      <c r="C70" s="35"/>
      <c r="D70" s="35"/>
      <c r="E70" s="35"/>
      <c r="F70" s="17"/>
      <c r="G70" s="35"/>
      <c r="H70" s="36"/>
    </row>
    <row r="71" spans="1:8">
      <c r="A71" s="34"/>
      <c r="B71" s="35"/>
      <c r="C71" s="35"/>
      <c r="D71" s="35"/>
      <c r="E71" s="35"/>
      <c r="F71" s="17"/>
      <c r="G71" s="35"/>
      <c r="H71" s="36"/>
    </row>
    <row r="72" spans="1:8">
      <c r="A72" s="34"/>
      <c r="B72" s="35"/>
      <c r="C72" s="35"/>
      <c r="D72" s="35"/>
      <c r="E72" s="35"/>
      <c r="F72" s="17"/>
      <c r="G72" s="148"/>
      <c r="H72" s="169"/>
    </row>
    <row r="73" spans="1:8">
      <c r="A73" s="34"/>
      <c r="B73" s="35"/>
      <c r="C73" s="35"/>
      <c r="D73" s="35"/>
      <c r="E73" s="35"/>
      <c r="F73" s="17"/>
      <c r="G73" s="148"/>
      <c r="H73" s="169"/>
    </row>
    <row r="74" spans="1:8">
      <c r="A74" s="34"/>
      <c r="B74" s="30"/>
      <c r="C74" s="35"/>
      <c r="D74" s="35"/>
      <c r="E74" s="35"/>
      <c r="F74" s="17"/>
      <c r="G74" s="148"/>
      <c r="H74" s="169"/>
    </row>
    <row r="75" spans="1:8">
      <c r="A75" s="34"/>
      <c r="B75" s="35"/>
      <c r="C75" s="35"/>
      <c r="D75" s="35"/>
      <c r="E75" s="35"/>
      <c r="F75" s="17"/>
      <c r="G75" s="148"/>
      <c r="H75" s="169"/>
    </row>
    <row r="76" spans="1:8">
      <c r="A76" s="34"/>
      <c r="B76" s="35"/>
      <c r="C76" s="35"/>
      <c r="D76" s="35"/>
      <c r="E76" s="35"/>
      <c r="F76" s="17"/>
      <c r="G76" s="148"/>
      <c r="H76" s="169"/>
    </row>
    <row r="77" spans="1:8">
      <c r="A77" s="34"/>
      <c r="B77" s="35"/>
      <c r="C77" s="35"/>
      <c r="D77" s="35"/>
      <c r="E77" s="35"/>
      <c r="F77" s="17"/>
      <c r="G77" s="35"/>
      <c r="H77" s="36"/>
    </row>
    <row r="78" spans="1:8">
      <c r="A78" s="34"/>
      <c r="B78" s="35"/>
      <c r="C78" s="35"/>
      <c r="D78" s="35"/>
      <c r="E78" s="35"/>
      <c r="F78" s="17"/>
      <c r="G78" s="35"/>
      <c r="H78" s="36"/>
    </row>
    <row r="79" spans="1:8">
      <c r="A79" s="34"/>
      <c r="B79" s="35"/>
      <c r="C79" s="35"/>
      <c r="D79" s="35"/>
      <c r="E79" s="35"/>
      <c r="F79" s="17"/>
      <c r="G79" s="35"/>
      <c r="H79" s="36"/>
    </row>
    <row r="80" spans="1:8">
      <c r="A80" s="34"/>
      <c r="B80" s="35"/>
      <c r="C80" s="35"/>
      <c r="D80" s="35"/>
      <c r="E80" s="35"/>
      <c r="F80" s="17"/>
      <c r="G80" s="35"/>
      <c r="H80" s="36"/>
    </row>
    <row r="81" spans="1:8">
      <c r="A81" s="34"/>
      <c r="B81" s="35"/>
      <c r="C81" s="35"/>
      <c r="D81" s="35"/>
      <c r="E81" s="35"/>
      <c r="F81" s="17"/>
      <c r="G81" s="35"/>
      <c r="H81" s="36"/>
    </row>
    <row r="82" spans="1:8">
      <c r="A82" s="34"/>
      <c r="B82" s="35"/>
      <c r="C82" s="35"/>
      <c r="D82" s="35"/>
      <c r="E82" s="35"/>
      <c r="F82" s="35"/>
      <c r="G82" s="35"/>
      <c r="H82" s="36"/>
    </row>
    <row r="83" spans="1:8">
      <c r="A83" s="34"/>
      <c r="B83" s="35"/>
      <c r="C83" s="35"/>
      <c r="D83" s="35"/>
      <c r="E83" s="35"/>
      <c r="F83" s="30"/>
      <c r="G83" s="144"/>
      <c r="H83" s="145"/>
    </row>
    <row r="84" spans="1:8">
      <c r="A84" s="34"/>
      <c r="B84" s="30"/>
      <c r="C84" s="35"/>
      <c r="D84" s="35"/>
      <c r="E84" s="35"/>
      <c r="F84" s="30"/>
      <c r="G84" s="144"/>
      <c r="H84" s="145"/>
    </row>
    <row r="85" spans="1:8">
      <c r="A85" s="34"/>
      <c r="B85" s="35"/>
      <c r="C85" s="35"/>
      <c r="D85" s="35"/>
      <c r="E85" s="35"/>
      <c r="F85" s="30"/>
      <c r="G85" s="144"/>
      <c r="H85" s="145"/>
    </row>
    <row r="86" spans="1:8">
      <c r="A86" s="34"/>
      <c r="B86" s="30"/>
      <c r="C86" s="35"/>
      <c r="D86" s="35"/>
      <c r="E86" s="35"/>
      <c r="F86" s="30"/>
      <c r="G86" s="144"/>
      <c r="H86" s="145"/>
    </row>
    <row r="87" spans="1:8">
      <c r="A87" s="34"/>
      <c r="B87" s="35"/>
      <c r="C87" s="35"/>
      <c r="D87" s="35"/>
      <c r="E87" s="35"/>
      <c r="F87" s="30"/>
      <c r="G87" s="144"/>
      <c r="H87" s="145"/>
    </row>
    <row r="88" spans="1:8">
      <c r="A88" s="34"/>
      <c r="B88" s="35"/>
      <c r="C88" s="35"/>
      <c r="D88" s="35"/>
      <c r="E88" s="35"/>
      <c r="F88" s="30"/>
      <c r="G88" s="144"/>
      <c r="H88" s="145"/>
    </row>
    <row r="89" spans="1:8">
      <c r="A89" s="34"/>
      <c r="B89" s="35"/>
      <c r="C89" s="35"/>
      <c r="D89" s="35"/>
      <c r="E89" s="35"/>
      <c r="F89" s="30"/>
      <c r="G89" s="144"/>
      <c r="H89" s="145"/>
    </row>
    <row r="90" spans="1:8">
      <c r="A90" s="34"/>
      <c r="B90" s="35"/>
      <c r="C90" s="35"/>
      <c r="D90" s="35"/>
      <c r="E90" s="35"/>
      <c r="F90" s="30"/>
      <c r="G90" s="144"/>
      <c r="H90" s="145"/>
    </row>
    <row r="91" spans="1:8">
      <c r="A91" s="34"/>
      <c r="B91" s="35"/>
      <c r="C91" s="35"/>
      <c r="D91" s="35"/>
      <c r="E91" s="35"/>
      <c r="F91" s="30"/>
      <c r="G91" s="144"/>
      <c r="H91" s="145"/>
    </row>
    <row r="92" spans="1:8">
      <c r="A92" s="34"/>
      <c r="B92" s="35"/>
      <c r="C92" s="35"/>
      <c r="D92" s="35"/>
      <c r="E92" s="35"/>
      <c r="F92" s="30"/>
      <c r="G92" s="144"/>
      <c r="H92" s="145"/>
    </row>
    <row r="93" spans="1:8">
      <c r="A93" s="34"/>
      <c r="B93" s="35"/>
      <c r="C93" s="35"/>
      <c r="D93" s="35"/>
      <c r="E93" s="35"/>
      <c r="F93" s="30"/>
      <c r="G93" s="144"/>
      <c r="H93" s="145"/>
    </row>
    <row r="94" spans="1:8">
      <c r="A94" s="34"/>
      <c r="B94" s="35"/>
      <c r="C94" s="35"/>
      <c r="D94" s="35"/>
      <c r="E94" s="35"/>
      <c r="F94" s="30"/>
      <c r="G94" s="144"/>
      <c r="H94" s="145"/>
    </row>
    <row r="95" spans="1:8">
      <c r="A95" s="34"/>
      <c r="B95" s="35"/>
      <c r="C95" s="35"/>
      <c r="D95" s="35"/>
      <c r="E95" s="35"/>
      <c r="F95" s="30"/>
      <c r="G95" s="144"/>
      <c r="H95" s="145"/>
    </row>
    <row r="96" spans="1:8">
      <c r="A96" s="34"/>
      <c r="B96" s="35"/>
      <c r="C96" s="35"/>
      <c r="D96" s="35"/>
      <c r="E96" s="35"/>
      <c r="F96" s="30"/>
      <c r="G96" s="144"/>
      <c r="H96" s="145"/>
    </row>
    <row r="97" spans="1:8">
      <c r="A97" s="34"/>
      <c r="B97" s="35"/>
      <c r="C97" s="35"/>
      <c r="D97" s="35"/>
      <c r="E97" s="35"/>
      <c r="F97" s="30"/>
      <c r="G97" s="144"/>
      <c r="H97" s="145"/>
    </row>
    <row r="98" spans="1:8">
      <c r="A98" s="34"/>
      <c r="B98" s="35"/>
      <c r="C98" s="35"/>
      <c r="D98" s="35"/>
      <c r="E98" s="35"/>
      <c r="F98" s="30"/>
      <c r="G98" s="144"/>
      <c r="H98" s="145"/>
    </row>
    <row r="99" spans="1:8">
      <c r="A99" s="34"/>
      <c r="B99" s="35"/>
      <c r="C99" s="35"/>
      <c r="D99" s="35"/>
      <c r="E99" s="35"/>
      <c r="F99" s="30"/>
      <c r="G99" s="144"/>
      <c r="H99" s="145"/>
    </row>
    <row r="100" spans="1:8">
      <c r="A100" s="34"/>
      <c r="B100" s="35"/>
      <c r="C100" s="35"/>
      <c r="D100" s="35"/>
      <c r="E100" s="35"/>
      <c r="F100" s="30"/>
      <c r="G100" s="144"/>
      <c r="H100" s="145"/>
    </row>
    <row r="101" spans="1:8">
      <c r="A101" s="34"/>
      <c r="B101" s="35"/>
      <c r="C101" s="35"/>
      <c r="D101" s="35"/>
      <c r="E101" s="35"/>
      <c r="F101" s="30"/>
      <c r="G101" s="144"/>
      <c r="H101" s="145"/>
    </row>
    <row r="102" spans="1:8">
      <c r="A102" s="34"/>
      <c r="B102" s="35"/>
      <c r="C102" s="35"/>
      <c r="D102" s="35"/>
      <c r="E102" s="35"/>
      <c r="F102" s="30"/>
      <c r="G102" s="144"/>
      <c r="H102" s="145"/>
    </row>
    <row r="103" spans="1:8">
      <c r="A103" s="34"/>
      <c r="B103" s="35"/>
      <c r="C103" s="35"/>
      <c r="D103" s="35"/>
      <c r="E103" s="35"/>
      <c r="F103" s="30"/>
      <c r="G103" s="144"/>
      <c r="H103" s="145"/>
    </row>
    <row r="104" spans="1:8">
      <c r="A104" s="34"/>
      <c r="B104" s="35"/>
      <c r="C104" s="35"/>
      <c r="D104" s="35"/>
      <c r="E104" s="35"/>
      <c r="F104" s="30"/>
      <c r="G104" s="144"/>
      <c r="H104" s="145"/>
    </row>
    <row r="105" spans="1:8">
      <c r="A105" s="34"/>
      <c r="B105" s="35"/>
      <c r="C105" s="35"/>
      <c r="D105" s="35"/>
      <c r="E105" s="35"/>
      <c r="F105" s="30"/>
      <c r="G105" s="144"/>
      <c r="H105" s="145"/>
    </row>
    <row r="106" spans="1:8">
      <c r="A106" s="34"/>
      <c r="B106" s="35"/>
      <c r="C106" s="35"/>
      <c r="D106" s="35"/>
      <c r="E106" s="35"/>
      <c r="F106" s="30"/>
      <c r="G106" s="144"/>
      <c r="H106" s="145"/>
    </row>
    <row r="107" spans="1:8">
      <c r="A107" s="34"/>
      <c r="B107" s="35"/>
      <c r="C107" s="35"/>
      <c r="D107" s="35"/>
      <c r="E107" s="35"/>
      <c r="F107" s="30"/>
      <c r="G107" s="144"/>
      <c r="H107" s="145"/>
    </row>
    <row r="108" spans="1:8">
      <c r="A108" s="34"/>
      <c r="B108" s="35"/>
      <c r="C108" s="35"/>
      <c r="D108" s="35"/>
      <c r="E108" s="35"/>
      <c r="F108" s="30"/>
      <c r="G108" s="144"/>
      <c r="H108" s="145"/>
    </row>
    <row r="109" spans="1:8">
      <c r="A109" s="34"/>
      <c r="B109" s="35"/>
      <c r="C109" s="35"/>
      <c r="D109" s="35"/>
      <c r="E109" s="35"/>
      <c r="F109" s="30"/>
      <c r="G109" s="144"/>
      <c r="H109" s="145"/>
    </row>
    <row r="110" spans="1:8">
      <c r="A110" s="34"/>
      <c r="B110" s="35"/>
      <c r="C110" s="35"/>
      <c r="D110" s="35"/>
      <c r="E110" s="35"/>
      <c r="F110" s="30"/>
      <c r="G110" s="144"/>
      <c r="H110" s="145"/>
    </row>
    <row r="111" spans="1:8">
      <c r="A111" s="34"/>
      <c r="B111" s="35"/>
      <c r="C111" s="35"/>
      <c r="D111" s="35"/>
      <c r="E111" s="35"/>
      <c r="F111" s="30"/>
      <c r="G111" s="144"/>
      <c r="H111" s="145"/>
    </row>
    <row r="112" spans="1:8">
      <c r="A112" s="34"/>
      <c r="B112" s="30"/>
      <c r="C112" s="35"/>
      <c r="D112" s="35"/>
      <c r="E112" s="35"/>
      <c r="F112" s="30"/>
      <c r="G112" s="144"/>
      <c r="H112" s="145"/>
    </row>
    <row r="113" spans="1:8">
      <c r="A113" s="34"/>
      <c r="B113" s="35"/>
      <c r="C113" s="35"/>
      <c r="D113" s="35"/>
      <c r="E113" s="35"/>
      <c r="F113" s="30"/>
      <c r="G113" s="144"/>
      <c r="H113" s="145"/>
    </row>
    <row r="114" spans="1:8">
      <c r="A114" s="34"/>
      <c r="B114" s="30"/>
      <c r="C114" s="35"/>
      <c r="D114" s="35"/>
      <c r="E114" s="35"/>
      <c r="F114" s="30"/>
      <c r="G114" s="144"/>
      <c r="H114" s="145"/>
    </row>
    <row r="115" spans="1:8">
      <c r="A115" s="34"/>
      <c r="B115" s="30"/>
      <c r="C115" s="35"/>
      <c r="D115" s="35"/>
      <c r="E115" s="35"/>
      <c r="F115" s="30"/>
      <c r="G115" s="144"/>
      <c r="H115" s="145"/>
    </row>
    <row r="116" spans="1:8">
      <c r="A116" s="34"/>
      <c r="B116" s="30"/>
      <c r="C116" s="35"/>
      <c r="D116" s="35"/>
      <c r="E116" s="35"/>
      <c r="F116" s="30"/>
      <c r="G116" s="144"/>
      <c r="H116" s="145"/>
    </row>
    <row r="117" spans="1:8">
      <c r="A117" s="34"/>
      <c r="B117" s="30"/>
      <c r="C117" s="35"/>
      <c r="D117" s="35"/>
      <c r="E117" s="35"/>
      <c r="F117" s="30"/>
      <c r="G117" s="144"/>
      <c r="H117" s="145"/>
    </row>
    <row r="118" spans="1:8">
      <c r="A118" s="34"/>
      <c r="B118" s="30"/>
      <c r="C118" s="35"/>
      <c r="D118" s="35"/>
      <c r="E118" s="35"/>
      <c r="F118" s="30"/>
      <c r="G118" s="144"/>
      <c r="H118" s="145"/>
    </row>
    <row r="119" spans="1:8">
      <c r="A119" s="34"/>
      <c r="B119" s="30"/>
      <c r="C119" s="35"/>
      <c r="D119" s="35"/>
      <c r="E119" s="35"/>
      <c r="F119" s="30"/>
      <c r="G119" s="144"/>
      <c r="H119" s="145"/>
    </row>
    <row r="120" spans="1:8">
      <c r="A120" s="34"/>
      <c r="B120" s="30"/>
      <c r="C120" s="35"/>
      <c r="D120" s="35"/>
      <c r="E120" s="35"/>
      <c r="F120" s="30"/>
      <c r="G120" s="144"/>
      <c r="H120" s="145"/>
    </row>
    <row r="121" spans="1:8">
      <c r="A121" s="34"/>
      <c r="B121" s="30"/>
      <c r="C121" s="35"/>
      <c r="D121" s="35"/>
      <c r="E121" s="35"/>
      <c r="F121" s="30"/>
      <c r="G121" s="144"/>
      <c r="H121" s="145"/>
    </row>
    <row r="122" spans="1:8">
      <c r="A122" s="34"/>
      <c r="B122" s="30"/>
      <c r="C122" s="35"/>
      <c r="D122" s="35"/>
      <c r="E122" s="35"/>
      <c r="F122" s="30"/>
      <c r="G122" s="144"/>
      <c r="H122" s="145"/>
    </row>
    <row r="123" spans="1:8">
      <c r="A123" s="34"/>
      <c r="B123" s="30"/>
      <c r="C123" s="35"/>
      <c r="D123" s="35"/>
      <c r="E123" s="35"/>
      <c r="F123" s="30"/>
      <c r="G123" s="144"/>
      <c r="H123" s="145"/>
    </row>
    <row r="124" spans="1:8" ht="15.6" thickBot="1">
      <c r="A124" s="40"/>
      <c r="B124" s="41"/>
      <c r="C124" s="42"/>
      <c r="D124" s="42"/>
      <c r="E124" s="42"/>
      <c r="F124" s="41"/>
      <c r="G124" s="146"/>
      <c r="H124" s="147"/>
    </row>
    <row r="125" spans="1:8">
      <c r="A125" s="17" t="s">
        <v>2880</v>
      </c>
      <c r="B125" s="35"/>
      <c r="C125" s="17"/>
      <c r="D125" s="17"/>
      <c r="E125" s="30"/>
      <c r="F125" s="30"/>
      <c r="G125" s="144"/>
      <c r="H125" s="206"/>
    </row>
    <row r="126" spans="1:8">
      <c r="A126" s="35" t="s">
        <v>2883</v>
      </c>
      <c r="B126" s="35"/>
      <c r="C126" s="35"/>
      <c r="D126" s="35"/>
      <c r="E126" s="35"/>
      <c r="F126" s="35"/>
      <c r="G126" s="148"/>
      <c r="H126" s="148"/>
    </row>
    <row r="127" spans="1:8">
      <c r="A127" s="17"/>
      <c r="B127" s="17"/>
      <c r="C127" s="17"/>
      <c r="D127" s="17"/>
      <c r="E127" s="17"/>
      <c r="F127" s="17"/>
      <c r="G127" s="17"/>
      <c r="H127" s="17"/>
    </row>
    <row r="128" spans="1:8" ht="15.6" thickBot="1">
      <c r="A128"/>
      <c r="B128"/>
      <c r="C128"/>
      <c r="D128"/>
      <c r="E128"/>
      <c r="F128"/>
      <c r="G128"/>
      <c r="H128"/>
    </row>
    <row r="129" spans="1:8">
      <c r="A129" s="43"/>
      <c r="B129" s="44" t="s">
        <v>1429</v>
      </c>
      <c r="C129" s="59" t="s">
        <v>2377</v>
      </c>
      <c r="D129" s="46"/>
      <c r="E129" s="46"/>
      <c r="F129" s="44"/>
      <c r="G129" s="44" t="s">
        <v>1350</v>
      </c>
      <c r="H129" s="60" t="s">
        <v>1351</v>
      </c>
    </row>
    <row r="130" spans="1:8">
      <c r="A130" s="34"/>
      <c r="B130" s="81" t="str">
        <f>'Data Sheet'!$C$25</f>
        <v>Rochester Gas &amp; Electric Corporation</v>
      </c>
      <c r="C130" s="205" t="s">
        <v>2378</v>
      </c>
      <c r="D130" s="30" t="s">
        <v>2379</v>
      </c>
      <c r="E130" s="30"/>
      <c r="F130" s="65" t="s">
        <v>2380</v>
      </c>
      <c r="G130" s="65" t="s">
        <v>1353</v>
      </c>
      <c r="H130" s="39"/>
    </row>
    <row r="131" spans="1:8">
      <c r="A131" s="37"/>
      <c r="B131" s="38"/>
      <c r="C131" s="160" t="s">
        <v>2381</v>
      </c>
      <c r="D131" s="38" t="s">
        <v>2379</v>
      </c>
      <c r="E131" s="38"/>
      <c r="F131" s="116" t="s">
        <v>2382</v>
      </c>
      <c r="G131" s="871" t="str">
        <f>'Data Sheet'!$C$40</f>
        <v xml:space="preserve"> </v>
      </c>
      <c r="H131" s="1591" t="str">
        <f>'Data Sheet'!$C$38</f>
        <v>12/31/2013</v>
      </c>
    </row>
    <row r="132" spans="1:8">
      <c r="A132" s="31" t="s">
        <v>2882</v>
      </c>
      <c r="B132" s="32"/>
      <c r="C132" s="32"/>
      <c r="D132" s="32"/>
      <c r="E132" s="32"/>
      <c r="F132" s="32"/>
      <c r="G132" s="32"/>
      <c r="H132" s="33"/>
    </row>
    <row r="133" spans="1:8">
      <c r="A133" s="34"/>
      <c r="B133" s="35"/>
      <c r="C133" s="35"/>
      <c r="D133" s="35"/>
      <c r="E133" s="35"/>
      <c r="F133" s="17"/>
      <c r="G133" s="35"/>
      <c r="H133" s="36"/>
    </row>
    <row r="134" spans="1:8">
      <c r="A134" s="34"/>
      <c r="B134" s="35"/>
      <c r="C134" s="35"/>
      <c r="D134" s="35"/>
      <c r="E134" s="35"/>
      <c r="F134" s="17"/>
      <c r="G134" s="35"/>
      <c r="H134" s="36"/>
    </row>
    <row r="135" spans="1:8">
      <c r="A135" s="34"/>
      <c r="B135" s="35"/>
      <c r="C135" s="35"/>
      <c r="D135" s="35"/>
      <c r="E135" s="35"/>
      <c r="F135" s="17"/>
      <c r="G135" s="35"/>
      <c r="H135" s="36"/>
    </row>
    <row r="136" spans="1:8">
      <c r="A136" s="34"/>
      <c r="B136" s="35"/>
      <c r="C136" s="35"/>
      <c r="D136" s="35"/>
      <c r="E136" s="35"/>
      <c r="F136" s="17"/>
      <c r="G136" s="35"/>
      <c r="H136" s="194"/>
    </row>
    <row r="137" spans="1:8">
      <c r="A137" s="34"/>
      <c r="B137" s="35"/>
      <c r="C137" s="35"/>
      <c r="D137" s="35"/>
      <c r="E137" s="35"/>
      <c r="F137" s="17"/>
      <c r="G137" s="35"/>
      <c r="H137" s="36"/>
    </row>
    <row r="138" spans="1:8">
      <c r="A138" s="34"/>
      <c r="B138" s="35"/>
      <c r="C138" s="35"/>
      <c r="D138" s="35"/>
      <c r="E138" s="35"/>
      <c r="F138" s="17"/>
      <c r="G138" s="35"/>
      <c r="H138" s="36"/>
    </row>
    <row r="139" spans="1:8">
      <c r="A139" s="34"/>
      <c r="B139" s="35"/>
      <c r="C139" s="35"/>
      <c r="D139" s="35"/>
      <c r="E139" s="35"/>
      <c r="F139" s="17"/>
      <c r="G139" s="148"/>
      <c r="H139" s="169"/>
    </row>
    <row r="140" spans="1:8">
      <c r="A140" s="34"/>
      <c r="B140" s="35"/>
      <c r="C140" s="35"/>
      <c r="D140" s="35"/>
      <c r="E140" s="35"/>
      <c r="F140" s="17"/>
      <c r="G140" s="148"/>
      <c r="H140" s="169"/>
    </row>
    <row r="141" spans="1:8">
      <c r="A141" s="34"/>
      <c r="B141" s="30"/>
      <c r="C141" s="35"/>
      <c r="D141" s="35"/>
      <c r="E141" s="35"/>
      <c r="F141" s="17"/>
      <c r="G141" s="148"/>
      <c r="H141" s="169"/>
    </row>
    <row r="142" spans="1:8">
      <c r="A142" s="34"/>
      <c r="B142" s="35"/>
      <c r="C142" s="35"/>
      <c r="D142" s="35"/>
      <c r="E142" s="35"/>
      <c r="F142" s="17"/>
      <c r="G142" s="148"/>
      <c r="H142" s="169"/>
    </row>
    <row r="143" spans="1:8">
      <c r="A143" s="34"/>
      <c r="B143" s="35"/>
      <c r="C143" s="35"/>
      <c r="D143" s="35"/>
      <c r="E143" s="35"/>
      <c r="F143" s="17"/>
      <c r="G143" s="148"/>
      <c r="H143" s="169"/>
    </row>
    <row r="144" spans="1:8">
      <c r="A144" s="34"/>
      <c r="B144" s="35"/>
      <c r="C144" s="35"/>
      <c r="D144" s="35"/>
      <c r="E144" s="35"/>
      <c r="F144" s="17"/>
      <c r="G144" s="35"/>
      <c r="H144" s="36"/>
    </row>
    <row r="145" spans="1:8">
      <c r="A145" s="34"/>
      <c r="B145" s="35"/>
      <c r="C145" s="35"/>
      <c r="D145" s="35"/>
      <c r="E145" s="35"/>
      <c r="F145" s="17"/>
      <c r="G145" s="35"/>
      <c r="H145" s="36"/>
    </row>
    <row r="146" spans="1:8">
      <c r="A146" s="34"/>
      <c r="B146" s="35"/>
      <c r="C146" s="35"/>
      <c r="D146" s="35"/>
      <c r="E146" s="35"/>
      <c r="F146" s="17"/>
      <c r="G146" s="35"/>
      <c r="H146" s="36"/>
    </row>
    <row r="147" spans="1:8">
      <c r="A147" s="34"/>
      <c r="B147" s="35"/>
      <c r="C147" s="35"/>
      <c r="D147" s="35"/>
      <c r="E147" s="35"/>
      <c r="F147" s="17"/>
      <c r="G147" s="35"/>
      <c r="H147" s="36"/>
    </row>
    <row r="148" spans="1:8">
      <c r="A148" s="34"/>
      <c r="B148" s="35"/>
      <c r="C148" s="35"/>
      <c r="D148" s="35"/>
      <c r="E148" s="35"/>
      <c r="F148" s="17"/>
      <c r="G148" s="35"/>
      <c r="H148" s="36"/>
    </row>
    <row r="149" spans="1:8">
      <c r="A149" s="34"/>
      <c r="B149" s="35"/>
      <c r="C149" s="35"/>
      <c r="D149" s="35"/>
      <c r="E149" s="35"/>
      <c r="F149" s="35"/>
      <c r="G149" s="35"/>
      <c r="H149" s="36"/>
    </row>
    <row r="150" spans="1:8">
      <c r="A150" s="34"/>
      <c r="B150" s="35"/>
      <c r="C150" s="35"/>
      <c r="D150" s="35"/>
      <c r="E150" s="35"/>
      <c r="F150" s="30"/>
      <c r="G150" s="144"/>
      <c r="H150" s="145"/>
    </row>
    <row r="151" spans="1:8">
      <c r="A151" s="34"/>
      <c r="B151" s="30"/>
      <c r="C151" s="35"/>
      <c r="D151" s="35"/>
      <c r="E151" s="35"/>
      <c r="F151" s="30"/>
      <c r="G151" s="144"/>
      <c r="H151" s="145"/>
    </row>
    <row r="152" spans="1:8">
      <c r="A152" s="34"/>
      <c r="B152" s="35"/>
      <c r="C152" s="35"/>
      <c r="D152" s="35"/>
      <c r="E152" s="35"/>
      <c r="F152" s="30"/>
      <c r="G152" s="144"/>
      <c r="H152" s="145"/>
    </row>
    <row r="153" spans="1:8">
      <c r="A153" s="34"/>
      <c r="B153" s="30"/>
      <c r="C153" s="35"/>
      <c r="D153" s="35"/>
      <c r="E153" s="35"/>
      <c r="F153" s="30"/>
      <c r="G153" s="144"/>
      <c r="H153" s="145"/>
    </row>
    <row r="154" spans="1:8">
      <c r="A154" s="34"/>
      <c r="B154" s="35"/>
      <c r="C154" s="35"/>
      <c r="D154" s="35"/>
      <c r="E154" s="35"/>
      <c r="F154" s="30"/>
      <c r="G154" s="144"/>
      <c r="H154" s="145"/>
    </row>
    <row r="155" spans="1:8">
      <c r="A155" s="34"/>
      <c r="B155" s="35"/>
      <c r="C155" s="35"/>
      <c r="D155" s="35"/>
      <c r="E155" s="35"/>
      <c r="F155" s="30"/>
      <c r="G155" s="144"/>
      <c r="H155" s="145"/>
    </row>
    <row r="156" spans="1:8">
      <c r="A156" s="34"/>
      <c r="B156" s="35"/>
      <c r="C156" s="35"/>
      <c r="D156" s="35"/>
      <c r="E156" s="35"/>
      <c r="F156" s="30"/>
      <c r="G156" s="144"/>
      <c r="H156" s="145"/>
    </row>
    <row r="157" spans="1:8">
      <c r="A157" s="34"/>
      <c r="B157" s="35"/>
      <c r="C157" s="35"/>
      <c r="D157" s="35"/>
      <c r="E157" s="35"/>
      <c r="F157" s="30"/>
      <c r="G157" s="144"/>
      <c r="H157" s="145"/>
    </row>
    <row r="158" spans="1:8">
      <c r="A158" s="34"/>
      <c r="B158" s="35"/>
      <c r="C158" s="35"/>
      <c r="D158" s="35"/>
      <c r="E158" s="35"/>
      <c r="F158" s="30"/>
      <c r="G158" s="144"/>
      <c r="H158" s="145"/>
    </row>
    <row r="159" spans="1:8">
      <c r="A159" s="34"/>
      <c r="B159" s="35"/>
      <c r="C159" s="35"/>
      <c r="D159" s="35"/>
      <c r="E159" s="35"/>
      <c r="F159" s="30"/>
      <c r="G159" s="144"/>
      <c r="H159" s="145"/>
    </row>
    <row r="160" spans="1:8">
      <c r="A160" s="34"/>
      <c r="B160" s="35"/>
      <c r="C160" s="35"/>
      <c r="D160" s="35"/>
      <c r="E160" s="35"/>
      <c r="F160" s="30"/>
      <c r="G160" s="144"/>
      <c r="H160" s="145"/>
    </row>
    <row r="161" spans="1:8">
      <c r="A161" s="34"/>
      <c r="B161" s="35"/>
      <c r="C161" s="35"/>
      <c r="D161" s="35"/>
      <c r="E161" s="35"/>
      <c r="F161" s="30"/>
      <c r="G161" s="144"/>
      <c r="H161" s="145"/>
    </row>
    <row r="162" spans="1:8">
      <c r="A162" s="34"/>
      <c r="B162" s="35"/>
      <c r="C162" s="35"/>
      <c r="D162" s="35"/>
      <c r="E162" s="35"/>
      <c r="F162" s="30"/>
      <c r="G162" s="144"/>
      <c r="H162" s="145"/>
    </row>
    <row r="163" spans="1:8">
      <c r="A163" s="34"/>
      <c r="B163" s="35"/>
      <c r="C163" s="35"/>
      <c r="D163" s="35"/>
      <c r="E163" s="35"/>
      <c r="F163" s="30"/>
      <c r="G163" s="144"/>
      <c r="H163" s="145"/>
    </row>
    <row r="164" spans="1:8">
      <c r="A164" s="34"/>
      <c r="B164" s="35"/>
      <c r="C164" s="35"/>
      <c r="D164" s="35"/>
      <c r="E164" s="35"/>
      <c r="F164" s="30"/>
      <c r="G164" s="144"/>
      <c r="H164" s="145"/>
    </row>
    <row r="165" spans="1:8">
      <c r="A165" s="34"/>
      <c r="B165" s="35"/>
      <c r="C165" s="35"/>
      <c r="D165" s="35"/>
      <c r="E165" s="35"/>
      <c r="F165" s="30"/>
      <c r="G165" s="144"/>
      <c r="H165" s="145"/>
    </row>
    <row r="166" spans="1:8">
      <c r="A166" s="34"/>
      <c r="B166" s="35"/>
      <c r="C166" s="35"/>
      <c r="D166" s="35"/>
      <c r="E166" s="35"/>
      <c r="F166" s="30"/>
      <c r="G166" s="144"/>
      <c r="H166" s="145"/>
    </row>
    <row r="167" spans="1:8">
      <c r="A167" s="34"/>
      <c r="B167" s="35"/>
      <c r="C167" s="35"/>
      <c r="D167" s="35"/>
      <c r="E167" s="35"/>
      <c r="F167" s="30"/>
      <c r="G167" s="144"/>
      <c r="H167" s="145"/>
    </row>
    <row r="168" spans="1:8">
      <c r="A168" s="34"/>
      <c r="B168" s="35"/>
      <c r="C168" s="35"/>
      <c r="D168" s="35"/>
      <c r="E168" s="35"/>
      <c r="F168" s="30"/>
      <c r="G168" s="144"/>
      <c r="H168" s="145"/>
    </row>
    <row r="169" spans="1:8">
      <c r="A169" s="34"/>
      <c r="B169" s="35"/>
      <c r="C169" s="35"/>
      <c r="D169" s="35"/>
      <c r="E169" s="35"/>
      <c r="F169" s="30"/>
      <c r="G169" s="144"/>
      <c r="H169" s="145"/>
    </row>
    <row r="170" spans="1:8">
      <c r="A170" s="34"/>
      <c r="B170" s="35"/>
      <c r="C170" s="35"/>
      <c r="D170" s="35"/>
      <c r="E170" s="35"/>
      <c r="F170" s="30"/>
      <c r="G170" s="144"/>
      <c r="H170" s="145"/>
    </row>
    <row r="171" spans="1:8">
      <c r="A171" s="34"/>
      <c r="B171" s="35"/>
      <c r="C171" s="35"/>
      <c r="D171" s="35"/>
      <c r="E171" s="35"/>
      <c r="F171" s="30"/>
      <c r="G171" s="144"/>
      <c r="H171" s="145"/>
    </row>
    <row r="172" spans="1:8">
      <c r="A172" s="34"/>
      <c r="B172" s="35"/>
      <c r="C172" s="35"/>
      <c r="D172" s="35"/>
      <c r="E172" s="35"/>
      <c r="F172" s="30"/>
      <c r="G172" s="144"/>
      <c r="H172" s="145"/>
    </row>
    <row r="173" spans="1:8">
      <c r="A173" s="34"/>
      <c r="B173" s="35"/>
      <c r="C173" s="35"/>
      <c r="D173" s="35"/>
      <c r="E173" s="35"/>
      <c r="F173" s="30"/>
      <c r="G173" s="144"/>
      <c r="H173" s="145"/>
    </row>
    <row r="174" spans="1:8">
      <c r="A174" s="34"/>
      <c r="B174" s="35"/>
      <c r="C174" s="35"/>
      <c r="D174" s="35"/>
      <c r="E174" s="35"/>
      <c r="F174" s="30"/>
      <c r="G174" s="144"/>
      <c r="H174" s="145"/>
    </row>
    <row r="175" spans="1:8">
      <c r="A175" s="34"/>
      <c r="B175" s="35"/>
      <c r="C175" s="35"/>
      <c r="D175" s="35"/>
      <c r="E175" s="35"/>
      <c r="F175" s="30"/>
      <c r="G175" s="144"/>
      <c r="H175" s="145"/>
    </row>
    <row r="176" spans="1:8">
      <c r="A176" s="34"/>
      <c r="B176" s="35"/>
      <c r="C176" s="35"/>
      <c r="D176" s="35"/>
      <c r="E176" s="35"/>
      <c r="F176" s="30"/>
      <c r="G176" s="144"/>
      <c r="H176" s="145"/>
    </row>
    <row r="177" spans="1:8">
      <c r="A177" s="34"/>
      <c r="B177" s="35"/>
      <c r="C177" s="35"/>
      <c r="D177" s="35"/>
      <c r="E177" s="35"/>
      <c r="F177" s="30"/>
      <c r="G177" s="144"/>
      <c r="H177" s="145"/>
    </row>
    <row r="178" spans="1:8">
      <c r="A178" s="34"/>
      <c r="B178" s="35"/>
      <c r="C178" s="35"/>
      <c r="D178" s="35"/>
      <c r="E178" s="35"/>
      <c r="F178" s="30"/>
      <c r="G178" s="144"/>
      <c r="H178" s="145"/>
    </row>
    <row r="179" spans="1:8">
      <c r="A179" s="34"/>
      <c r="B179" s="30"/>
      <c r="C179" s="35"/>
      <c r="D179" s="35"/>
      <c r="E179" s="35"/>
      <c r="F179" s="30"/>
      <c r="G179" s="144"/>
      <c r="H179" s="145"/>
    </row>
    <row r="180" spans="1:8">
      <c r="A180" s="34"/>
      <c r="B180" s="35"/>
      <c r="C180" s="35"/>
      <c r="D180" s="35"/>
      <c r="E180" s="35"/>
      <c r="F180" s="30"/>
      <c r="G180" s="144"/>
      <c r="H180" s="145"/>
    </row>
    <row r="181" spans="1:8">
      <c r="A181" s="34"/>
      <c r="B181" s="30"/>
      <c r="C181" s="35"/>
      <c r="D181" s="35"/>
      <c r="E181" s="35"/>
      <c r="F181" s="30"/>
      <c r="G181" s="144"/>
      <c r="H181" s="145"/>
    </row>
    <row r="182" spans="1:8">
      <c r="A182" s="34"/>
      <c r="B182" s="30"/>
      <c r="C182" s="35"/>
      <c r="D182" s="35"/>
      <c r="E182" s="35"/>
      <c r="F182" s="30"/>
      <c r="G182" s="144"/>
      <c r="H182" s="145"/>
    </row>
    <row r="183" spans="1:8">
      <c r="A183" s="34"/>
      <c r="B183" s="30"/>
      <c r="C183" s="35"/>
      <c r="D183" s="35"/>
      <c r="E183" s="35"/>
      <c r="F183" s="30"/>
      <c r="G183" s="144"/>
      <c r="H183" s="145"/>
    </row>
    <row r="184" spans="1:8">
      <c r="A184" s="34"/>
      <c r="B184" s="30"/>
      <c r="C184" s="35"/>
      <c r="D184" s="35"/>
      <c r="E184" s="35"/>
      <c r="F184" s="30"/>
      <c r="G184" s="144"/>
      <c r="H184" s="145"/>
    </row>
    <row r="185" spans="1:8">
      <c r="A185" s="34"/>
      <c r="B185" s="30"/>
      <c r="C185" s="35"/>
      <c r="D185" s="35"/>
      <c r="E185" s="35"/>
      <c r="F185" s="30"/>
      <c r="G185" s="144"/>
      <c r="H185" s="145"/>
    </row>
    <row r="186" spans="1:8">
      <c r="A186" s="34"/>
      <c r="B186" s="30"/>
      <c r="C186" s="35"/>
      <c r="D186" s="35"/>
      <c r="E186" s="35"/>
      <c r="F186" s="30"/>
      <c r="G186" s="144"/>
      <c r="H186" s="145"/>
    </row>
    <row r="187" spans="1:8">
      <c r="A187" s="34"/>
      <c r="B187" s="30"/>
      <c r="C187" s="35"/>
      <c r="D187" s="35"/>
      <c r="E187" s="35"/>
      <c r="F187" s="30"/>
      <c r="G187" s="144"/>
      <c r="H187" s="145"/>
    </row>
    <row r="188" spans="1:8">
      <c r="A188" s="34"/>
      <c r="B188" s="30"/>
      <c r="C188" s="35"/>
      <c r="D188" s="35"/>
      <c r="E188" s="35"/>
      <c r="F188" s="30"/>
      <c r="G188" s="144"/>
      <c r="H188" s="145"/>
    </row>
    <row r="189" spans="1:8">
      <c r="A189" s="34"/>
      <c r="B189" s="30"/>
      <c r="C189" s="35"/>
      <c r="D189" s="35"/>
      <c r="E189" s="35"/>
      <c r="F189" s="30"/>
      <c r="G189" s="144"/>
      <c r="H189" s="145"/>
    </row>
    <row r="190" spans="1:8">
      <c r="A190" s="34"/>
      <c r="B190" s="30"/>
      <c r="C190" s="35"/>
      <c r="D190" s="35"/>
      <c r="E190" s="35"/>
      <c r="F190" s="30"/>
      <c r="G190" s="144"/>
      <c r="H190" s="145"/>
    </row>
    <row r="191" spans="1:8" ht="15.6" thickBot="1">
      <c r="A191" s="40"/>
      <c r="B191" s="41"/>
      <c r="C191" s="42"/>
      <c r="D191" s="42"/>
      <c r="E191" s="42"/>
      <c r="F191" s="41"/>
      <c r="G191" s="146"/>
      <c r="H191" s="147"/>
    </row>
    <row r="192" spans="1:8">
      <c r="A192" s="17" t="s">
        <v>2880</v>
      </c>
      <c r="B192" s="35"/>
      <c r="C192" s="17"/>
      <c r="D192" s="17"/>
      <c r="E192" s="30"/>
      <c r="F192" s="30"/>
      <c r="G192" s="144"/>
      <c r="H192" s="206"/>
    </row>
    <row r="193" spans="1:8">
      <c r="A193" s="35" t="s">
        <v>103</v>
      </c>
      <c r="B193" s="35"/>
      <c r="C193" s="35"/>
      <c r="D193" s="35"/>
      <c r="E193" s="35"/>
      <c r="F193" s="35"/>
      <c r="G193" s="148"/>
      <c r="H193" s="148"/>
    </row>
    <row r="195" spans="1:8" ht="15.6" thickBot="1"/>
    <row r="196" spans="1:8">
      <c r="A196" s="43"/>
      <c r="B196" s="44" t="s">
        <v>1429</v>
      </c>
      <c r="C196" s="59" t="s">
        <v>2377</v>
      </c>
      <c r="D196" s="46"/>
      <c r="E196" s="46"/>
      <c r="F196" s="44"/>
      <c r="G196" s="44" t="s">
        <v>1350</v>
      </c>
      <c r="H196" s="60" t="s">
        <v>1351</v>
      </c>
    </row>
    <row r="197" spans="1:8">
      <c r="A197" s="34"/>
      <c r="B197" s="81" t="str">
        <f>'Data Sheet'!$C$25</f>
        <v>Rochester Gas &amp; Electric Corporation</v>
      </c>
      <c r="C197" s="205" t="s">
        <v>2378</v>
      </c>
      <c r="D197" s="30" t="s">
        <v>2379</v>
      </c>
      <c r="E197" s="30"/>
      <c r="F197" s="65" t="s">
        <v>2380</v>
      </c>
      <c r="G197" s="65" t="s">
        <v>1353</v>
      </c>
      <c r="H197" s="39"/>
    </row>
    <row r="198" spans="1:8">
      <c r="A198" s="37"/>
      <c r="B198" s="38"/>
      <c r="C198" s="160" t="s">
        <v>2381</v>
      </c>
      <c r="D198" s="38" t="s">
        <v>2379</v>
      </c>
      <c r="E198" s="38"/>
      <c r="F198" s="116" t="s">
        <v>2382</v>
      </c>
      <c r="G198" s="871" t="str">
        <f>'Data Sheet'!$C$40</f>
        <v xml:space="preserve"> </v>
      </c>
      <c r="H198" s="1591" t="str">
        <f>'Data Sheet'!$C$38</f>
        <v>12/31/2013</v>
      </c>
    </row>
    <row r="199" spans="1:8">
      <c r="A199" s="31" t="s">
        <v>2882</v>
      </c>
      <c r="B199" s="32"/>
      <c r="C199" s="32"/>
      <c r="D199" s="32"/>
      <c r="E199" s="32"/>
      <c r="F199" s="32"/>
      <c r="G199" s="32"/>
      <c r="H199" s="33"/>
    </row>
    <row r="200" spans="1:8">
      <c r="A200" s="34"/>
      <c r="B200" s="35"/>
      <c r="C200" s="35"/>
      <c r="D200" s="35"/>
      <c r="E200" s="35"/>
      <c r="F200" s="17"/>
      <c r="G200" s="35"/>
      <c r="H200" s="36"/>
    </row>
    <row r="201" spans="1:8">
      <c r="A201" s="34"/>
      <c r="B201" s="35"/>
      <c r="C201" s="35"/>
      <c r="D201" s="35"/>
      <c r="E201" s="35"/>
      <c r="F201" s="17"/>
      <c r="G201" s="35"/>
      <c r="H201" s="36"/>
    </row>
    <row r="202" spans="1:8">
      <c r="A202" s="34"/>
      <c r="B202" s="35"/>
      <c r="C202" s="35"/>
      <c r="D202" s="35"/>
      <c r="E202" s="35"/>
      <c r="F202" s="17"/>
      <c r="G202" s="35"/>
      <c r="H202" s="36"/>
    </row>
    <row r="203" spans="1:8">
      <c r="A203" s="34"/>
      <c r="B203" s="35"/>
      <c r="C203" s="35"/>
      <c r="D203" s="35"/>
      <c r="E203" s="35"/>
      <c r="F203" s="17"/>
      <c r="G203" s="35"/>
      <c r="H203" s="194"/>
    </row>
    <row r="204" spans="1:8">
      <c r="A204" s="34"/>
      <c r="B204" s="35"/>
      <c r="C204" s="35"/>
      <c r="D204" s="35"/>
      <c r="E204" s="35"/>
      <c r="F204" s="17"/>
      <c r="G204" s="35"/>
      <c r="H204" s="36"/>
    </row>
    <row r="205" spans="1:8">
      <c r="A205" s="34"/>
      <c r="B205" s="35"/>
      <c r="C205" s="35"/>
      <c r="D205" s="35"/>
      <c r="E205" s="35"/>
      <c r="F205" s="17"/>
      <c r="G205" s="35"/>
      <c r="H205" s="36"/>
    </row>
    <row r="206" spans="1:8">
      <c r="A206" s="34"/>
      <c r="B206" s="35"/>
      <c r="C206" s="35"/>
      <c r="D206" s="35"/>
      <c r="E206" s="35"/>
      <c r="F206" s="17"/>
      <c r="G206" s="148"/>
      <c r="H206" s="169"/>
    </row>
    <row r="207" spans="1:8">
      <c r="A207" s="34"/>
      <c r="B207" s="35"/>
      <c r="C207" s="35"/>
      <c r="D207" s="35"/>
      <c r="E207" s="35"/>
      <c r="F207" s="17"/>
      <c r="G207" s="148"/>
      <c r="H207" s="169"/>
    </row>
    <row r="208" spans="1:8">
      <c r="A208" s="34"/>
      <c r="B208" s="30"/>
      <c r="C208" s="35"/>
      <c r="D208" s="35"/>
      <c r="E208" s="35"/>
      <c r="F208" s="17"/>
      <c r="G208" s="148"/>
      <c r="H208" s="169"/>
    </row>
    <row r="209" spans="1:8">
      <c r="A209" s="34"/>
      <c r="B209" s="35"/>
      <c r="C209" s="35"/>
      <c r="D209" s="35"/>
      <c r="E209" s="35"/>
      <c r="F209" s="17"/>
      <c r="G209" s="148"/>
      <c r="H209" s="169"/>
    </row>
    <row r="210" spans="1:8">
      <c r="A210" s="34"/>
      <c r="B210" s="35"/>
      <c r="C210" s="35"/>
      <c r="D210" s="35"/>
      <c r="E210" s="35"/>
      <c r="F210" s="17"/>
      <c r="G210" s="148"/>
      <c r="H210" s="169"/>
    </row>
    <row r="211" spans="1:8">
      <c r="A211" s="34"/>
      <c r="B211" s="35"/>
      <c r="C211" s="35"/>
      <c r="D211" s="35"/>
      <c r="E211" s="35"/>
      <c r="F211" s="17"/>
      <c r="G211" s="35"/>
      <c r="H211" s="36"/>
    </row>
    <row r="212" spans="1:8">
      <c r="A212" s="34"/>
      <c r="B212" s="35"/>
      <c r="C212" s="35"/>
      <c r="D212" s="35"/>
      <c r="E212" s="35"/>
      <c r="F212" s="17"/>
      <c r="G212" s="35"/>
      <c r="H212" s="36"/>
    </row>
    <row r="213" spans="1:8">
      <c r="A213" s="34"/>
      <c r="B213" s="35"/>
      <c r="C213" s="35"/>
      <c r="D213" s="35"/>
      <c r="E213" s="35"/>
      <c r="F213" s="17"/>
      <c r="G213" s="35"/>
      <c r="H213" s="36"/>
    </row>
    <row r="214" spans="1:8">
      <c r="A214" s="34"/>
      <c r="B214" s="35"/>
      <c r="C214" s="35"/>
      <c r="D214" s="35"/>
      <c r="E214" s="35"/>
      <c r="F214" s="17"/>
      <c r="G214" s="35"/>
      <c r="H214" s="36"/>
    </row>
    <row r="215" spans="1:8">
      <c r="A215" s="34"/>
      <c r="B215" s="35"/>
      <c r="C215" s="35"/>
      <c r="D215" s="35"/>
      <c r="E215" s="35"/>
      <c r="F215" s="17"/>
      <c r="G215" s="35"/>
      <c r="H215" s="36"/>
    </row>
    <row r="216" spans="1:8">
      <c r="A216" s="34"/>
      <c r="B216" s="35"/>
      <c r="C216" s="35"/>
      <c r="D216" s="35"/>
      <c r="E216" s="35"/>
      <c r="F216" s="35"/>
      <c r="G216" s="35"/>
      <c r="H216" s="36"/>
    </row>
    <row r="217" spans="1:8">
      <c r="A217" s="34"/>
      <c r="B217" s="35"/>
      <c r="C217" s="35"/>
      <c r="D217" s="35"/>
      <c r="E217" s="35"/>
      <c r="F217" s="30"/>
      <c r="G217" s="144"/>
      <c r="H217" s="145"/>
    </row>
    <row r="218" spans="1:8">
      <c r="A218" s="34"/>
      <c r="B218" s="30"/>
      <c r="C218" s="35"/>
      <c r="D218" s="35"/>
      <c r="E218" s="35"/>
      <c r="F218" s="30"/>
      <c r="G218" s="144"/>
      <c r="H218" s="145"/>
    </row>
    <row r="219" spans="1:8">
      <c r="A219" s="34"/>
      <c r="B219" s="35"/>
      <c r="C219" s="35"/>
      <c r="D219" s="35"/>
      <c r="E219" s="35"/>
      <c r="F219" s="30"/>
      <c r="G219" s="144"/>
      <c r="H219" s="145"/>
    </row>
    <row r="220" spans="1:8">
      <c r="A220" s="34"/>
      <c r="B220" s="30"/>
      <c r="C220" s="35"/>
      <c r="D220" s="35"/>
      <c r="E220" s="35"/>
      <c r="F220" s="30"/>
      <c r="G220" s="144"/>
      <c r="H220" s="145"/>
    </row>
    <row r="221" spans="1:8">
      <c r="A221" s="34"/>
      <c r="B221" s="35"/>
      <c r="C221" s="35"/>
      <c r="D221" s="35"/>
      <c r="E221" s="35"/>
      <c r="F221" s="30"/>
      <c r="G221" s="144"/>
      <c r="H221" s="145"/>
    </row>
    <row r="222" spans="1:8">
      <c r="A222" s="34"/>
      <c r="B222" s="35"/>
      <c r="C222" s="35"/>
      <c r="D222" s="35"/>
      <c r="E222" s="35"/>
      <c r="F222" s="30"/>
      <c r="G222" s="144"/>
      <c r="H222" s="145"/>
    </row>
    <row r="223" spans="1:8">
      <c r="A223" s="34"/>
      <c r="B223" s="35"/>
      <c r="C223" s="35"/>
      <c r="D223" s="35"/>
      <c r="E223" s="35"/>
      <c r="F223" s="30"/>
      <c r="G223" s="144"/>
      <c r="H223" s="145"/>
    </row>
    <row r="224" spans="1:8">
      <c r="A224" s="34"/>
      <c r="B224" s="35"/>
      <c r="C224" s="35"/>
      <c r="D224" s="35"/>
      <c r="E224" s="35"/>
      <c r="F224" s="30"/>
      <c r="G224" s="144"/>
      <c r="H224" s="145"/>
    </row>
    <row r="225" spans="1:8">
      <c r="A225" s="34"/>
      <c r="B225" s="35"/>
      <c r="C225" s="35"/>
      <c r="D225" s="35"/>
      <c r="E225" s="35"/>
      <c r="F225" s="30"/>
      <c r="G225" s="144"/>
      <c r="H225" s="145"/>
    </row>
    <row r="226" spans="1:8">
      <c r="A226" s="34"/>
      <c r="B226" s="35"/>
      <c r="C226" s="35"/>
      <c r="D226" s="35"/>
      <c r="E226" s="35"/>
      <c r="F226" s="30"/>
      <c r="G226" s="144"/>
      <c r="H226" s="145"/>
    </row>
    <row r="227" spans="1:8">
      <c r="A227" s="34"/>
      <c r="B227" s="35"/>
      <c r="C227" s="35"/>
      <c r="D227" s="35"/>
      <c r="E227" s="35"/>
      <c r="F227" s="30"/>
      <c r="G227" s="144"/>
      <c r="H227" s="145"/>
    </row>
    <row r="228" spans="1:8">
      <c r="A228" s="34"/>
      <c r="B228" s="35"/>
      <c r="C228" s="35"/>
      <c r="D228" s="35"/>
      <c r="E228" s="35"/>
      <c r="F228" s="30"/>
      <c r="G228" s="144"/>
      <c r="H228" s="145"/>
    </row>
    <row r="229" spans="1:8">
      <c r="A229" s="34"/>
      <c r="B229" s="35"/>
      <c r="C229" s="35"/>
      <c r="D229" s="35"/>
      <c r="E229" s="35"/>
      <c r="F229" s="30"/>
      <c r="G229" s="144"/>
      <c r="H229" s="145"/>
    </row>
    <row r="230" spans="1:8">
      <c r="A230" s="34"/>
      <c r="B230" s="35"/>
      <c r="C230" s="35"/>
      <c r="D230" s="35"/>
      <c r="E230" s="35"/>
      <c r="F230" s="30"/>
      <c r="G230" s="144"/>
      <c r="H230" s="145"/>
    </row>
    <row r="231" spans="1:8">
      <c r="A231" s="34"/>
      <c r="B231" s="35"/>
      <c r="C231" s="35"/>
      <c r="D231" s="35"/>
      <c r="E231" s="35"/>
      <c r="F231" s="30"/>
      <c r="G231" s="144"/>
      <c r="H231" s="145"/>
    </row>
    <row r="232" spans="1:8">
      <c r="A232" s="34"/>
      <c r="B232" s="35"/>
      <c r="C232" s="35"/>
      <c r="D232" s="35"/>
      <c r="E232" s="35"/>
      <c r="F232" s="30"/>
      <c r="G232" s="144"/>
      <c r="H232" s="145"/>
    </row>
    <row r="233" spans="1:8">
      <c r="A233" s="34"/>
      <c r="B233" s="35"/>
      <c r="C233" s="35"/>
      <c r="D233" s="35"/>
      <c r="E233" s="35"/>
      <c r="F233" s="30"/>
      <c r="G233" s="144"/>
      <c r="H233" s="145"/>
    </row>
    <row r="234" spans="1:8">
      <c r="A234" s="34"/>
      <c r="B234" s="35"/>
      <c r="C234" s="35"/>
      <c r="D234" s="35"/>
      <c r="E234" s="35"/>
      <c r="F234" s="30"/>
      <c r="G234" s="144"/>
      <c r="H234" s="145"/>
    </row>
    <row r="235" spans="1:8">
      <c r="A235" s="34"/>
      <c r="B235" s="35"/>
      <c r="C235" s="35"/>
      <c r="D235" s="35"/>
      <c r="E235" s="35"/>
      <c r="F235" s="30"/>
      <c r="G235" s="144"/>
      <c r="H235" s="145"/>
    </row>
    <row r="236" spans="1:8">
      <c r="A236" s="34"/>
      <c r="B236" s="35"/>
      <c r="C236" s="35"/>
      <c r="D236" s="35"/>
      <c r="E236" s="35"/>
      <c r="F236" s="30"/>
      <c r="G236" s="144"/>
      <c r="H236" s="145"/>
    </row>
    <row r="237" spans="1:8">
      <c r="A237" s="34"/>
      <c r="B237" s="35"/>
      <c r="C237" s="35"/>
      <c r="D237" s="35"/>
      <c r="E237" s="35"/>
      <c r="F237" s="30"/>
      <c r="G237" s="144"/>
      <c r="H237" s="145"/>
    </row>
    <row r="238" spans="1:8">
      <c r="A238" s="34"/>
      <c r="B238" s="35"/>
      <c r="C238" s="35"/>
      <c r="D238" s="35"/>
      <c r="E238" s="35"/>
      <c r="F238" s="30"/>
      <c r="G238" s="144"/>
      <c r="H238" s="145"/>
    </row>
    <row r="239" spans="1:8">
      <c r="A239" s="34"/>
      <c r="B239" s="35"/>
      <c r="C239" s="35"/>
      <c r="D239" s="35"/>
      <c r="E239" s="35"/>
      <c r="F239" s="30"/>
      <c r="G239" s="144"/>
      <c r="H239" s="145"/>
    </row>
    <row r="240" spans="1:8">
      <c r="A240" s="34"/>
      <c r="B240" s="35"/>
      <c r="C240" s="35"/>
      <c r="D240" s="35"/>
      <c r="E240" s="35"/>
      <c r="F240" s="30"/>
      <c r="G240" s="144"/>
      <c r="H240" s="145"/>
    </row>
    <row r="241" spans="1:8">
      <c r="A241" s="34"/>
      <c r="B241" s="35"/>
      <c r="C241" s="35"/>
      <c r="D241" s="35"/>
      <c r="E241" s="35"/>
      <c r="F241" s="30"/>
      <c r="G241" s="144"/>
      <c r="H241" s="145"/>
    </row>
    <row r="242" spans="1:8">
      <c r="A242" s="34"/>
      <c r="B242" s="35"/>
      <c r="C242" s="35"/>
      <c r="D242" s="35"/>
      <c r="E242" s="35"/>
      <c r="F242" s="30"/>
      <c r="G242" s="144"/>
      <c r="H242" s="145"/>
    </row>
    <row r="243" spans="1:8">
      <c r="A243" s="34"/>
      <c r="B243" s="35"/>
      <c r="C243" s="35"/>
      <c r="D243" s="35"/>
      <c r="E243" s="35"/>
      <c r="F243" s="30"/>
      <c r="G243" s="144"/>
      <c r="H243" s="145"/>
    </row>
    <row r="244" spans="1:8">
      <c r="A244" s="34"/>
      <c r="B244" s="35"/>
      <c r="C244" s="35"/>
      <c r="D244" s="35"/>
      <c r="E244" s="35"/>
      <c r="F244" s="30"/>
      <c r="G244" s="144"/>
      <c r="H244" s="145"/>
    </row>
    <row r="245" spans="1:8">
      <c r="A245" s="34"/>
      <c r="B245" s="35"/>
      <c r="C245" s="35"/>
      <c r="D245" s="35"/>
      <c r="E245" s="35"/>
      <c r="F245" s="30"/>
      <c r="G245" s="144"/>
      <c r="H245" s="145"/>
    </row>
    <row r="246" spans="1:8">
      <c r="A246" s="34"/>
      <c r="B246" s="30"/>
      <c r="C246" s="35"/>
      <c r="D246" s="35"/>
      <c r="E246" s="35"/>
      <c r="F246" s="30"/>
      <c r="G246" s="144"/>
      <c r="H246" s="145"/>
    </row>
    <row r="247" spans="1:8">
      <c r="A247" s="34"/>
      <c r="B247" s="35"/>
      <c r="C247" s="35"/>
      <c r="D247" s="35"/>
      <c r="E247" s="35"/>
      <c r="F247" s="30"/>
      <c r="G247" s="144"/>
      <c r="H247" s="145"/>
    </row>
    <row r="248" spans="1:8">
      <c r="A248" s="34"/>
      <c r="B248" s="30"/>
      <c r="C248" s="35"/>
      <c r="D248" s="35"/>
      <c r="E248" s="35"/>
      <c r="F248" s="30"/>
      <c r="G248" s="144"/>
      <c r="H248" s="145"/>
    </row>
    <row r="249" spans="1:8">
      <c r="A249" s="34"/>
      <c r="B249" s="30"/>
      <c r="C249" s="35"/>
      <c r="D249" s="35"/>
      <c r="E249" s="35"/>
      <c r="F249" s="30"/>
      <c r="G249" s="144"/>
      <c r="H249" s="145"/>
    </row>
    <row r="250" spans="1:8">
      <c r="A250" s="34"/>
      <c r="B250" s="30"/>
      <c r="C250" s="35"/>
      <c r="D250" s="35"/>
      <c r="E250" s="35"/>
      <c r="F250" s="30"/>
      <c r="G250" s="144"/>
      <c r="H250" s="145"/>
    </row>
    <row r="251" spans="1:8">
      <c r="A251" s="34"/>
      <c r="B251" s="30"/>
      <c r="C251" s="35"/>
      <c r="D251" s="35"/>
      <c r="E251" s="35"/>
      <c r="F251" s="30"/>
      <c r="G251" s="144"/>
      <c r="H251" s="145"/>
    </row>
    <row r="252" spans="1:8">
      <c r="A252" s="34"/>
      <c r="B252" s="30"/>
      <c r="C252" s="35"/>
      <c r="D252" s="35"/>
      <c r="E252" s="35"/>
      <c r="F252" s="30"/>
      <c r="G252" s="144"/>
      <c r="H252" s="145"/>
    </row>
    <row r="253" spans="1:8">
      <c r="A253" s="34"/>
      <c r="B253" s="30"/>
      <c r="C253" s="35"/>
      <c r="D253" s="35"/>
      <c r="E253" s="35"/>
      <c r="F253" s="30"/>
      <c r="G253" s="144"/>
      <c r="H253" s="145"/>
    </row>
    <row r="254" spans="1:8">
      <c r="A254" s="34"/>
      <c r="B254" s="30"/>
      <c r="C254" s="35"/>
      <c r="D254" s="35"/>
      <c r="E254" s="35"/>
      <c r="F254" s="30"/>
      <c r="G254" s="144"/>
      <c r="H254" s="145"/>
    </row>
    <row r="255" spans="1:8">
      <c r="A255" s="34"/>
      <c r="B255" s="30"/>
      <c r="C255" s="35"/>
      <c r="D255" s="35"/>
      <c r="E255" s="35"/>
      <c r="F255" s="30"/>
      <c r="G255" s="144"/>
      <c r="H255" s="145"/>
    </row>
    <row r="256" spans="1:8">
      <c r="A256" s="34"/>
      <c r="B256" s="30"/>
      <c r="C256" s="35"/>
      <c r="D256" s="35"/>
      <c r="E256" s="35"/>
      <c r="F256" s="30"/>
      <c r="G256" s="144"/>
      <c r="H256" s="145"/>
    </row>
    <row r="257" spans="1:8">
      <c r="A257" s="34"/>
      <c r="B257" s="30"/>
      <c r="C257" s="35"/>
      <c r="D257" s="35"/>
      <c r="E257" s="35"/>
      <c r="F257" s="30"/>
      <c r="G257" s="144"/>
      <c r="H257" s="145"/>
    </row>
    <row r="258" spans="1:8" ht="15.6" thickBot="1">
      <c r="A258" s="40"/>
      <c r="B258" s="41"/>
      <c r="C258" s="42"/>
      <c r="D258" s="42"/>
      <c r="E258" s="42"/>
      <c r="F258" s="41"/>
      <c r="G258" s="146"/>
      <c r="H258" s="147"/>
    </row>
    <row r="259" spans="1:8">
      <c r="A259" s="17" t="s">
        <v>2880</v>
      </c>
      <c r="B259" s="35"/>
      <c r="C259" s="17"/>
      <c r="D259" s="17"/>
      <c r="E259" s="30"/>
      <c r="F259" s="30"/>
      <c r="G259" s="144"/>
      <c r="H259" s="206"/>
    </row>
    <row r="260" spans="1:8">
      <c r="A260" s="35" t="s">
        <v>104</v>
      </c>
      <c r="B260" s="35"/>
      <c r="C260" s="35"/>
      <c r="D260" s="35"/>
      <c r="E260" s="35"/>
      <c r="F260" s="35"/>
      <c r="G260" s="148"/>
      <c r="H260" s="148"/>
    </row>
    <row r="262" spans="1:8" ht="15.6" thickBot="1"/>
    <row r="263" spans="1:8">
      <c r="A263" s="43"/>
      <c r="B263" s="44" t="s">
        <v>1429</v>
      </c>
      <c r="C263" s="59" t="s">
        <v>2377</v>
      </c>
      <c r="D263" s="46"/>
      <c r="E263" s="46"/>
      <c r="F263" s="44"/>
      <c r="G263" s="44" t="s">
        <v>1350</v>
      </c>
      <c r="H263" s="60" t="s">
        <v>1351</v>
      </c>
    </row>
    <row r="264" spans="1:8">
      <c r="A264" s="34"/>
      <c r="B264" s="81" t="str">
        <f>'Data Sheet'!$C$25</f>
        <v>Rochester Gas &amp; Electric Corporation</v>
      </c>
      <c r="C264" s="205" t="s">
        <v>2378</v>
      </c>
      <c r="D264" s="30" t="s">
        <v>2379</v>
      </c>
      <c r="E264" s="30"/>
      <c r="F264" s="65" t="s">
        <v>2380</v>
      </c>
      <c r="G264" s="65" t="s">
        <v>1353</v>
      </c>
      <c r="H264" s="39"/>
    </row>
    <row r="265" spans="1:8">
      <c r="A265" s="37"/>
      <c r="B265" s="38"/>
      <c r="C265" s="160" t="s">
        <v>2381</v>
      </c>
      <c r="D265" s="38" t="s">
        <v>2379</v>
      </c>
      <c r="E265" s="38"/>
      <c r="F265" s="116" t="s">
        <v>2382</v>
      </c>
      <c r="G265" s="871" t="str">
        <f>'Data Sheet'!$C$40</f>
        <v xml:space="preserve"> </v>
      </c>
      <c r="H265" s="1591" t="str">
        <f>'Data Sheet'!$C$38</f>
        <v>12/31/2013</v>
      </c>
    </row>
    <row r="266" spans="1:8">
      <c r="A266" s="31" t="s">
        <v>2882</v>
      </c>
      <c r="B266" s="32"/>
      <c r="C266" s="32"/>
      <c r="D266" s="32"/>
      <c r="E266" s="32"/>
      <c r="F266" s="32"/>
      <c r="G266" s="32"/>
      <c r="H266" s="33"/>
    </row>
    <row r="267" spans="1:8">
      <c r="A267" s="34"/>
      <c r="B267" s="35"/>
      <c r="C267" s="35"/>
      <c r="D267" s="35"/>
      <c r="E267" s="35"/>
      <c r="F267" s="17"/>
      <c r="G267" s="35"/>
      <c r="H267" s="36"/>
    </row>
    <row r="268" spans="1:8">
      <c r="A268" s="34"/>
      <c r="B268" s="35"/>
      <c r="C268" s="35"/>
      <c r="D268" s="35"/>
      <c r="E268" s="35"/>
      <c r="F268" s="17"/>
      <c r="G268" s="35"/>
      <c r="H268" s="36"/>
    </row>
    <row r="269" spans="1:8">
      <c r="A269" s="34"/>
      <c r="B269" s="35"/>
      <c r="C269" s="35"/>
      <c r="D269" s="35"/>
      <c r="E269" s="35"/>
      <c r="F269" s="17"/>
      <c r="G269" s="35"/>
      <c r="H269" s="36"/>
    </row>
    <row r="270" spans="1:8">
      <c r="A270" s="34"/>
      <c r="B270" s="35"/>
      <c r="C270" s="35"/>
      <c r="D270" s="35"/>
      <c r="E270" s="35"/>
      <c r="F270" s="17"/>
      <c r="G270" s="35"/>
      <c r="H270" s="194"/>
    </row>
    <row r="271" spans="1:8">
      <c r="A271" s="34"/>
      <c r="B271" s="35"/>
      <c r="C271" s="35"/>
      <c r="D271" s="35"/>
      <c r="E271" s="35"/>
      <c r="F271" s="17"/>
      <c r="G271" s="35"/>
      <c r="H271" s="36"/>
    </row>
    <row r="272" spans="1:8">
      <c r="A272" s="34"/>
      <c r="B272" s="35"/>
      <c r="C272" s="35"/>
      <c r="D272" s="35"/>
      <c r="E272" s="35"/>
      <c r="F272" s="17"/>
      <c r="G272" s="35"/>
      <c r="H272" s="36"/>
    </row>
    <row r="273" spans="1:8">
      <c r="A273" s="34"/>
      <c r="B273" s="35"/>
      <c r="C273" s="35"/>
      <c r="D273" s="35"/>
      <c r="E273" s="35"/>
      <c r="F273" s="17"/>
      <c r="G273" s="148"/>
      <c r="H273" s="169"/>
    </row>
    <row r="274" spans="1:8">
      <c r="A274" s="34"/>
      <c r="B274" s="35"/>
      <c r="C274" s="35"/>
      <c r="D274" s="35"/>
      <c r="E274" s="35"/>
      <c r="F274" s="17"/>
      <c r="G274" s="148"/>
      <c r="H274" s="169"/>
    </row>
    <row r="275" spans="1:8">
      <c r="A275" s="34"/>
      <c r="B275" s="30"/>
      <c r="C275" s="35"/>
      <c r="D275" s="35"/>
      <c r="E275" s="35"/>
      <c r="F275" s="17"/>
      <c r="G275" s="148"/>
      <c r="H275" s="169"/>
    </row>
    <row r="276" spans="1:8">
      <c r="A276" s="34"/>
      <c r="B276" s="35"/>
      <c r="C276" s="35"/>
      <c r="D276" s="35"/>
      <c r="E276" s="35"/>
      <c r="F276" s="17"/>
      <c r="G276" s="148"/>
      <c r="H276" s="169"/>
    </row>
    <row r="277" spans="1:8">
      <c r="A277" s="34"/>
      <c r="B277" s="35"/>
      <c r="C277" s="35"/>
      <c r="D277" s="35"/>
      <c r="E277" s="35"/>
      <c r="F277" s="17"/>
      <c r="G277" s="148"/>
      <c r="H277" s="169"/>
    </row>
    <row r="278" spans="1:8">
      <c r="A278" s="34"/>
      <c r="B278" s="35"/>
      <c r="C278" s="35"/>
      <c r="D278" s="35"/>
      <c r="E278" s="35"/>
      <c r="F278" s="17"/>
      <c r="G278" s="35"/>
      <c r="H278" s="36"/>
    </row>
    <row r="279" spans="1:8">
      <c r="A279" s="34"/>
      <c r="B279" s="35"/>
      <c r="C279" s="35"/>
      <c r="D279" s="35"/>
      <c r="E279" s="35"/>
      <c r="F279" s="17"/>
      <c r="G279" s="35"/>
      <c r="H279" s="36"/>
    </row>
    <row r="280" spans="1:8">
      <c r="A280" s="34"/>
      <c r="B280" s="35"/>
      <c r="C280" s="35"/>
      <c r="D280" s="35"/>
      <c r="E280" s="35"/>
      <c r="F280" s="17"/>
      <c r="G280" s="35"/>
      <c r="H280" s="36"/>
    </row>
    <row r="281" spans="1:8">
      <c r="A281" s="34"/>
      <c r="B281" s="35"/>
      <c r="C281" s="35"/>
      <c r="D281" s="35"/>
      <c r="E281" s="35"/>
      <c r="F281" s="17"/>
      <c r="G281" s="35"/>
      <c r="H281" s="36"/>
    </row>
    <row r="282" spans="1:8">
      <c r="A282" s="34"/>
      <c r="B282" s="35"/>
      <c r="C282" s="35"/>
      <c r="D282" s="35"/>
      <c r="E282" s="35"/>
      <c r="F282" s="17"/>
      <c r="G282" s="35"/>
      <c r="H282" s="36"/>
    </row>
    <row r="283" spans="1:8">
      <c r="A283" s="34"/>
      <c r="B283" s="35"/>
      <c r="C283" s="35"/>
      <c r="D283" s="35"/>
      <c r="E283" s="35"/>
      <c r="F283" s="35"/>
      <c r="G283" s="35"/>
      <c r="H283" s="36"/>
    </row>
    <row r="284" spans="1:8">
      <c r="A284" s="34"/>
      <c r="B284" s="35"/>
      <c r="C284" s="35"/>
      <c r="D284" s="35"/>
      <c r="E284" s="35"/>
      <c r="F284" s="30"/>
      <c r="G284" s="144"/>
      <c r="H284" s="145"/>
    </row>
    <row r="285" spans="1:8">
      <c r="A285" s="34"/>
      <c r="B285" s="30"/>
      <c r="C285" s="35"/>
      <c r="D285" s="35"/>
      <c r="E285" s="35"/>
      <c r="F285" s="30"/>
      <c r="G285" s="144"/>
      <c r="H285" s="145"/>
    </row>
    <row r="286" spans="1:8">
      <c r="A286" s="34"/>
      <c r="B286" s="35"/>
      <c r="C286" s="35"/>
      <c r="D286" s="35"/>
      <c r="E286" s="35"/>
      <c r="F286" s="30"/>
      <c r="G286" s="144"/>
      <c r="H286" s="145"/>
    </row>
    <row r="287" spans="1:8">
      <c r="A287" s="34"/>
      <c r="B287" s="30"/>
      <c r="C287" s="35"/>
      <c r="D287" s="35"/>
      <c r="E287" s="35"/>
      <c r="F287" s="30"/>
      <c r="G287" s="144"/>
      <c r="H287" s="145"/>
    </row>
    <row r="288" spans="1:8">
      <c r="A288" s="34"/>
      <c r="B288" s="35"/>
      <c r="C288" s="35"/>
      <c r="D288" s="35"/>
      <c r="E288" s="35"/>
      <c r="F288" s="30"/>
      <c r="G288" s="144"/>
      <c r="H288" s="145"/>
    </row>
    <row r="289" spans="1:8">
      <c r="A289" s="34"/>
      <c r="B289" s="35"/>
      <c r="C289" s="35"/>
      <c r="D289" s="35"/>
      <c r="E289" s="35"/>
      <c r="F289" s="30"/>
      <c r="G289" s="144"/>
      <c r="H289" s="145"/>
    </row>
    <row r="290" spans="1:8">
      <c r="A290" s="34"/>
      <c r="B290" s="35"/>
      <c r="C290" s="35"/>
      <c r="D290" s="35"/>
      <c r="E290" s="35"/>
      <c r="F290" s="30"/>
      <c r="G290" s="144"/>
      <c r="H290" s="145"/>
    </row>
    <row r="291" spans="1:8">
      <c r="A291" s="34"/>
      <c r="B291" s="35"/>
      <c r="C291" s="35"/>
      <c r="D291" s="35"/>
      <c r="E291" s="35"/>
      <c r="F291" s="30"/>
      <c r="G291" s="144"/>
      <c r="H291" s="145"/>
    </row>
    <row r="292" spans="1:8">
      <c r="A292" s="34"/>
      <c r="B292" s="35"/>
      <c r="C292" s="35"/>
      <c r="D292" s="35"/>
      <c r="E292" s="35"/>
      <c r="F292" s="30"/>
      <c r="G292" s="144"/>
      <c r="H292" s="145"/>
    </row>
    <row r="293" spans="1:8">
      <c r="A293" s="34"/>
      <c r="B293" s="35"/>
      <c r="C293" s="35"/>
      <c r="D293" s="35"/>
      <c r="E293" s="35"/>
      <c r="F293" s="30"/>
      <c r="G293" s="144"/>
      <c r="H293" s="145"/>
    </row>
    <row r="294" spans="1:8">
      <c r="A294" s="34"/>
      <c r="B294" s="35"/>
      <c r="C294" s="35"/>
      <c r="D294" s="35"/>
      <c r="E294" s="35"/>
      <c r="F294" s="30"/>
      <c r="G294" s="144"/>
      <c r="H294" s="145"/>
    </row>
    <row r="295" spans="1:8">
      <c r="A295" s="34"/>
      <c r="B295" s="35"/>
      <c r="C295" s="35"/>
      <c r="D295" s="35"/>
      <c r="E295" s="35"/>
      <c r="F295" s="30"/>
      <c r="G295" s="144"/>
      <c r="H295" s="145"/>
    </row>
    <row r="296" spans="1:8">
      <c r="A296" s="34"/>
      <c r="B296" s="35"/>
      <c r="C296" s="35"/>
      <c r="D296" s="35"/>
      <c r="E296" s="35"/>
      <c r="F296" s="30"/>
      <c r="G296" s="144"/>
      <c r="H296" s="145"/>
    </row>
    <row r="297" spans="1:8">
      <c r="A297" s="34"/>
      <c r="B297" s="35"/>
      <c r="C297" s="35"/>
      <c r="D297" s="35"/>
      <c r="E297" s="35"/>
      <c r="F297" s="30"/>
      <c r="G297" s="144"/>
      <c r="H297" s="145"/>
    </row>
    <row r="298" spans="1:8">
      <c r="A298" s="34"/>
      <c r="B298" s="35"/>
      <c r="C298" s="35"/>
      <c r="D298" s="35"/>
      <c r="E298" s="35"/>
      <c r="F298" s="30"/>
      <c r="G298" s="144"/>
      <c r="H298" s="145"/>
    </row>
    <row r="299" spans="1:8">
      <c r="A299" s="34"/>
      <c r="B299" s="35"/>
      <c r="C299" s="35"/>
      <c r="D299" s="35"/>
      <c r="E299" s="35"/>
      <c r="F299" s="30"/>
      <c r="G299" s="144"/>
      <c r="H299" s="145"/>
    </row>
    <row r="300" spans="1:8">
      <c r="A300" s="34"/>
      <c r="B300" s="35"/>
      <c r="C300" s="35"/>
      <c r="D300" s="35"/>
      <c r="E300" s="35"/>
      <c r="F300" s="30"/>
      <c r="G300" s="144"/>
      <c r="H300" s="145"/>
    </row>
    <row r="301" spans="1:8">
      <c r="A301" s="34"/>
      <c r="B301" s="35"/>
      <c r="C301" s="35"/>
      <c r="D301" s="35"/>
      <c r="E301" s="35"/>
      <c r="F301" s="30"/>
      <c r="G301" s="144"/>
      <c r="H301" s="145"/>
    </row>
    <row r="302" spans="1:8">
      <c r="A302" s="34"/>
      <c r="B302" s="35"/>
      <c r="C302" s="35"/>
      <c r="D302" s="35"/>
      <c r="E302" s="35"/>
      <c r="F302" s="30"/>
      <c r="G302" s="144"/>
      <c r="H302" s="145"/>
    </row>
    <row r="303" spans="1:8">
      <c r="A303" s="34"/>
      <c r="B303" s="35"/>
      <c r="C303" s="35"/>
      <c r="D303" s="35"/>
      <c r="E303" s="35"/>
      <c r="F303" s="30"/>
      <c r="G303" s="144"/>
      <c r="H303" s="145"/>
    </row>
    <row r="304" spans="1:8">
      <c r="A304" s="34"/>
      <c r="B304" s="35"/>
      <c r="C304" s="35"/>
      <c r="D304" s="35"/>
      <c r="E304" s="35"/>
      <c r="F304" s="30"/>
      <c r="G304" s="144"/>
      <c r="H304" s="145"/>
    </row>
    <row r="305" spans="1:8">
      <c r="A305" s="34"/>
      <c r="B305" s="35"/>
      <c r="C305" s="35"/>
      <c r="D305" s="35"/>
      <c r="E305" s="35"/>
      <c r="F305" s="30"/>
      <c r="G305" s="144"/>
      <c r="H305" s="145"/>
    </row>
    <row r="306" spans="1:8">
      <c r="A306" s="34"/>
      <c r="B306" s="35"/>
      <c r="C306" s="35"/>
      <c r="D306" s="35"/>
      <c r="E306" s="35"/>
      <c r="F306" s="30"/>
      <c r="G306" s="144"/>
      <c r="H306" s="145"/>
    </row>
    <row r="307" spans="1:8">
      <c r="A307" s="34"/>
      <c r="B307" s="35"/>
      <c r="C307" s="35"/>
      <c r="D307" s="35"/>
      <c r="E307" s="35"/>
      <c r="F307" s="30"/>
      <c r="G307" s="144"/>
      <c r="H307" s="145"/>
    </row>
    <row r="308" spans="1:8">
      <c r="A308" s="34"/>
      <c r="B308" s="35"/>
      <c r="C308" s="35"/>
      <c r="D308" s="35"/>
      <c r="E308" s="35"/>
      <c r="F308" s="30"/>
      <c r="G308" s="144"/>
      <c r="H308" s="145"/>
    </row>
    <row r="309" spans="1:8">
      <c r="A309" s="34"/>
      <c r="B309" s="35"/>
      <c r="C309" s="35"/>
      <c r="D309" s="35"/>
      <c r="E309" s="35"/>
      <c r="F309" s="30"/>
      <c r="G309" s="144"/>
      <c r="H309" s="145"/>
    </row>
    <row r="310" spans="1:8">
      <c r="A310" s="34"/>
      <c r="B310" s="35"/>
      <c r="C310" s="35"/>
      <c r="D310" s="35"/>
      <c r="E310" s="35"/>
      <c r="F310" s="30"/>
      <c r="G310" s="144"/>
      <c r="H310" s="145"/>
    </row>
    <row r="311" spans="1:8">
      <c r="A311" s="34"/>
      <c r="B311" s="35"/>
      <c r="C311" s="35"/>
      <c r="D311" s="35"/>
      <c r="E311" s="35"/>
      <c r="F311" s="30"/>
      <c r="G311" s="144"/>
      <c r="H311" s="145"/>
    </row>
    <row r="312" spans="1:8">
      <c r="A312" s="34"/>
      <c r="B312" s="35"/>
      <c r="C312" s="35"/>
      <c r="D312" s="35"/>
      <c r="E312" s="35"/>
      <c r="F312" s="30"/>
      <c r="G312" s="144"/>
      <c r="H312" s="145"/>
    </row>
    <row r="313" spans="1:8">
      <c r="A313" s="34"/>
      <c r="B313" s="30"/>
      <c r="C313" s="35"/>
      <c r="D313" s="35"/>
      <c r="E313" s="35"/>
      <c r="F313" s="30"/>
      <c r="G313" s="144"/>
      <c r="H313" s="145"/>
    </row>
    <row r="314" spans="1:8">
      <c r="A314" s="34"/>
      <c r="B314" s="35"/>
      <c r="C314" s="35"/>
      <c r="D314" s="35"/>
      <c r="E314" s="35"/>
      <c r="F314" s="30"/>
      <c r="G314" s="144"/>
      <c r="H314" s="145"/>
    </row>
    <row r="315" spans="1:8">
      <c r="A315" s="34"/>
      <c r="B315" s="30"/>
      <c r="C315" s="35"/>
      <c r="D315" s="35"/>
      <c r="E315" s="35"/>
      <c r="F315" s="30"/>
      <c r="G315" s="144"/>
      <c r="H315" s="145"/>
    </row>
    <row r="316" spans="1:8">
      <c r="A316" s="34"/>
      <c r="B316" s="30"/>
      <c r="C316" s="35"/>
      <c r="D316" s="35"/>
      <c r="E316" s="35"/>
      <c r="F316" s="30"/>
      <c r="G316" s="144"/>
      <c r="H316" s="145"/>
    </row>
    <row r="317" spans="1:8">
      <c r="A317" s="34"/>
      <c r="B317" s="30"/>
      <c r="C317" s="35"/>
      <c r="D317" s="35"/>
      <c r="E317" s="35"/>
      <c r="F317" s="30"/>
      <c r="G317" s="144"/>
      <c r="H317" s="145"/>
    </row>
    <row r="318" spans="1:8">
      <c r="A318" s="34"/>
      <c r="B318" s="30"/>
      <c r="C318" s="35"/>
      <c r="D318" s="35"/>
      <c r="E318" s="35"/>
      <c r="F318" s="30"/>
      <c r="G318" s="144"/>
      <c r="H318" s="145"/>
    </row>
    <row r="319" spans="1:8">
      <c r="A319" s="34"/>
      <c r="B319" s="30"/>
      <c r="C319" s="35"/>
      <c r="D319" s="35"/>
      <c r="E319" s="35"/>
      <c r="F319" s="30"/>
      <c r="G319" s="144"/>
      <c r="H319" s="145"/>
    </row>
    <row r="320" spans="1:8">
      <c r="A320" s="34"/>
      <c r="B320" s="30"/>
      <c r="C320" s="35"/>
      <c r="D320" s="35"/>
      <c r="E320" s="35"/>
      <c r="F320" s="30"/>
      <c r="G320" s="144"/>
      <c r="H320" s="145"/>
    </row>
    <row r="321" spans="1:8">
      <c r="A321" s="34"/>
      <c r="B321" s="30"/>
      <c r="C321" s="35"/>
      <c r="D321" s="35"/>
      <c r="E321" s="35"/>
      <c r="F321" s="30"/>
      <c r="G321" s="144"/>
      <c r="H321" s="145"/>
    </row>
    <row r="322" spans="1:8">
      <c r="A322" s="34"/>
      <c r="B322" s="30"/>
      <c r="C322" s="35"/>
      <c r="D322" s="35"/>
      <c r="E322" s="35"/>
      <c r="F322" s="30"/>
      <c r="G322" s="144"/>
      <c r="H322" s="145"/>
    </row>
    <row r="323" spans="1:8">
      <c r="A323" s="34"/>
      <c r="B323" s="30"/>
      <c r="C323" s="35"/>
      <c r="D323" s="35"/>
      <c r="E323" s="35"/>
      <c r="F323" s="30"/>
      <c r="G323" s="144"/>
      <c r="H323" s="145"/>
    </row>
    <row r="324" spans="1:8">
      <c r="A324" s="34"/>
      <c r="B324" s="30"/>
      <c r="C324" s="35"/>
      <c r="D324" s="35"/>
      <c r="E324" s="35"/>
      <c r="F324" s="30"/>
      <c r="G324" s="144"/>
      <c r="H324" s="145"/>
    </row>
    <row r="325" spans="1:8" ht="15.6" thickBot="1">
      <c r="A325" s="40"/>
      <c r="B325" s="41"/>
      <c r="C325" s="42"/>
      <c r="D325" s="42"/>
      <c r="E325" s="42"/>
      <c r="F325" s="41"/>
      <c r="G325" s="146"/>
      <c r="H325" s="147"/>
    </row>
    <row r="326" spans="1:8">
      <c r="A326" s="17" t="s">
        <v>2880</v>
      </c>
      <c r="B326" s="35"/>
      <c r="C326" s="17"/>
      <c r="D326" s="17"/>
      <c r="E326" s="30"/>
      <c r="F326" s="30"/>
      <c r="G326" s="144"/>
      <c r="H326" s="206"/>
    </row>
    <row r="327" spans="1:8">
      <c r="A327" s="35" t="s">
        <v>105</v>
      </c>
      <c r="B327" s="35"/>
      <c r="C327" s="35"/>
      <c r="D327" s="35"/>
      <c r="E327" s="35"/>
      <c r="F327" s="35"/>
      <c r="G327" s="148"/>
      <c r="H327" s="148"/>
    </row>
    <row r="329" spans="1:8" ht="15.6" thickBot="1"/>
    <row r="330" spans="1:8">
      <c r="A330" s="43"/>
      <c r="B330" s="44" t="s">
        <v>1429</v>
      </c>
      <c r="C330" s="59" t="s">
        <v>2377</v>
      </c>
      <c r="D330" s="46"/>
      <c r="E330" s="46"/>
      <c r="F330" s="44"/>
      <c r="G330" s="44" t="s">
        <v>1350</v>
      </c>
      <c r="H330" s="60" t="s">
        <v>1351</v>
      </c>
    </row>
    <row r="331" spans="1:8">
      <c r="A331" s="34"/>
      <c r="B331" s="81" t="str">
        <f>'Data Sheet'!$C$25</f>
        <v>Rochester Gas &amp; Electric Corporation</v>
      </c>
      <c r="C331" s="205" t="s">
        <v>2378</v>
      </c>
      <c r="D331" s="30" t="s">
        <v>2379</v>
      </c>
      <c r="E331" s="30"/>
      <c r="F331" s="65" t="s">
        <v>2380</v>
      </c>
      <c r="G331" s="65" t="s">
        <v>1353</v>
      </c>
      <c r="H331" s="39"/>
    </row>
    <row r="332" spans="1:8">
      <c r="A332" s="37"/>
      <c r="B332" s="38"/>
      <c r="C332" s="160" t="s">
        <v>2381</v>
      </c>
      <c r="D332" s="38" t="s">
        <v>2379</v>
      </c>
      <c r="E332" s="38"/>
      <c r="F332" s="116" t="s">
        <v>2382</v>
      </c>
      <c r="G332" s="871" t="str">
        <f>'Data Sheet'!$C$40</f>
        <v xml:space="preserve"> </v>
      </c>
      <c r="H332" s="1591" t="str">
        <f>'Data Sheet'!$C$38</f>
        <v>12/31/2013</v>
      </c>
    </row>
    <row r="333" spans="1:8">
      <c r="A333" s="31" t="s">
        <v>2882</v>
      </c>
      <c r="B333" s="32"/>
      <c r="C333" s="32"/>
      <c r="D333" s="32"/>
      <c r="E333" s="32"/>
      <c r="F333" s="32"/>
      <c r="G333" s="32"/>
      <c r="H333" s="33"/>
    </row>
    <row r="334" spans="1:8">
      <c r="A334" s="34"/>
      <c r="B334" s="35"/>
      <c r="C334" s="35"/>
      <c r="D334" s="35"/>
      <c r="E334" s="35"/>
      <c r="F334" s="17"/>
      <c r="G334" s="35"/>
      <c r="H334" s="36"/>
    </row>
    <row r="335" spans="1:8">
      <c r="A335" s="34"/>
      <c r="B335" s="35"/>
      <c r="C335" s="35"/>
      <c r="D335" s="35"/>
      <c r="E335" s="35"/>
      <c r="F335" s="17"/>
      <c r="G335" s="35"/>
      <c r="H335" s="36"/>
    </row>
    <row r="336" spans="1:8">
      <c r="A336" s="34"/>
      <c r="B336" s="35"/>
      <c r="C336" s="35"/>
      <c r="D336" s="35"/>
      <c r="E336" s="35"/>
      <c r="F336" s="17"/>
      <c r="G336" s="35"/>
      <c r="H336" s="36"/>
    </row>
    <row r="337" spans="1:8">
      <c r="A337" s="34"/>
      <c r="B337" s="35"/>
      <c r="C337" s="35"/>
      <c r="D337" s="35"/>
      <c r="E337" s="35"/>
      <c r="F337" s="17"/>
      <c r="G337" s="35"/>
      <c r="H337" s="194"/>
    </row>
    <row r="338" spans="1:8">
      <c r="A338" s="34"/>
      <c r="B338" s="35"/>
      <c r="C338" s="35"/>
      <c r="D338" s="35"/>
      <c r="E338" s="35"/>
      <c r="F338" s="17"/>
      <c r="G338" s="35"/>
      <c r="H338" s="36"/>
    </row>
    <row r="339" spans="1:8">
      <c r="A339" s="34"/>
      <c r="B339" s="35"/>
      <c r="C339" s="35"/>
      <c r="D339" s="35"/>
      <c r="E339" s="35"/>
      <c r="F339" s="17"/>
      <c r="G339" s="35"/>
      <c r="H339" s="36"/>
    </row>
    <row r="340" spans="1:8">
      <c r="A340" s="34"/>
      <c r="B340" s="35"/>
      <c r="C340" s="35"/>
      <c r="D340" s="35"/>
      <c r="E340" s="35"/>
      <c r="F340" s="17"/>
      <c r="G340" s="148"/>
      <c r="H340" s="169"/>
    </row>
    <row r="341" spans="1:8">
      <c r="A341" s="34"/>
      <c r="B341" s="35"/>
      <c r="C341" s="35"/>
      <c r="D341" s="35"/>
      <c r="E341" s="35"/>
      <c r="F341" s="17"/>
      <c r="G341" s="148"/>
      <c r="H341" s="169"/>
    </row>
    <row r="342" spans="1:8">
      <c r="A342" s="34"/>
      <c r="B342" s="30"/>
      <c r="C342" s="35"/>
      <c r="D342" s="35"/>
      <c r="E342" s="35"/>
      <c r="F342" s="17"/>
      <c r="G342" s="148"/>
      <c r="H342" s="169"/>
    </row>
    <row r="343" spans="1:8">
      <c r="A343" s="34"/>
      <c r="B343" s="35"/>
      <c r="C343" s="35"/>
      <c r="D343" s="35"/>
      <c r="E343" s="35"/>
      <c r="F343" s="17"/>
      <c r="G343" s="148"/>
      <c r="H343" s="169"/>
    </row>
    <row r="344" spans="1:8">
      <c r="A344" s="34"/>
      <c r="B344" s="35"/>
      <c r="C344" s="35"/>
      <c r="D344" s="35"/>
      <c r="E344" s="35"/>
      <c r="F344" s="17"/>
      <c r="G344" s="148"/>
      <c r="H344" s="169"/>
    </row>
    <row r="345" spans="1:8">
      <c r="A345" s="34"/>
      <c r="B345" s="35"/>
      <c r="C345" s="35"/>
      <c r="D345" s="35"/>
      <c r="E345" s="35"/>
      <c r="F345" s="17"/>
      <c r="G345" s="35"/>
      <c r="H345" s="36"/>
    </row>
    <row r="346" spans="1:8">
      <c r="A346" s="34"/>
      <c r="B346" s="35"/>
      <c r="C346" s="35"/>
      <c r="D346" s="35"/>
      <c r="E346" s="35"/>
      <c r="F346" s="17"/>
      <c r="G346" s="35"/>
      <c r="H346" s="36"/>
    </row>
    <row r="347" spans="1:8">
      <c r="A347" s="34"/>
      <c r="B347" s="35"/>
      <c r="C347" s="35"/>
      <c r="D347" s="35"/>
      <c r="E347" s="35"/>
      <c r="F347" s="17"/>
      <c r="G347" s="35"/>
      <c r="H347" s="36"/>
    </row>
    <row r="348" spans="1:8">
      <c r="A348" s="34"/>
      <c r="B348" s="35"/>
      <c r="C348" s="35"/>
      <c r="D348" s="35"/>
      <c r="E348" s="35"/>
      <c r="F348" s="17"/>
      <c r="G348" s="35"/>
      <c r="H348" s="36"/>
    </row>
    <row r="349" spans="1:8">
      <c r="A349" s="34"/>
      <c r="B349" s="35"/>
      <c r="C349" s="35"/>
      <c r="D349" s="35"/>
      <c r="E349" s="35"/>
      <c r="F349" s="17"/>
      <c r="G349" s="35"/>
      <c r="H349" s="36"/>
    </row>
    <row r="350" spans="1:8">
      <c r="A350" s="34"/>
      <c r="B350" s="35"/>
      <c r="C350" s="35"/>
      <c r="D350" s="35"/>
      <c r="E350" s="35"/>
      <c r="F350" s="35"/>
      <c r="G350" s="35"/>
      <c r="H350" s="36"/>
    </row>
    <row r="351" spans="1:8">
      <c r="A351" s="34"/>
      <c r="B351" s="35"/>
      <c r="C351" s="35"/>
      <c r="D351" s="35"/>
      <c r="E351" s="35"/>
      <c r="F351" s="30"/>
      <c r="G351" s="144"/>
      <c r="H351" s="145"/>
    </row>
    <row r="352" spans="1:8">
      <c r="A352" s="34"/>
      <c r="B352" s="30"/>
      <c r="C352" s="35"/>
      <c r="D352" s="35"/>
      <c r="E352" s="35"/>
      <c r="F352" s="30"/>
      <c r="G352" s="144"/>
      <c r="H352" s="145"/>
    </row>
    <row r="353" spans="1:8">
      <c r="A353" s="34"/>
      <c r="B353" s="35"/>
      <c r="C353" s="35"/>
      <c r="D353" s="35"/>
      <c r="E353" s="35"/>
      <c r="F353" s="30"/>
      <c r="G353" s="144"/>
      <c r="H353" s="145"/>
    </row>
    <row r="354" spans="1:8">
      <c r="A354" s="34"/>
      <c r="B354" s="30"/>
      <c r="C354" s="35"/>
      <c r="D354" s="35"/>
      <c r="E354" s="35"/>
      <c r="F354" s="30"/>
      <c r="G354" s="144"/>
      <c r="H354" s="145"/>
    </row>
    <row r="355" spans="1:8">
      <c r="A355" s="34"/>
      <c r="B355" s="35"/>
      <c r="C355" s="35"/>
      <c r="D355" s="35"/>
      <c r="E355" s="35"/>
      <c r="F355" s="30"/>
      <c r="G355" s="144"/>
      <c r="H355" s="145"/>
    </row>
    <row r="356" spans="1:8">
      <c r="A356" s="34"/>
      <c r="B356" s="35"/>
      <c r="C356" s="35"/>
      <c r="D356" s="35"/>
      <c r="E356" s="35"/>
      <c r="F356" s="30"/>
      <c r="G356" s="144"/>
      <c r="H356" s="145"/>
    </row>
    <row r="357" spans="1:8">
      <c r="A357" s="34"/>
      <c r="B357" s="35"/>
      <c r="C357" s="35"/>
      <c r="D357" s="35"/>
      <c r="E357" s="35"/>
      <c r="F357" s="30"/>
      <c r="G357" s="144"/>
      <c r="H357" s="145"/>
    </row>
    <row r="358" spans="1:8">
      <c r="A358" s="34"/>
      <c r="B358" s="35"/>
      <c r="C358" s="35"/>
      <c r="D358" s="35"/>
      <c r="E358" s="35"/>
      <c r="F358" s="30"/>
      <c r="G358" s="144"/>
      <c r="H358" s="145"/>
    </row>
    <row r="359" spans="1:8">
      <c r="A359" s="34"/>
      <c r="B359" s="35"/>
      <c r="C359" s="35"/>
      <c r="D359" s="35"/>
      <c r="E359" s="35"/>
      <c r="F359" s="30"/>
      <c r="G359" s="144"/>
      <c r="H359" s="145"/>
    </row>
    <row r="360" spans="1:8">
      <c r="A360" s="34"/>
      <c r="B360" s="35"/>
      <c r="C360" s="35"/>
      <c r="D360" s="35"/>
      <c r="E360" s="35"/>
      <c r="F360" s="30"/>
      <c r="G360" s="144"/>
      <c r="H360" s="145"/>
    </row>
    <row r="361" spans="1:8">
      <c r="A361" s="34"/>
      <c r="B361" s="35"/>
      <c r="C361" s="35"/>
      <c r="D361" s="35"/>
      <c r="E361" s="35"/>
      <c r="F361" s="30"/>
      <c r="G361" s="144"/>
      <c r="H361" s="145"/>
    </row>
    <row r="362" spans="1:8">
      <c r="A362" s="34"/>
      <c r="B362" s="35"/>
      <c r="C362" s="35"/>
      <c r="D362" s="35"/>
      <c r="E362" s="35"/>
      <c r="F362" s="30"/>
      <c r="G362" s="144"/>
      <c r="H362" s="145"/>
    </row>
    <row r="363" spans="1:8">
      <c r="A363" s="34"/>
      <c r="B363" s="35"/>
      <c r="C363" s="35"/>
      <c r="D363" s="35"/>
      <c r="E363" s="35"/>
      <c r="F363" s="30"/>
      <c r="G363" s="144"/>
      <c r="H363" s="145"/>
    </row>
    <row r="364" spans="1:8">
      <c r="A364" s="34"/>
      <c r="B364" s="35"/>
      <c r="C364" s="35"/>
      <c r="D364" s="35"/>
      <c r="E364" s="35"/>
      <c r="F364" s="30"/>
      <c r="G364" s="144"/>
      <c r="H364" s="145"/>
    </row>
    <row r="365" spans="1:8">
      <c r="A365" s="34"/>
      <c r="B365" s="35"/>
      <c r="C365" s="35"/>
      <c r="D365" s="35"/>
      <c r="E365" s="35"/>
      <c r="F365" s="30"/>
      <c r="G365" s="144"/>
      <c r="H365" s="145"/>
    </row>
    <row r="366" spans="1:8">
      <c r="A366" s="34"/>
      <c r="B366" s="35"/>
      <c r="C366" s="35"/>
      <c r="D366" s="35"/>
      <c r="E366" s="35"/>
      <c r="F366" s="30"/>
      <c r="G366" s="144"/>
      <c r="H366" s="145"/>
    </row>
    <row r="367" spans="1:8">
      <c r="A367" s="34"/>
      <c r="B367" s="35"/>
      <c r="C367" s="35"/>
      <c r="D367" s="35"/>
      <c r="E367" s="35"/>
      <c r="F367" s="30"/>
      <c r="G367" s="144"/>
      <c r="H367" s="145"/>
    </row>
    <row r="368" spans="1:8">
      <c r="A368" s="34"/>
      <c r="B368" s="35"/>
      <c r="C368" s="35"/>
      <c r="D368" s="35"/>
      <c r="E368" s="35"/>
      <c r="F368" s="30"/>
      <c r="G368" s="144"/>
      <c r="H368" s="145"/>
    </row>
    <row r="369" spans="1:8">
      <c r="A369" s="34"/>
      <c r="B369" s="35"/>
      <c r="C369" s="35"/>
      <c r="D369" s="35"/>
      <c r="E369" s="35"/>
      <c r="F369" s="30"/>
      <c r="G369" s="144"/>
      <c r="H369" s="145"/>
    </row>
    <row r="370" spans="1:8">
      <c r="A370" s="34"/>
      <c r="B370" s="35"/>
      <c r="C370" s="35"/>
      <c r="D370" s="35"/>
      <c r="E370" s="35"/>
      <c r="F370" s="30"/>
      <c r="G370" s="144"/>
      <c r="H370" s="145"/>
    </row>
    <row r="371" spans="1:8">
      <c r="A371" s="34"/>
      <c r="B371" s="35"/>
      <c r="C371" s="35"/>
      <c r="D371" s="35"/>
      <c r="E371" s="35"/>
      <c r="F371" s="30"/>
      <c r="G371" s="144"/>
      <c r="H371" s="145"/>
    </row>
    <row r="372" spans="1:8">
      <c r="A372" s="34"/>
      <c r="B372" s="35"/>
      <c r="C372" s="35"/>
      <c r="D372" s="35"/>
      <c r="E372" s="35"/>
      <c r="F372" s="30"/>
      <c r="G372" s="144"/>
      <c r="H372" s="145"/>
    </row>
    <row r="373" spans="1:8">
      <c r="A373" s="34"/>
      <c r="B373" s="35"/>
      <c r="C373" s="35"/>
      <c r="D373" s="35"/>
      <c r="E373" s="35"/>
      <c r="F373" s="30"/>
      <c r="G373" s="144"/>
      <c r="H373" s="145"/>
    </row>
    <row r="374" spans="1:8">
      <c r="A374" s="34"/>
      <c r="B374" s="35"/>
      <c r="C374" s="35"/>
      <c r="D374" s="35"/>
      <c r="E374" s="35"/>
      <c r="F374" s="30"/>
      <c r="G374" s="144"/>
      <c r="H374" s="145"/>
    </row>
    <row r="375" spans="1:8">
      <c r="A375" s="34"/>
      <c r="B375" s="35"/>
      <c r="C375" s="35"/>
      <c r="D375" s="35"/>
      <c r="E375" s="35"/>
      <c r="F375" s="30"/>
      <c r="G375" s="144"/>
      <c r="H375" s="145"/>
    </row>
    <row r="376" spans="1:8">
      <c r="A376" s="34"/>
      <c r="B376" s="35"/>
      <c r="C376" s="35"/>
      <c r="D376" s="35"/>
      <c r="E376" s="35"/>
      <c r="F376" s="30"/>
      <c r="G376" s="144"/>
      <c r="H376" s="145"/>
    </row>
    <row r="377" spans="1:8">
      <c r="A377" s="34"/>
      <c r="B377" s="35"/>
      <c r="C377" s="35"/>
      <c r="D377" s="35"/>
      <c r="E377" s="35"/>
      <c r="F377" s="30"/>
      <c r="G377" s="144"/>
      <c r="H377" s="145"/>
    </row>
    <row r="378" spans="1:8">
      <c r="A378" s="34"/>
      <c r="B378" s="35"/>
      <c r="C378" s="35"/>
      <c r="D378" s="35"/>
      <c r="E378" s="35"/>
      <c r="F378" s="30"/>
      <c r="G378" s="144"/>
      <c r="H378" s="145"/>
    </row>
    <row r="379" spans="1:8">
      <c r="A379" s="34"/>
      <c r="B379" s="35"/>
      <c r="C379" s="35"/>
      <c r="D379" s="35"/>
      <c r="E379" s="35"/>
      <c r="F379" s="30"/>
      <c r="G379" s="144"/>
      <c r="H379" s="145"/>
    </row>
    <row r="380" spans="1:8">
      <c r="A380" s="34"/>
      <c r="B380" s="30"/>
      <c r="C380" s="35"/>
      <c r="D380" s="35"/>
      <c r="E380" s="35"/>
      <c r="F380" s="30"/>
      <c r="G380" s="144"/>
      <c r="H380" s="145"/>
    </row>
    <row r="381" spans="1:8">
      <c r="A381" s="34"/>
      <c r="B381" s="35"/>
      <c r="C381" s="35"/>
      <c r="D381" s="35"/>
      <c r="E381" s="35"/>
      <c r="F381" s="30"/>
      <c r="G381" s="144"/>
      <c r="H381" s="145"/>
    </row>
    <row r="382" spans="1:8">
      <c r="A382" s="34"/>
      <c r="B382" s="30"/>
      <c r="C382" s="35"/>
      <c r="D382" s="35"/>
      <c r="E382" s="35"/>
      <c r="F382" s="30"/>
      <c r="G382" s="144"/>
      <c r="H382" s="145"/>
    </row>
    <row r="383" spans="1:8">
      <c r="A383" s="34"/>
      <c r="B383" s="30"/>
      <c r="C383" s="35"/>
      <c r="D383" s="35"/>
      <c r="E383" s="35"/>
      <c r="F383" s="30"/>
      <c r="G383" s="144"/>
      <c r="H383" s="145"/>
    </row>
    <row r="384" spans="1:8">
      <c r="A384" s="34"/>
      <c r="B384" s="30"/>
      <c r="C384" s="35"/>
      <c r="D384" s="35"/>
      <c r="E384" s="35"/>
      <c r="F384" s="30"/>
      <c r="G384" s="144"/>
      <c r="H384" s="145"/>
    </row>
    <row r="385" spans="1:8">
      <c r="A385" s="34"/>
      <c r="B385" s="30"/>
      <c r="C385" s="35"/>
      <c r="D385" s="35"/>
      <c r="E385" s="35"/>
      <c r="F385" s="30"/>
      <c r="G385" s="144"/>
      <c r="H385" s="145"/>
    </row>
    <row r="386" spans="1:8">
      <c r="A386" s="34"/>
      <c r="B386" s="30"/>
      <c r="C386" s="35"/>
      <c r="D386" s="35"/>
      <c r="E386" s="35"/>
      <c r="F386" s="30"/>
      <c r="G386" s="144"/>
      <c r="H386" s="145"/>
    </row>
    <row r="387" spans="1:8">
      <c r="A387" s="34"/>
      <c r="B387" s="30"/>
      <c r="C387" s="35"/>
      <c r="D387" s="35"/>
      <c r="E387" s="35"/>
      <c r="F387" s="30"/>
      <c r="G387" s="144"/>
      <c r="H387" s="145"/>
    </row>
    <row r="388" spans="1:8">
      <c r="A388" s="34"/>
      <c r="B388" s="30"/>
      <c r="C388" s="35"/>
      <c r="D388" s="35"/>
      <c r="E388" s="35"/>
      <c r="F388" s="30"/>
      <c r="G388" s="144"/>
      <c r="H388" s="145"/>
    </row>
    <row r="389" spans="1:8">
      <c r="A389" s="34"/>
      <c r="B389" s="30"/>
      <c r="C389" s="35"/>
      <c r="D389" s="35"/>
      <c r="E389" s="35"/>
      <c r="F389" s="30"/>
      <c r="G389" s="144"/>
      <c r="H389" s="145"/>
    </row>
    <row r="390" spans="1:8">
      <c r="A390" s="34"/>
      <c r="B390" s="30"/>
      <c r="C390" s="35"/>
      <c r="D390" s="35"/>
      <c r="E390" s="35"/>
      <c r="F390" s="30"/>
      <c r="G390" s="144"/>
      <c r="H390" s="145"/>
    </row>
    <row r="391" spans="1:8">
      <c r="A391" s="34"/>
      <c r="B391" s="30"/>
      <c r="C391" s="35"/>
      <c r="D391" s="35"/>
      <c r="E391" s="35"/>
      <c r="F391" s="30"/>
      <c r="G391" s="144"/>
      <c r="H391" s="145"/>
    </row>
    <row r="392" spans="1:8" ht="15.6" thickBot="1">
      <c r="A392" s="40"/>
      <c r="B392" s="41"/>
      <c r="C392" s="42"/>
      <c r="D392" s="42"/>
      <c r="E392" s="42"/>
      <c r="F392" s="41"/>
      <c r="G392" s="146"/>
      <c r="H392" s="147"/>
    </row>
    <row r="393" spans="1:8">
      <c r="A393" s="17" t="s">
        <v>2880</v>
      </c>
      <c r="B393" s="35"/>
      <c r="C393" s="17"/>
      <c r="D393" s="17"/>
      <c r="E393" s="30"/>
      <c r="F393" s="30"/>
      <c r="G393" s="144"/>
      <c r="H393" s="206"/>
    </row>
    <row r="394" spans="1:8">
      <c r="A394" s="35" t="s">
        <v>106</v>
      </c>
      <c r="B394" s="35"/>
      <c r="C394" s="35"/>
      <c r="D394" s="35"/>
      <c r="E394" s="35"/>
      <c r="F394" s="35"/>
      <c r="G394" s="148"/>
      <c r="H394" s="148"/>
    </row>
    <row r="396" spans="1:8" ht="15.6" thickBot="1"/>
    <row r="397" spans="1:8">
      <c r="A397" s="43"/>
      <c r="B397" s="44" t="s">
        <v>1429</v>
      </c>
      <c r="C397" s="59" t="s">
        <v>2377</v>
      </c>
      <c r="D397" s="46"/>
      <c r="E397" s="46"/>
      <c r="F397" s="44"/>
      <c r="G397" s="44" t="s">
        <v>1350</v>
      </c>
      <c r="H397" s="60" t="s">
        <v>1351</v>
      </c>
    </row>
    <row r="398" spans="1:8">
      <c r="A398" s="34"/>
      <c r="B398" s="81" t="str">
        <f>'Data Sheet'!$C$25</f>
        <v>Rochester Gas &amp; Electric Corporation</v>
      </c>
      <c r="C398" s="205" t="s">
        <v>2378</v>
      </c>
      <c r="D398" s="30" t="s">
        <v>2379</v>
      </c>
      <c r="E398" s="30"/>
      <c r="F398" s="65" t="s">
        <v>2380</v>
      </c>
      <c r="G398" s="65" t="s">
        <v>1353</v>
      </c>
      <c r="H398" s="39"/>
    </row>
    <row r="399" spans="1:8">
      <c r="A399" s="37"/>
      <c r="B399" s="38"/>
      <c r="C399" s="160" t="s">
        <v>2381</v>
      </c>
      <c r="D399" s="38" t="s">
        <v>2379</v>
      </c>
      <c r="E399" s="38"/>
      <c r="F399" s="116" t="s">
        <v>2382</v>
      </c>
      <c r="G399" s="871" t="str">
        <f>'Data Sheet'!$C$40</f>
        <v xml:space="preserve"> </v>
      </c>
      <c r="H399" s="1591" t="str">
        <f>'Data Sheet'!$C$38</f>
        <v>12/31/2013</v>
      </c>
    </row>
    <row r="400" spans="1:8">
      <c r="A400" s="31" t="s">
        <v>2882</v>
      </c>
      <c r="B400" s="32"/>
      <c r="C400" s="32"/>
      <c r="D400" s="32"/>
      <c r="E400" s="32"/>
      <c r="F400" s="32"/>
      <c r="G400" s="32"/>
      <c r="H400" s="33"/>
    </row>
    <row r="401" spans="1:8">
      <c r="A401" s="34"/>
      <c r="B401" s="35"/>
      <c r="C401" s="35"/>
      <c r="D401" s="35"/>
      <c r="E401" s="35"/>
      <c r="F401" s="17"/>
      <c r="G401" s="35"/>
      <c r="H401" s="36"/>
    </row>
    <row r="402" spans="1:8">
      <c r="A402" s="34"/>
      <c r="B402" s="35"/>
      <c r="C402" s="35"/>
      <c r="D402" s="35"/>
      <c r="E402" s="35"/>
      <c r="F402" s="17"/>
      <c r="G402" s="35"/>
      <c r="H402" s="36"/>
    </row>
    <row r="403" spans="1:8">
      <c r="A403" s="34"/>
      <c r="B403" s="35"/>
      <c r="C403" s="35"/>
      <c r="D403" s="35"/>
      <c r="E403" s="35"/>
      <c r="F403" s="17"/>
      <c r="G403" s="35"/>
      <c r="H403" s="36"/>
    </row>
    <row r="404" spans="1:8">
      <c r="A404" s="34"/>
      <c r="B404" s="35"/>
      <c r="C404" s="35"/>
      <c r="D404" s="35"/>
      <c r="E404" s="35"/>
      <c r="F404" s="17"/>
      <c r="G404" s="35"/>
      <c r="H404" s="194"/>
    </row>
    <row r="405" spans="1:8">
      <c r="A405" s="34"/>
      <c r="B405" s="35"/>
      <c r="C405" s="35"/>
      <c r="D405" s="35"/>
      <c r="E405" s="35"/>
      <c r="F405" s="17"/>
      <c r="G405" s="35"/>
      <c r="H405" s="36"/>
    </row>
    <row r="406" spans="1:8">
      <c r="A406" s="34"/>
      <c r="B406" s="35"/>
      <c r="C406" s="35"/>
      <c r="D406" s="35"/>
      <c r="E406" s="35"/>
      <c r="F406" s="17"/>
      <c r="G406" s="35"/>
      <c r="H406" s="36"/>
    </row>
    <row r="407" spans="1:8">
      <c r="A407" s="34"/>
      <c r="B407" s="35"/>
      <c r="C407" s="35"/>
      <c r="D407" s="35"/>
      <c r="E407" s="35"/>
      <c r="F407" s="17"/>
      <c r="G407" s="148"/>
      <c r="H407" s="169"/>
    </row>
    <row r="408" spans="1:8">
      <c r="A408" s="34"/>
      <c r="B408" s="35"/>
      <c r="C408" s="35"/>
      <c r="D408" s="35"/>
      <c r="E408" s="35"/>
      <c r="F408" s="17"/>
      <c r="G408" s="148"/>
      <c r="H408" s="169"/>
    </row>
    <row r="409" spans="1:8">
      <c r="A409" s="34"/>
      <c r="B409" s="30"/>
      <c r="C409" s="35"/>
      <c r="D409" s="35"/>
      <c r="E409" s="35"/>
      <c r="F409" s="17"/>
      <c r="G409" s="148"/>
      <c r="H409" s="169"/>
    </row>
    <row r="410" spans="1:8">
      <c r="A410" s="34"/>
      <c r="B410" s="35"/>
      <c r="C410" s="35"/>
      <c r="D410" s="35"/>
      <c r="E410" s="35"/>
      <c r="F410" s="17"/>
      <c r="G410" s="148"/>
      <c r="H410" s="169"/>
    </row>
    <row r="411" spans="1:8">
      <c r="A411" s="34"/>
      <c r="B411" s="35"/>
      <c r="C411" s="35"/>
      <c r="D411" s="35"/>
      <c r="E411" s="35"/>
      <c r="F411" s="17"/>
      <c r="G411" s="148"/>
      <c r="H411" s="169"/>
    </row>
    <row r="412" spans="1:8">
      <c r="A412" s="34"/>
      <c r="B412" s="35"/>
      <c r="C412" s="35"/>
      <c r="D412" s="35"/>
      <c r="E412" s="35"/>
      <c r="F412" s="17"/>
      <c r="G412" s="35"/>
      <c r="H412" s="36"/>
    </row>
    <row r="413" spans="1:8">
      <c r="A413" s="34"/>
      <c r="B413" s="35"/>
      <c r="C413" s="35"/>
      <c r="D413" s="35"/>
      <c r="E413" s="35"/>
      <c r="F413" s="17"/>
      <c r="G413" s="35"/>
      <c r="H413" s="36"/>
    </row>
    <row r="414" spans="1:8">
      <c r="A414" s="34"/>
      <c r="B414" s="35"/>
      <c r="C414" s="35"/>
      <c r="D414" s="35"/>
      <c r="E414" s="35"/>
      <c r="F414" s="17"/>
      <c r="G414" s="35"/>
      <c r="H414" s="36"/>
    </row>
    <row r="415" spans="1:8">
      <c r="A415" s="34"/>
      <c r="B415" s="35"/>
      <c r="C415" s="35"/>
      <c r="D415" s="35"/>
      <c r="E415" s="35"/>
      <c r="F415" s="17"/>
      <c r="G415" s="35"/>
      <c r="H415" s="36"/>
    </row>
    <row r="416" spans="1:8">
      <c r="A416" s="34"/>
      <c r="B416" s="35"/>
      <c r="C416" s="35"/>
      <c r="D416" s="35"/>
      <c r="E416" s="35"/>
      <c r="F416" s="17"/>
      <c r="G416" s="35"/>
      <c r="H416" s="36"/>
    </row>
    <row r="417" spans="1:8">
      <c r="A417" s="34"/>
      <c r="B417" s="35"/>
      <c r="C417" s="35"/>
      <c r="D417" s="35"/>
      <c r="E417" s="35"/>
      <c r="F417" s="35"/>
      <c r="G417" s="35"/>
      <c r="H417" s="36"/>
    </row>
    <row r="418" spans="1:8">
      <c r="A418" s="34"/>
      <c r="B418" s="35"/>
      <c r="C418" s="35"/>
      <c r="D418" s="35"/>
      <c r="E418" s="35"/>
      <c r="F418" s="30"/>
      <c r="G418" s="144"/>
      <c r="H418" s="145"/>
    </row>
    <row r="419" spans="1:8">
      <c r="A419" s="34"/>
      <c r="B419" s="30"/>
      <c r="C419" s="35"/>
      <c r="D419" s="35"/>
      <c r="E419" s="35"/>
      <c r="F419" s="30"/>
      <c r="G419" s="144"/>
      <c r="H419" s="145"/>
    </row>
    <row r="420" spans="1:8">
      <c r="A420" s="34"/>
      <c r="B420" s="35"/>
      <c r="C420" s="35"/>
      <c r="D420" s="35"/>
      <c r="E420" s="35"/>
      <c r="F420" s="30"/>
      <c r="G420" s="144"/>
      <c r="H420" s="145"/>
    </row>
    <row r="421" spans="1:8">
      <c r="A421" s="34"/>
      <c r="B421" s="30"/>
      <c r="C421" s="35"/>
      <c r="D421" s="35"/>
      <c r="E421" s="35"/>
      <c r="F421" s="30"/>
      <c r="G421" s="144"/>
      <c r="H421" s="145"/>
    </row>
    <row r="422" spans="1:8">
      <c r="A422" s="34"/>
      <c r="B422" s="35"/>
      <c r="C422" s="35"/>
      <c r="D422" s="35"/>
      <c r="E422" s="35"/>
      <c r="F422" s="30"/>
      <c r="G422" s="144"/>
      <c r="H422" s="145"/>
    </row>
    <row r="423" spans="1:8">
      <c r="A423" s="34"/>
      <c r="B423" s="35"/>
      <c r="C423" s="35"/>
      <c r="D423" s="35"/>
      <c r="E423" s="35"/>
      <c r="F423" s="30"/>
      <c r="G423" s="144"/>
      <c r="H423" s="145"/>
    </row>
    <row r="424" spans="1:8">
      <c r="A424" s="34"/>
      <c r="B424" s="35"/>
      <c r="C424" s="35"/>
      <c r="D424" s="35"/>
      <c r="E424" s="35"/>
      <c r="F424" s="30"/>
      <c r="G424" s="144"/>
      <c r="H424" s="145"/>
    </row>
    <row r="425" spans="1:8">
      <c r="A425" s="34"/>
      <c r="B425" s="35"/>
      <c r="C425" s="35"/>
      <c r="D425" s="35"/>
      <c r="E425" s="35"/>
      <c r="F425" s="30"/>
      <c r="G425" s="144"/>
      <c r="H425" s="145"/>
    </row>
    <row r="426" spans="1:8">
      <c r="A426" s="34"/>
      <c r="B426" s="35"/>
      <c r="C426" s="35"/>
      <c r="D426" s="35"/>
      <c r="E426" s="35"/>
      <c r="F426" s="30"/>
      <c r="G426" s="144"/>
      <c r="H426" s="145"/>
    </row>
    <row r="427" spans="1:8">
      <c r="A427" s="34"/>
      <c r="B427" s="35"/>
      <c r="C427" s="35"/>
      <c r="D427" s="35"/>
      <c r="E427" s="35"/>
      <c r="F427" s="30"/>
      <c r="G427" s="144"/>
      <c r="H427" s="145"/>
    </row>
    <row r="428" spans="1:8">
      <c r="A428" s="34"/>
      <c r="B428" s="35"/>
      <c r="C428" s="35"/>
      <c r="D428" s="35"/>
      <c r="E428" s="35"/>
      <c r="F428" s="30"/>
      <c r="G428" s="144"/>
      <c r="H428" s="145"/>
    </row>
    <row r="429" spans="1:8">
      <c r="A429" s="34"/>
      <c r="B429" s="35"/>
      <c r="C429" s="35"/>
      <c r="D429" s="35"/>
      <c r="E429" s="35"/>
      <c r="F429" s="30"/>
      <c r="G429" s="144"/>
      <c r="H429" s="145"/>
    </row>
    <row r="430" spans="1:8">
      <c r="A430" s="34"/>
      <c r="B430" s="35"/>
      <c r="C430" s="35"/>
      <c r="D430" s="35"/>
      <c r="E430" s="35"/>
      <c r="F430" s="30"/>
      <c r="G430" s="144"/>
      <c r="H430" s="145"/>
    </row>
    <row r="431" spans="1:8">
      <c r="A431" s="34"/>
      <c r="B431" s="35"/>
      <c r="C431" s="35"/>
      <c r="D431" s="35"/>
      <c r="E431" s="35"/>
      <c r="F431" s="30"/>
      <c r="G431" s="144"/>
      <c r="H431" s="145"/>
    </row>
    <row r="432" spans="1:8">
      <c r="A432" s="34"/>
      <c r="B432" s="35"/>
      <c r="C432" s="35"/>
      <c r="D432" s="35"/>
      <c r="E432" s="35"/>
      <c r="F432" s="30"/>
      <c r="G432" s="144"/>
      <c r="H432" s="145"/>
    </row>
    <row r="433" spans="1:8">
      <c r="A433" s="34"/>
      <c r="B433" s="35"/>
      <c r="C433" s="35"/>
      <c r="D433" s="35"/>
      <c r="E433" s="35"/>
      <c r="F433" s="30"/>
      <c r="G433" s="144"/>
      <c r="H433" s="145"/>
    </row>
    <row r="434" spans="1:8">
      <c r="A434" s="34"/>
      <c r="B434" s="35"/>
      <c r="C434" s="35"/>
      <c r="D434" s="35"/>
      <c r="E434" s="35"/>
      <c r="F434" s="30"/>
      <c r="G434" s="144"/>
      <c r="H434" s="145"/>
    </row>
    <row r="435" spans="1:8">
      <c r="A435" s="34"/>
      <c r="B435" s="35"/>
      <c r="C435" s="35"/>
      <c r="D435" s="35"/>
      <c r="E435" s="35"/>
      <c r="F435" s="30"/>
      <c r="G435" s="144"/>
      <c r="H435" s="145"/>
    </row>
    <row r="436" spans="1:8">
      <c r="A436" s="34"/>
      <c r="B436" s="35"/>
      <c r="C436" s="35"/>
      <c r="D436" s="35"/>
      <c r="E436" s="35"/>
      <c r="F436" s="30"/>
      <c r="G436" s="144"/>
      <c r="H436" s="145"/>
    </row>
    <row r="437" spans="1:8">
      <c r="A437" s="34"/>
      <c r="B437" s="35"/>
      <c r="C437" s="35"/>
      <c r="D437" s="35"/>
      <c r="E437" s="35"/>
      <c r="F437" s="30"/>
      <c r="G437" s="144"/>
      <c r="H437" s="145"/>
    </row>
    <row r="438" spans="1:8">
      <c r="A438" s="34"/>
      <c r="B438" s="35"/>
      <c r="C438" s="35"/>
      <c r="D438" s="35"/>
      <c r="E438" s="35"/>
      <c r="F438" s="30"/>
      <c r="G438" s="144"/>
      <c r="H438" s="145"/>
    </row>
    <row r="439" spans="1:8">
      <c r="A439" s="34"/>
      <c r="B439" s="35"/>
      <c r="C439" s="35"/>
      <c r="D439" s="35"/>
      <c r="E439" s="35"/>
      <c r="F439" s="30"/>
      <c r="G439" s="144"/>
      <c r="H439" s="145"/>
    </row>
    <row r="440" spans="1:8">
      <c r="A440" s="34"/>
      <c r="B440" s="35"/>
      <c r="C440" s="35"/>
      <c r="D440" s="35"/>
      <c r="E440" s="35"/>
      <c r="F440" s="30"/>
      <c r="G440" s="144"/>
      <c r="H440" s="145"/>
    </row>
    <row r="441" spans="1:8">
      <c r="A441" s="34"/>
      <c r="B441" s="35"/>
      <c r="C441" s="35"/>
      <c r="D441" s="35"/>
      <c r="E441" s="35"/>
      <c r="F441" s="30"/>
      <c r="G441" s="144"/>
      <c r="H441" s="145"/>
    </row>
    <row r="442" spans="1:8">
      <c r="A442" s="34"/>
      <c r="B442" s="35"/>
      <c r="C442" s="35"/>
      <c r="D442" s="35"/>
      <c r="E442" s="35"/>
      <c r="F442" s="30"/>
      <c r="G442" s="144"/>
      <c r="H442" s="145"/>
    </row>
    <row r="443" spans="1:8">
      <c r="A443" s="34"/>
      <c r="B443" s="35"/>
      <c r="C443" s="35"/>
      <c r="D443" s="35"/>
      <c r="E443" s="35"/>
      <c r="F443" s="30"/>
      <c r="G443" s="144"/>
      <c r="H443" s="145"/>
    </row>
    <row r="444" spans="1:8">
      <c r="A444" s="34"/>
      <c r="B444" s="35"/>
      <c r="C444" s="35"/>
      <c r="D444" s="35"/>
      <c r="E444" s="35"/>
      <c r="F444" s="30"/>
      <c r="G444" s="144"/>
      <c r="H444" s="145"/>
    </row>
    <row r="445" spans="1:8">
      <c r="A445" s="34"/>
      <c r="B445" s="35"/>
      <c r="C445" s="35"/>
      <c r="D445" s="35"/>
      <c r="E445" s="35"/>
      <c r="F445" s="30"/>
      <c r="G445" s="144"/>
      <c r="H445" s="145"/>
    </row>
    <row r="446" spans="1:8">
      <c r="A446" s="34"/>
      <c r="B446" s="35"/>
      <c r="C446" s="35"/>
      <c r="D446" s="35"/>
      <c r="E446" s="35"/>
      <c r="F446" s="30"/>
      <c r="G446" s="144"/>
      <c r="H446" s="145"/>
    </row>
    <row r="447" spans="1:8">
      <c r="A447" s="34"/>
      <c r="B447" s="30"/>
      <c r="C447" s="35"/>
      <c r="D447" s="35"/>
      <c r="E447" s="35"/>
      <c r="F447" s="30"/>
      <c r="G447" s="144"/>
      <c r="H447" s="145"/>
    </row>
    <row r="448" spans="1:8">
      <c r="A448" s="34"/>
      <c r="B448" s="35"/>
      <c r="C448" s="35"/>
      <c r="D448" s="35"/>
      <c r="E448" s="35"/>
      <c r="F448" s="30"/>
      <c r="G448" s="144"/>
      <c r="H448" s="145"/>
    </row>
    <row r="449" spans="1:8">
      <c r="A449" s="34"/>
      <c r="B449" s="30"/>
      <c r="C449" s="35"/>
      <c r="D449" s="35"/>
      <c r="E449" s="35"/>
      <c r="F449" s="30"/>
      <c r="G449" s="144"/>
      <c r="H449" s="145"/>
    </row>
    <row r="450" spans="1:8">
      <c r="A450" s="34"/>
      <c r="B450" s="30"/>
      <c r="C450" s="35"/>
      <c r="D450" s="35"/>
      <c r="E450" s="35"/>
      <c r="F450" s="30"/>
      <c r="G450" s="144"/>
      <c r="H450" s="145"/>
    </row>
    <row r="451" spans="1:8">
      <c r="A451" s="34"/>
      <c r="B451" s="30"/>
      <c r="C451" s="35"/>
      <c r="D451" s="35"/>
      <c r="E451" s="35"/>
      <c r="F451" s="30"/>
      <c r="G451" s="144"/>
      <c r="H451" s="145"/>
    </row>
    <row r="452" spans="1:8">
      <c r="A452" s="34"/>
      <c r="B452" s="30"/>
      <c r="C452" s="35"/>
      <c r="D452" s="35"/>
      <c r="E452" s="35"/>
      <c r="F452" s="30"/>
      <c r="G452" s="144"/>
      <c r="H452" s="145"/>
    </row>
    <row r="453" spans="1:8">
      <c r="A453" s="34"/>
      <c r="B453" s="30"/>
      <c r="C453" s="35"/>
      <c r="D453" s="35"/>
      <c r="E453" s="35"/>
      <c r="F453" s="30"/>
      <c r="G453" s="144"/>
      <c r="H453" s="145"/>
    </row>
    <row r="454" spans="1:8">
      <c r="A454" s="34"/>
      <c r="B454" s="30"/>
      <c r="C454" s="35"/>
      <c r="D454" s="35"/>
      <c r="E454" s="35"/>
      <c r="F454" s="30"/>
      <c r="G454" s="144"/>
      <c r="H454" s="145"/>
    </row>
    <row r="455" spans="1:8">
      <c r="A455" s="34"/>
      <c r="B455" s="30"/>
      <c r="C455" s="35"/>
      <c r="D455" s="35"/>
      <c r="E455" s="35"/>
      <c r="F455" s="30"/>
      <c r="G455" s="144"/>
      <c r="H455" s="145"/>
    </row>
    <row r="456" spans="1:8">
      <c r="A456" s="34"/>
      <c r="B456" s="30"/>
      <c r="C456" s="35"/>
      <c r="D456" s="35"/>
      <c r="E456" s="35"/>
      <c r="F456" s="30"/>
      <c r="G456" s="144"/>
      <c r="H456" s="145"/>
    </row>
    <row r="457" spans="1:8">
      <c r="A457" s="34"/>
      <c r="B457" s="30"/>
      <c r="C457" s="35"/>
      <c r="D457" s="35"/>
      <c r="E457" s="35"/>
      <c r="F457" s="30"/>
      <c r="G457" s="144"/>
      <c r="H457" s="145"/>
    </row>
    <row r="458" spans="1:8">
      <c r="A458" s="34"/>
      <c r="B458" s="30"/>
      <c r="C458" s="35"/>
      <c r="D458" s="35"/>
      <c r="E458" s="35"/>
      <c r="F458" s="30"/>
      <c r="G458" s="144"/>
      <c r="H458" s="145"/>
    </row>
    <row r="459" spans="1:8" ht="15.6" thickBot="1">
      <c r="A459" s="40"/>
      <c r="B459" s="41"/>
      <c r="C459" s="42"/>
      <c r="D459" s="42"/>
      <c r="E459" s="42"/>
      <c r="F459" s="41"/>
      <c r="G459" s="146"/>
      <c r="H459" s="147"/>
    </row>
    <row r="460" spans="1:8">
      <c r="A460" s="17" t="s">
        <v>2880</v>
      </c>
      <c r="B460" s="35"/>
      <c r="C460" s="17"/>
      <c r="D460" s="17"/>
      <c r="E460" s="30"/>
      <c r="F460" s="30"/>
      <c r="G460" s="144"/>
      <c r="H460" s="206"/>
    </row>
    <row r="461" spans="1:8">
      <c r="A461" s="35" t="s">
        <v>107</v>
      </c>
      <c r="B461" s="35"/>
      <c r="C461" s="35"/>
      <c r="D461" s="35"/>
      <c r="E461" s="35"/>
      <c r="F461" s="35"/>
      <c r="G461" s="148"/>
      <c r="H461" s="148"/>
    </row>
    <row r="463" spans="1:8" ht="15.6" thickBot="1"/>
    <row r="464" spans="1:8">
      <c r="A464" s="43"/>
      <c r="B464" s="44" t="s">
        <v>1429</v>
      </c>
      <c r="C464" s="59" t="s">
        <v>2377</v>
      </c>
      <c r="D464" s="46"/>
      <c r="E464" s="46"/>
      <c r="F464" s="44"/>
      <c r="G464" s="44" t="s">
        <v>1350</v>
      </c>
      <c r="H464" s="60" t="s">
        <v>1351</v>
      </c>
    </row>
    <row r="465" spans="1:8">
      <c r="A465" s="34"/>
      <c r="B465" s="81" t="str">
        <f>'Data Sheet'!$C$25</f>
        <v>Rochester Gas &amp; Electric Corporation</v>
      </c>
      <c r="C465" s="205" t="s">
        <v>2378</v>
      </c>
      <c r="D465" s="30" t="s">
        <v>2379</v>
      </c>
      <c r="E465" s="30"/>
      <c r="F465" s="65" t="s">
        <v>2380</v>
      </c>
      <c r="G465" s="65" t="s">
        <v>1353</v>
      </c>
      <c r="H465" s="39"/>
    </row>
    <row r="466" spans="1:8">
      <c r="A466" s="37"/>
      <c r="B466" s="38"/>
      <c r="C466" s="160" t="s">
        <v>2381</v>
      </c>
      <c r="D466" s="38" t="s">
        <v>2379</v>
      </c>
      <c r="E466" s="38"/>
      <c r="F466" s="116" t="s">
        <v>2382</v>
      </c>
      <c r="G466" s="871" t="str">
        <f>'Data Sheet'!$C$40</f>
        <v xml:space="preserve"> </v>
      </c>
      <c r="H466" s="1591" t="str">
        <f>'Data Sheet'!$C$38</f>
        <v>12/31/2013</v>
      </c>
    </row>
    <row r="467" spans="1:8">
      <c r="A467" s="31" t="s">
        <v>2882</v>
      </c>
      <c r="B467" s="32"/>
      <c r="C467" s="32"/>
      <c r="D467" s="32"/>
      <c r="E467" s="32"/>
      <c r="F467" s="32"/>
      <c r="G467" s="32"/>
      <c r="H467" s="33"/>
    </row>
    <row r="468" spans="1:8">
      <c r="A468" s="34"/>
      <c r="B468" s="35"/>
      <c r="C468" s="35"/>
      <c r="D468" s="35"/>
      <c r="E468" s="35"/>
      <c r="F468" s="17"/>
      <c r="G468" s="35"/>
      <c r="H468" s="36"/>
    </row>
    <row r="469" spans="1:8">
      <c r="A469" s="34"/>
      <c r="B469" s="35"/>
      <c r="C469" s="35"/>
      <c r="D469" s="35"/>
      <c r="E469" s="35"/>
      <c r="F469" s="17"/>
      <c r="G469" s="35"/>
      <c r="H469" s="36"/>
    </row>
    <row r="470" spans="1:8">
      <c r="A470" s="34"/>
      <c r="B470" s="35"/>
      <c r="C470" s="35"/>
      <c r="D470" s="35"/>
      <c r="E470" s="35"/>
      <c r="F470" s="17"/>
      <c r="G470" s="35"/>
      <c r="H470" s="36"/>
    </row>
    <row r="471" spans="1:8">
      <c r="A471" s="34"/>
      <c r="B471" s="35"/>
      <c r="C471" s="35"/>
      <c r="D471" s="35"/>
      <c r="E471" s="35"/>
      <c r="F471" s="17"/>
      <c r="G471" s="35"/>
      <c r="H471" s="194"/>
    </row>
    <row r="472" spans="1:8">
      <c r="A472" s="34"/>
      <c r="B472" s="35"/>
      <c r="C472" s="35"/>
      <c r="D472" s="35"/>
      <c r="E472" s="35"/>
      <c r="F472" s="17"/>
      <c r="G472" s="35"/>
      <c r="H472" s="36"/>
    </row>
    <row r="473" spans="1:8">
      <c r="A473" s="34"/>
      <c r="B473" s="35"/>
      <c r="C473" s="35"/>
      <c r="D473" s="35"/>
      <c r="E473" s="35"/>
      <c r="F473" s="17"/>
      <c r="G473" s="35"/>
      <c r="H473" s="36"/>
    </row>
    <row r="474" spans="1:8">
      <c r="A474" s="34"/>
      <c r="B474" s="35"/>
      <c r="C474" s="35"/>
      <c r="D474" s="35"/>
      <c r="E474" s="35"/>
      <c r="F474" s="17"/>
      <c r="G474" s="148"/>
      <c r="H474" s="169"/>
    </row>
    <row r="475" spans="1:8">
      <c r="A475" s="34"/>
      <c r="B475" s="35"/>
      <c r="C475" s="35"/>
      <c r="D475" s="35"/>
      <c r="E475" s="35"/>
      <c r="F475" s="17"/>
      <c r="G475" s="148"/>
      <c r="H475" s="169"/>
    </row>
    <row r="476" spans="1:8">
      <c r="A476" s="34"/>
      <c r="B476" s="30"/>
      <c r="C476" s="35"/>
      <c r="D476" s="35"/>
      <c r="E476" s="35"/>
      <c r="F476" s="17"/>
      <c r="G476" s="148"/>
      <c r="H476" s="169"/>
    </row>
    <row r="477" spans="1:8">
      <c r="A477" s="34"/>
      <c r="B477" s="35"/>
      <c r="C477" s="35"/>
      <c r="D477" s="35"/>
      <c r="E477" s="35"/>
      <c r="F477" s="17"/>
      <c r="G477" s="148"/>
      <c r="H477" s="169"/>
    </row>
    <row r="478" spans="1:8">
      <c r="A478" s="34"/>
      <c r="B478" s="35"/>
      <c r="C478" s="35"/>
      <c r="D478" s="35"/>
      <c r="E478" s="35"/>
      <c r="F478" s="17"/>
      <c r="G478" s="148"/>
      <c r="H478" s="169"/>
    </row>
    <row r="479" spans="1:8">
      <c r="A479" s="34"/>
      <c r="B479" s="35"/>
      <c r="C479" s="35"/>
      <c r="D479" s="35"/>
      <c r="E479" s="35"/>
      <c r="F479" s="17"/>
      <c r="G479" s="35"/>
      <c r="H479" s="36"/>
    </row>
    <row r="480" spans="1:8">
      <c r="A480" s="34"/>
      <c r="B480" s="35"/>
      <c r="C480" s="35"/>
      <c r="D480" s="35"/>
      <c r="E480" s="35"/>
      <c r="F480" s="17"/>
      <c r="G480" s="35"/>
      <c r="H480" s="36"/>
    </row>
    <row r="481" spans="1:8">
      <c r="A481" s="34"/>
      <c r="B481" s="35"/>
      <c r="C481" s="35"/>
      <c r="D481" s="35"/>
      <c r="E481" s="35"/>
      <c r="F481" s="17"/>
      <c r="G481" s="35"/>
      <c r="H481" s="36"/>
    </row>
    <row r="482" spans="1:8">
      <c r="A482" s="34"/>
      <c r="B482" s="35"/>
      <c r="C482" s="35"/>
      <c r="D482" s="35"/>
      <c r="E482" s="35"/>
      <c r="F482" s="17"/>
      <c r="G482" s="35"/>
      <c r="H482" s="36"/>
    </row>
    <row r="483" spans="1:8">
      <c r="A483" s="34"/>
      <c r="B483" s="35"/>
      <c r="C483" s="35"/>
      <c r="D483" s="35"/>
      <c r="E483" s="35"/>
      <c r="F483" s="17"/>
      <c r="G483" s="35"/>
      <c r="H483" s="36"/>
    </row>
    <row r="484" spans="1:8">
      <c r="A484" s="34"/>
      <c r="B484" s="35"/>
      <c r="C484" s="35"/>
      <c r="D484" s="35"/>
      <c r="E484" s="35"/>
      <c r="F484" s="35"/>
      <c r="G484" s="35"/>
      <c r="H484" s="36"/>
    </row>
    <row r="485" spans="1:8">
      <c r="A485" s="34"/>
      <c r="B485" s="35"/>
      <c r="C485" s="35"/>
      <c r="D485" s="35"/>
      <c r="E485" s="35"/>
      <c r="F485" s="30"/>
      <c r="G485" s="144"/>
      <c r="H485" s="145"/>
    </row>
    <row r="486" spans="1:8">
      <c r="A486" s="34"/>
      <c r="B486" s="30"/>
      <c r="C486" s="35"/>
      <c r="D486" s="35"/>
      <c r="E486" s="35"/>
      <c r="F486" s="30"/>
      <c r="G486" s="144"/>
      <c r="H486" s="145"/>
    </row>
    <row r="487" spans="1:8">
      <c r="A487" s="34"/>
      <c r="B487" s="35"/>
      <c r="C487" s="35"/>
      <c r="D487" s="35"/>
      <c r="E487" s="35"/>
      <c r="F487" s="30"/>
      <c r="G487" s="144"/>
      <c r="H487" s="145"/>
    </row>
    <row r="488" spans="1:8">
      <c r="A488" s="34"/>
      <c r="B488" s="30"/>
      <c r="C488" s="35"/>
      <c r="D488" s="35"/>
      <c r="E488" s="35"/>
      <c r="F488" s="30"/>
      <c r="G488" s="144"/>
      <c r="H488" s="145"/>
    </row>
    <row r="489" spans="1:8">
      <c r="A489" s="34"/>
      <c r="B489" s="35"/>
      <c r="C489" s="35"/>
      <c r="D489" s="35"/>
      <c r="E489" s="35"/>
      <c r="F489" s="30"/>
      <c r="G489" s="144"/>
      <c r="H489" s="145"/>
    </row>
    <row r="490" spans="1:8">
      <c r="A490" s="34"/>
      <c r="B490" s="35"/>
      <c r="C490" s="35"/>
      <c r="D490" s="35"/>
      <c r="E490" s="35"/>
      <c r="F490" s="30"/>
      <c r="G490" s="144"/>
      <c r="H490" s="145"/>
    </row>
    <row r="491" spans="1:8">
      <c r="A491" s="34"/>
      <c r="B491" s="35"/>
      <c r="C491" s="35"/>
      <c r="D491" s="35"/>
      <c r="E491" s="35"/>
      <c r="F491" s="30"/>
      <c r="G491" s="144"/>
      <c r="H491" s="145"/>
    </row>
    <row r="492" spans="1:8">
      <c r="A492" s="34"/>
      <c r="B492" s="35"/>
      <c r="C492" s="35"/>
      <c r="D492" s="35"/>
      <c r="E492" s="35"/>
      <c r="F492" s="30"/>
      <c r="G492" s="144"/>
      <c r="H492" s="145"/>
    </row>
    <row r="493" spans="1:8">
      <c r="A493" s="34"/>
      <c r="B493" s="35"/>
      <c r="C493" s="35"/>
      <c r="D493" s="35"/>
      <c r="E493" s="35"/>
      <c r="F493" s="30"/>
      <c r="G493" s="144"/>
      <c r="H493" s="145"/>
    </row>
    <row r="494" spans="1:8">
      <c r="A494" s="34"/>
      <c r="B494" s="35"/>
      <c r="C494" s="35"/>
      <c r="D494" s="35"/>
      <c r="E494" s="35"/>
      <c r="F494" s="30"/>
      <c r="G494" s="144"/>
      <c r="H494" s="145"/>
    </row>
    <row r="495" spans="1:8">
      <c r="A495" s="34"/>
      <c r="B495" s="35"/>
      <c r="C495" s="35"/>
      <c r="D495" s="35"/>
      <c r="E495" s="35"/>
      <c r="F495" s="30"/>
      <c r="G495" s="144"/>
      <c r="H495" s="145"/>
    </row>
    <row r="496" spans="1:8">
      <c r="A496" s="34"/>
      <c r="B496" s="35"/>
      <c r="C496" s="35"/>
      <c r="D496" s="35"/>
      <c r="E496" s="35"/>
      <c r="F496" s="30"/>
      <c r="G496" s="144"/>
      <c r="H496" s="145"/>
    </row>
    <row r="497" spans="1:8">
      <c r="A497" s="34"/>
      <c r="B497" s="35"/>
      <c r="C497" s="35"/>
      <c r="D497" s="35"/>
      <c r="E497" s="35"/>
      <c r="F497" s="30"/>
      <c r="G497" s="144"/>
      <c r="H497" s="145"/>
    </row>
    <row r="498" spans="1:8">
      <c r="A498" s="34"/>
      <c r="B498" s="35"/>
      <c r="C498" s="35"/>
      <c r="D498" s="35"/>
      <c r="E498" s="35"/>
      <c r="F498" s="30"/>
      <c r="G498" s="144"/>
      <c r="H498" s="145"/>
    </row>
    <row r="499" spans="1:8">
      <c r="A499" s="34"/>
      <c r="B499" s="35"/>
      <c r="C499" s="35"/>
      <c r="D499" s="35"/>
      <c r="E499" s="35"/>
      <c r="F499" s="30"/>
      <c r="G499" s="144"/>
      <c r="H499" s="145"/>
    </row>
    <row r="500" spans="1:8">
      <c r="A500" s="34"/>
      <c r="B500" s="35"/>
      <c r="C500" s="35"/>
      <c r="D500" s="35"/>
      <c r="E500" s="35"/>
      <c r="F500" s="30"/>
      <c r="G500" s="144"/>
      <c r="H500" s="145"/>
    </row>
    <row r="501" spans="1:8">
      <c r="A501" s="34"/>
      <c r="B501" s="35"/>
      <c r="C501" s="35"/>
      <c r="D501" s="35"/>
      <c r="E501" s="35"/>
      <c r="F501" s="30"/>
      <c r="G501" s="144"/>
      <c r="H501" s="145"/>
    </row>
    <row r="502" spans="1:8">
      <c r="A502" s="34"/>
      <c r="B502" s="35"/>
      <c r="C502" s="35"/>
      <c r="D502" s="35"/>
      <c r="E502" s="35"/>
      <c r="F502" s="30"/>
      <c r="G502" s="144"/>
      <c r="H502" s="145"/>
    </row>
    <row r="503" spans="1:8">
      <c r="A503" s="34"/>
      <c r="B503" s="35"/>
      <c r="C503" s="35"/>
      <c r="D503" s="35"/>
      <c r="E503" s="35"/>
      <c r="F503" s="30"/>
      <c r="G503" s="144"/>
      <c r="H503" s="145"/>
    </row>
    <row r="504" spans="1:8">
      <c r="A504" s="34"/>
      <c r="B504" s="35"/>
      <c r="C504" s="35"/>
      <c r="D504" s="35"/>
      <c r="E504" s="35"/>
      <c r="F504" s="30"/>
      <c r="G504" s="144"/>
      <c r="H504" s="145"/>
    </row>
    <row r="505" spans="1:8">
      <c r="A505" s="34"/>
      <c r="B505" s="35"/>
      <c r="C505" s="35"/>
      <c r="D505" s="35"/>
      <c r="E505" s="35"/>
      <c r="F505" s="30"/>
      <c r="G505" s="144"/>
      <c r="H505" s="145"/>
    </row>
    <row r="506" spans="1:8">
      <c r="A506" s="34"/>
      <c r="B506" s="35"/>
      <c r="C506" s="35"/>
      <c r="D506" s="35"/>
      <c r="E506" s="35"/>
      <c r="F506" s="30"/>
      <c r="G506" s="144"/>
      <c r="H506" s="145"/>
    </row>
    <row r="507" spans="1:8">
      <c r="A507" s="34"/>
      <c r="B507" s="35"/>
      <c r="C507" s="35"/>
      <c r="D507" s="35"/>
      <c r="E507" s="35"/>
      <c r="F507" s="30"/>
      <c r="G507" s="144"/>
      <c r="H507" s="145"/>
    </row>
    <row r="508" spans="1:8">
      <c r="A508" s="34"/>
      <c r="B508" s="35"/>
      <c r="C508" s="35"/>
      <c r="D508" s="35"/>
      <c r="E508" s="35"/>
      <c r="F508" s="30"/>
      <c r="G508" s="144"/>
      <c r="H508" s="145"/>
    </row>
    <row r="509" spans="1:8">
      <c r="A509" s="34"/>
      <c r="B509" s="35"/>
      <c r="C509" s="35"/>
      <c r="D509" s="35"/>
      <c r="E509" s="35"/>
      <c r="F509" s="30"/>
      <c r="G509" s="144"/>
      <c r="H509" s="145"/>
    </row>
    <row r="510" spans="1:8">
      <c r="A510" s="34"/>
      <c r="B510" s="35"/>
      <c r="C510" s="35"/>
      <c r="D510" s="35"/>
      <c r="E510" s="35"/>
      <c r="F510" s="30"/>
      <c r="G510" s="144"/>
      <c r="H510" s="145"/>
    </row>
    <row r="511" spans="1:8">
      <c r="A511" s="34"/>
      <c r="B511" s="35"/>
      <c r="C511" s="35"/>
      <c r="D511" s="35"/>
      <c r="E511" s="35"/>
      <c r="F511" s="30"/>
      <c r="G511" s="144"/>
      <c r="H511" s="145"/>
    </row>
    <row r="512" spans="1:8">
      <c r="A512" s="34"/>
      <c r="B512" s="35"/>
      <c r="C512" s="35"/>
      <c r="D512" s="35"/>
      <c r="E512" s="35"/>
      <c r="F512" s="30"/>
      <c r="G512" s="144"/>
      <c r="H512" s="145"/>
    </row>
    <row r="513" spans="1:8">
      <c r="A513" s="34"/>
      <c r="B513" s="35"/>
      <c r="C513" s="35"/>
      <c r="D513" s="35"/>
      <c r="E513" s="35"/>
      <c r="F513" s="30"/>
      <c r="G513" s="144"/>
      <c r="H513" s="145"/>
    </row>
    <row r="514" spans="1:8">
      <c r="A514" s="34"/>
      <c r="B514" s="30"/>
      <c r="C514" s="35"/>
      <c r="D514" s="35"/>
      <c r="E514" s="35"/>
      <c r="F514" s="30"/>
      <c r="G514" s="144"/>
      <c r="H514" s="145"/>
    </row>
    <row r="515" spans="1:8">
      <c r="A515" s="34"/>
      <c r="B515" s="35"/>
      <c r="C515" s="35"/>
      <c r="D515" s="35"/>
      <c r="E515" s="35"/>
      <c r="F515" s="30"/>
      <c r="G515" s="144"/>
      <c r="H515" s="145"/>
    </row>
    <row r="516" spans="1:8">
      <c r="A516" s="34"/>
      <c r="B516" s="30"/>
      <c r="C516" s="35"/>
      <c r="D516" s="35"/>
      <c r="E516" s="35"/>
      <c r="F516" s="30"/>
      <c r="G516" s="144"/>
      <c r="H516" s="145"/>
    </row>
    <row r="517" spans="1:8">
      <c r="A517" s="34"/>
      <c r="B517" s="30"/>
      <c r="C517" s="35"/>
      <c r="D517" s="35"/>
      <c r="E517" s="35"/>
      <c r="F517" s="30"/>
      <c r="G517" s="144"/>
      <c r="H517" s="145"/>
    </row>
    <row r="518" spans="1:8">
      <c r="A518" s="34"/>
      <c r="B518" s="30"/>
      <c r="C518" s="35"/>
      <c r="D518" s="35"/>
      <c r="E518" s="35"/>
      <c r="F518" s="30"/>
      <c r="G518" s="144"/>
      <c r="H518" s="145"/>
    </row>
    <row r="519" spans="1:8">
      <c r="A519" s="34"/>
      <c r="B519" s="30"/>
      <c r="C519" s="35"/>
      <c r="D519" s="35"/>
      <c r="E519" s="35"/>
      <c r="F519" s="30"/>
      <c r="G519" s="144"/>
      <c r="H519" s="145"/>
    </row>
    <row r="520" spans="1:8">
      <c r="A520" s="34"/>
      <c r="B520" s="30"/>
      <c r="C520" s="35"/>
      <c r="D520" s="35"/>
      <c r="E520" s="35"/>
      <c r="F520" s="30"/>
      <c r="G520" s="144"/>
      <c r="H520" s="145"/>
    </row>
    <row r="521" spans="1:8">
      <c r="A521" s="34"/>
      <c r="B521" s="30"/>
      <c r="C521" s="35"/>
      <c r="D521" s="35"/>
      <c r="E521" s="35"/>
      <c r="F521" s="30"/>
      <c r="G521" s="144"/>
      <c r="H521" s="145"/>
    </row>
    <row r="522" spans="1:8">
      <c r="A522" s="34"/>
      <c r="B522" s="30"/>
      <c r="C522" s="35"/>
      <c r="D522" s="35"/>
      <c r="E522" s="35"/>
      <c r="F522" s="30"/>
      <c r="G522" s="144"/>
      <c r="H522" s="145"/>
    </row>
    <row r="523" spans="1:8">
      <c r="A523" s="34"/>
      <c r="B523" s="30"/>
      <c r="C523" s="35"/>
      <c r="D523" s="35"/>
      <c r="E523" s="35"/>
      <c r="F523" s="30"/>
      <c r="G523" s="144"/>
      <c r="H523" s="145"/>
    </row>
    <row r="524" spans="1:8">
      <c r="A524" s="34"/>
      <c r="B524" s="30"/>
      <c r="C524" s="35"/>
      <c r="D524" s="35"/>
      <c r="E524" s="35"/>
      <c r="F524" s="30"/>
      <c r="G524" s="144"/>
      <c r="H524" s="145"/>
    </row>
    <row r="525" spans="1:8">
      <c r="A525" s="34"/>
      <c r="B525" s="30"/>
      <c r="C525" s="35"/>
      <c r="D525" s="35"/>
      <c r="E525" s="35"/>
      <c r="F525" s="30"/>
      <c r="G525" s="144"/>
      <c r="H525" s="145"/>
    </row>
    <row r="526" spans="1:8" ht="15.6" thickBot="1">
      <c r="A526" s="40"/>
      <c r="B526" s="41"/>
      <c r="C526" s="42"/>
      <c r="D526" s="42"/>
      <c r="E526" s="42"/>
      <c r="F526" s="41"/>
      <c r="G526" s="146"/>
      <c r="H526" s="147"/>
    </row>
    <row r="527" spans="1:8">
      <c r="A527" s="17" t="s">
        <v>2880</v>
      </c>
      <c r="B527" s="35"/>
      <c r="C527" s="17"/>
      <c r="D527" s="17"/>
      <c r="E527" s="30"/>
      <c r="F527" s="30"/>
      <c r="G527" s="144"/>
      <c r="H527" s="206"/>
    </row>
    <row r="528" spans="1:8">
      <c r="A528" s="35" t="s">
        <v>108</v>
      </c>
      <c r="B528" s="35"/>
      <c r="C528" s="35"/>
      <c r="D528" s="35"/>
      <c r="E528" s="35"/>
      <c r="F528" s="35"/>
      <c r="G528" s="148"/>
      <c r="H528" s="148"/>
    </row>
    <row r="530" spans="1:8" ht="15.6" thickBot="1"/>
    <row r="531" spans="1:8">
      <c r="A531" s="43"/>
      <c r="B531" s="44" t="s">
        <v>1429</v>
      </c>
      <c r="C531" s="59" t="s">
        <v>2377</v>
      </c>
      <c r="D531" s="46"/>
      <c r="E531" s="46"/>
      <c r="F531" s="44"/>
      <c r="G531" s="44" t="s">
        <v>1350</v>
      </c>
      <c r="H531" s="60" t="s">
        <v>1351</v>
      </c>
    </row>
    <row r="532" spans="1:8">
      <c r="A532" s="34"/>
      <c r="B532" s="81" t="str">
        <f>'Data Sheet'!$C$25</f>
        <v>Rochester Gas &amp; Electric Corporation</v>
      </c>
      <c r="C532" s="205" t="s">
        <v>2378</v>
      </c>
      <c r="D532" s="30" t="s">
        <v>2379</v>
      </c>
      <c r="E532" s="30"/>
      <c r="F532" s="65" t="s">
        <v>2380</v>
      </c>
      <c r="G532" s="65" t="s">
        <v>1353</v>
      </c>
      <c r="H532" s="39"/>
    </row>
    <row r="533" spans="1:8">
      <c r="A533" s="37"/>
      <c r="B533" s="38"/>
      <c r="C533" s="160" t="s">
        <v>2381</v>
      </c>
      <c r="D533" s="38" t="s">
        <v>2379</v>
      </c>
      <c r="E533" s="38"/>
      <c r="F533" s="116" t="s">
        <v>2382</v>
      </c>
      <c r="G533" s="871" t="str">
        <f>'Data Sheet'!$C$40</f>
        <v xml:space="preserve"> </v>
      </c>
      <c r="H533" s="1591" t="str">
        <f>'Data Sheet'!$C$38</f>
        <v>12/31/2013</v>
      </c>
    </row>
    <row r="534" spans="1:8">
      <c r="A534" s="31" t="s">
        <v>2882</v>
      </c>
      <c r="B534" s="32"/>
      <c r="C534" s="32"/>
      <c r="D534" s="32"/>
      <c r="E534" s="32"/>
      <c r="F534" s="32"/>
      <c r="G534" s="32"/>
      <c r="H534" s="33"/>
    </row>
    <row r="535" spans="1:8">
      <c r="A535" s="34"/>
      <c r="B535" s="35"/>
      <c r="C535" s="35"/>
      <c r="D535" s="35"/>
      <c r="E535" s="35"/>
      <c r="F535" s="17"/>
      <c r="G535" s="35"/>
      <c r="H535" s="36"/>
    </row>
    <row r="536" spans="1:8">
      <c r="A536" s="34"/>
      <c r="B536" s="35"/>
      <c r="C536" s="35"/>
      <c r="D536" s="35"/>
      <c r="E536" s="35"/>
      <c r="F536" s="17"/>
      <c r="G536" s="35"/>
      <c r="H536" s="36"/>
    </row>
    <row r="537" spans="1:8">
      <c r="A537" s="34"/>
      <c r="B537" s="35"/>
      <c r="C537" s="35"/>
      <c r="D537" s="35"/>
      <c r="E537" s="35"/>
      <c r="F537" s="17"/>
      <c r="G537" s="35"/>
      <c r="H537" s="36"/>
    </row>
    <row r="538" spans="1:8">
      <c r="A538" s="34"/>
      <c r="B538" s="35"/>
      <c r="C538" s="35"/>
      <c r="D538" s="35"/>
      <c r="E538" s="35"/>
      <c r="F538" s="17"/>
      <c r="G538" s="35"/>
      <c r="H538" s="194"/>
    </row>
    <row r="539" spans="1:8">
      <c r="A539" s="34"/>
      <c r="B539" s="35"/>
      <c r="C539" s="35"/>
      <c r="D539" s="35"/>
      <c r="E539" s="35"/>
      <c r="F539" s="17"/>
      <c r="G539" s="35"/>
      <c r="H539" s="36"/>
    </row>
    <row r="540" spans="1:8">
      <c r="A540" s="34"/>
      <c r="B540" s="35"/>
      <c r="C540" s="35"/>
      <c r="D540" s="35"/>
      <c r="E540" s="35"/>
      <c r="F540" s="17"/>
      <c r="G540" s="35"/>
      <c r="H540" s="36"/>
    </row>
    <row r="541" spans="1:8">
      <c r="A541" s="34"/>
      <c r="B541" s="35"/>
      <c r="C541" s="35"/>
      <c r="D541" s="35"/>
      <c r="E541" s="35"/>
      <c r="F541" s="17"/>
      <c r="G541" s="148"/>
      <c r="H541" s="169"/>
    </row>
    <row r="542" spans="1:8">
      <c r="A542" s="34"/>
      <c r="B542" s="35"/>
      <c r="C542" s="35"/>
      <c r="D542" s="35"/>
      <c r="E542" s="35"/>
      <c r="F542" s="17"/>
      <c r="G542" s="148"/>
      <c r="H542" s="169"/>
    </row>
    <row r="543" spans="1:8">
      <c r="A543" s="34"/>
      <c r="B543" s="30"/>
      <c r="C543" s="35"/>
      <c r="D543" s="35"/>
      <c r="E543" s="35"/>
      <c r="F543" s="17"/>
      <c r="G543" s="148"/>
      <c r="H543" s="169"/>
    </row>
    <row r="544" spans="1:8">
      <c r="A544" s="34"/>
      <c r="B544" s="35"/>
      <c r="C544" s="35"/>
      <c r="D544" s="35"/>
      <c r="E544" s="35"/>
      <c r="F544" s="17"/>
      <c r="G544" s="148"/>
      <c r="H544" s="169"/>
    </row>
    <row r="545" spans="1:8">
      <c r="A545" s="34"/>
      <c r="B545" s="35"/>
      <c r="C545" s="35"/>
      <c r="D545" s="35"/>
      <c r="E545" s="35"/>
      <c r="F545" s="17"/>
      <c r="G545" s="148"/>
      <c r="H545" s="169"/>
    </row>
    <row r="546" spans="1:8">
      <c r="A546" s="34"/>
      <c r="B546" s="35"/>
      <c r="C546" s="35"/>
      <c r="D546" s="35"/>
      <c r="E546" s="35"/>
      <c r="F546" s="17"/>
      <c r="G546" s="35"/>
      <c r="H546" s="36"/>
    </row>
    <row r="547" spans="1:8">
      <c r="A547" s="34"/>
      <c r="B547" s="35"/>
      <c r="C547" s="35"/>
      <c r="D547" s="35"/>
      <c r="E547" s="35"/>
      <c r="F547" s="17"/>
      <c r="G547" s="35"/>
      <c r="H547" s="36"/>
    </row>
    <row r="548" spans="1:8">
      <c r="A548" s="34"/>
      <c r="B548" s="35"/>
      <c r="C548" s="35"/>
      <c r="D548" s="35"/>
      <c r="E548" s="35"/>
      <c r="F548" s="17"/>
      <c r="G548" s="35"/>
      <c r="H548" s="36"/>
    </row>
    <row r="549" spans="1:8">
      <c r="A549" s="34"/>
      <c r="B549" s="35"/>
      <c r="C549" s="35"/>
      <c r="D549" s="35"/>
      <c r="E549" s="35"/>
      <c r="F549" s="17"/>
      <c r="G549" s="35"/>
      <c r="H549" s="36"/>
    </row>
    <row r="550" spans="1:8">
      <c r="A550" s="34"/>
      <c r="B550" s="35"/>
      <c r="C550" s="35"/>
      <c r="D550" s="35"/>
      <c r="E550" s="35"/>
      <c r="F550" s="17"/>
      <c r="G550" s="35"/>
      <c r="H550" s="36"/>
    </row>
    <row r="551" spans="1:8">
      <c r="A551" s="34"/>
      <c r="B551" s="35"/>
      <c r="C551" s="35"/>
      <c r="D551" s="35"/>
      <c r="E551" s="35"/>
      <c r="F551" s="35"/>
      <c r="G551" s="35"/>
      <c r="H551" s="36"/>
    </row>
    <row r="552" spans="1:8">
      <c r="A552" s="34"/>
      <c r="B552" s="35"/>
      <c r="C552" s="35"/>
      <c r="D552" s="35"/>
      <c r="E552" s="35"/>
      <c r="F552" s="30"/>
      <c r="G552" s="144"/>
      <c r="H552" s="145"/>
    </row>
    <row r="553" spans="1:8">
      <c r="A553" s="34"/>
      <c r="B553" s="30"/>
      <c r="C553" s="35"/>
      <c r="D553" s="35"/>
      <c r="E553" s="35"/>
      <c r="F553" s="30"/>
      <c r="G553" s="144"/>
      <c r="H553" s="145"/>
    </row>
    <row r="554" spans="1:8">
      <c r="A554" s="34"/>
      <c r="B554" s="35"/>
      <c r="C554" s="35"/>
      <c r="D554" s="35"/>
      <c r="E554" s="35"/>
      <c r="F554" s="30"/>
      <c r="G554" s="144"/>
      <c r="H554" s="145"/>
    </row>
    <row r="555" spans="1:8">
      <c r="A555" s="34"/>
      <c r="B555" s="30"/>
      <c r="C555" s="35"/>
      <c r="D555" s="35"/>
      <c r="E555" s="35"/>
      <c r="F555" s="30"/>
      <c r="G555" s="144"/>
      <c r="H555" s="145"/>
    </row>
    <row r="556" spans="1:8">
      <c r="A556" s="34"/>
      <c r="B556" s="35"/>
      <c r="C556" s="35"/>
      <c r="D556" s="35"/>
      <c r="E556" s="35"/>
      <c r="F556" s="30"/>
      <c r="G556" s="144"/>
      <c r="H556" s="145"/>
    </row>
    <row r="557" spans="1:8">
      <c r="A557" s="34"/>
      <c r="B557" s="35"/>
      <c r="C557" s="35"/>
      <c r="D557" s="35"/>
      <c r="E557" s="35"/>
      <c r="F557" s="30"/>
      <c r="G557" s="144"/>
      <c r="H557" s="145"/>
    </row>
    <row r="558" spans="1:8">
      <c r="A558" s="34"/>
      <c r="B558" s="35"/>
      <c r="C558" s="35"/>
      <c r="D558" s="35"/>
      <c r="E558" s="35"/>
      <c r="F558" s="30"/>
      <c r="G558" s="144"/>
      <c r="H558" s="145"/>
    </row>
    <row r="559" spans="1:8">
      <c r="A559" s="34"/>
      <c r="B559" s="35"/>
      <c r="C559" s="35"/>
      <c r="D559" s="35"/>
      <c r="E559" s="35"/>
      <c r="F559" s="30"/>
      <c r="G559" s="144"/>
      <c r="H559" s="145"/>
    </row>
    <row r="560" spans="1:8">
      <c r="A560" s="34"/>
      <c r="B560" s="35"/>
      <c r="C560" s="35"/>
      <c r="D560" s="35"/>
      <c r="E560" s="35"/>
      <c r="F560" s="30"/>
      <c r="G560" s="144"/>
      <c r="H560" s="145"/>
    </row>
    <row r="561" spans="1:8">
      <c r="A561" s="34"/>
      <c r="B561" s="35"/>
      <c r="C561" s="35"/>
      <c r="D561" s="35"/>
      <c r="E561" s="35"/>
      <c r="F561" s="30"/>
      <c r="G561" s="144"/>
      <c r="H561" s="145"/>
    </row>
    <row r="562" spans="1:8">
      <c r="A562" s="34"/>
      <c r="B562" s="35"/>
      <c r="C562" s="35"/>
      <c r="D562" s="35"/>
      <c r="E562" s="35"/>
      <c r="F562" s="30"/>
      <c r="G562" s="144"/>
      <c r="H562" s="145"/>
    </row>
    <row r="563" spans="1:8">
      <c r="A563" s="34"/>
      <c r="B563" s="35"/>
      <c r="C563" s="35"/>
      <c r="D563" s="35"/>
      <c r="E563" s="35"/>
      <c r="F563" s="30"/>
      <c r="G563" s="144"/>
      <c r="H563" s="145"/>
    </row>
    <row r="564" spans="1:8">
      <c r="A564" s="34"/>
      <c r="B564" s="35"/>
      <c r="C564" s="35"/>
      <c r="D564" s="35"/>
      <c r="E564" s="35"/>
      <c r="F564" s="30"/>
      <c r="G564" s="144"/>
      <c r="H564" s="145"/>
    </row>
    <row r="565" spans="1:8">
      <c r="A565" s="34"/>
      <c r="B565" s="35"/>
      <c r="C565" s="35"/>
      <c r="D565" s="35"/>
      <c r="E565" s="35"/>
      <c r="F565" s="30"/>
      <c r="G565" s="144"/>
      <c r="H565" s="145"/>
    </row>
    <row r="566" spans="1:8">
      <c r="A566" s="34"/>
      <c r="B566" s="35"/>
      <c r="C566" s="35"/>
      <c r="D566" s="35"/>
      <c r="E566" s="35"/>
      <c r="F566" s="30"/>
      <c r="G566" s="144"/>
      <c r="H566" s="145"/>
    </row>
    <row r="567" spans="1:8">
      <c r="A567" s="34"/>
      <c r="B567" s="35"/>
      <c r="C567" s="35"/>
      <c r="D567" s="35"/>
      <c r="E567" s="35"/>
      <c r="F567" s="30"/>
      <c r="G567" s="144"/>
      <c r="H567" s="145"/>
    </row>
    <row r="568" spans="1:8">
      <c r="A568" s="34"/>
      <c r="B568" s="35"/>
      <c r="C568" s="35"/>
      <c r="D568" s="35"/>
      <c r="E568" s="35"/>
      <c r="F568" s="30"/>
      <c r="G568" s="144"/>
      <c r="H568" s="145"/>
    </row>
    <row r="569" spans="1:8">
      <c r="A569" s="34"/>
      <c r="B569" s="35"/>
      <c r="C569" s="35"/>
      <c r="D569" s="35"/>
      <c r="E569" s="35"/>
      <c r="F569" s="30"/>
      <c r="G569" s="144"/>
      <c r="H569" s="145"/>
    </row>
    <row r="570" spans="1:8">
      <c r="A570" s="34"/>
      <c r="B570" s="35"/>
      <c r="C570" s="35"/>
      <c r="D570" s="35"/>
      <c r="E570" s="35"/>
      <c r="F570" s="30"/>
      <c r="G570" s="144"/>
      <c r="H570" s="145"/>
    </row>
    <row r="571" spans="1:8">
      <c r="A571" s="34"/>
      <c r="B571" s="35"/>
      <c r="C571" s="35"/>
      <c r="D571" s="35"/>
      <c r="E571" s="35"/>
      <c r="F571" s="30"/>
      <c r="G571" s="144"/>
      <c r="H571" s="145"/>
    </row>
    <row r="572" spans="1:8">
      <c r="A572" s="34"/>
      <c r="B572" s="35"/>
      <c r="C572" s="35"/>
      <c r="D572" s="35"/>
      <c r="E572" s="35"/>
      <c r="F572" s="30"/>
      <c r="G572" s="144"/>
      <c r="H572" s="145"/>
    </row>
    <row r="573" spans="1:8">
      <c r="A573" s="34"/>
      <c r="B573" s="35"/>
      <c r="C573" s="35"/>
      <c r="D573" s="35"/>
      <c r="E573" s="35"/>
      <c r="F573" s="30"/>
      <c r="G573" s="144"/>
      <c r="H573" s="145"/>
    </row>
    <row r="574" spans="1:8">
      <c r="A574" s="34"/>
      <c r="B574" s="35"/>
      <c r="C574" s="35"/>
      <c r="D574" s="35"/>
      <c r="E574" s="35"/>
      <c r="F574" s="30"/>
      <c r="G574" s="144"/>
      <c r="H574" s="145"/>
    </row>
    <row r="575" spans="1:8">
      <c r="A575" s="34"/>
      <c r="B575" s="35"/>
      <c r="C575" s="35"/>
      <c r="D575" s="35"/>
      <c r="E575" s="35"/>
      <c r="F575" s="30"/>
      <c r="G575" s="144"/>
      <c r="H575" s="145"/>
    </row>
    <row r="576" spans="1:8">
      <c r="A576" s="34"/>
      <c r="B576" s="35"/>
      <c r="C576" s="35"/>
      <c r="D576" s="35"/>
      <c r="E576" s="35"/>
      <c r="F576" s="30"/>
      <c r="G576" s="144"/>
      <c r="H576" s="145"/>
    </row>
    <row r="577" spans="1:8">
      <c r="A577" s="34"/>
      <c r="B577" s="35"/>
      <c r="C577" s="35"/>
      <c r="D577" s="35"/>
      <c r="E577" s="35"/>
      <c r="F577" s="30"/>
      <c r="G577" s="144"/>
      <c r="H577" s="145"/>
    </row>
    <row r="578" spans="1:8">
      <c r="A578" s="34"/>
      <c r="B578" s="35"/>
      <c r="C578" s="35"/>
      <c r="D578" s="35"/>
      <c r="E578" s="35"/>
      <c r="F578" s="30"/>
      <c r="G578" s="144"/>
      <c r="H578" s="145"/>
    </row>
    <row r="579" spans="1:8">
      <c r="A579" s="34"/>
      <c r="B579" s="35"/>
      <c r="C579" s="35"/>
      <c r="D579" s="35"/>
      <c r="E579" s="35"/>
      <c r="F579" s="30"/>
      <c r="G579" s="144"/>
      <c r="H579" s="145"/>
    </row>
    <row r="580" spans="1:8">
      <c r="A580" s="34"/>
      <c r="B580" s="35"/>
      <c r="C580" s="35"/>
      <c r="D580" s="35"/>
      <c r="E580" s="35"/>
      <c r="F580" s="30"/>
      <c r="G580" s="144"/>
      <c r="H580" s="145"/>
    </row>
    <row r="581" spans="1:8">
      <c r="A581" s="34"/>
      <c r="B581" s="30"/>
      <c r="C581" s="35"/>
      <c r="D581" s="35"/>
      <c r="E581" s="35"/>
      <c r="F581" s="30"/>
      <c r="G581" s="144"/>
      <c r="H581" s="145"/>
    </row>
    <row r="582" spans="1:8">
      <c r="A582" s="34"/>
      <c r="B582" s="35"/>
      <c r="C582" s="35"/>
      <c r="D582" s="35"/>
      <c r="E582" s="35"/>
      <c r="F582" s="30"/>
      <c r="G582" s="144"/>
      <c r="H582" s="145"/>
    </row>
    <row r="583" spans="1:8">
      <c r="A583" s="34"/>
      <c r="B583" s="30"/>
      <c r="C583" s="35"/>
      <c r="D583" s="35"/>
      <c r="E583" s="35"/>
      <c r="F583" s="30"/>
      <c r="G583" s="144"/>
      <c r="H583" s="145"/>
    </row>
    <row r="584" spans="1:8">
      <c r="A584" s="34"/>
      <c r="B584" s="30"/>
      <c r="C584" s="35"/>
      <c r="D584" s="35"/>
      <c r="E584" s="35"/>
      <c r="F584" s="30"/>
      <c r="G584" s="144"/>
      <c r="H584" s="145"/>
    </row>
    <row r="585" spans="1:8">
      <c r="A585" s="34"/>
      <c r="B585" s="30"/>
      <c r="C585" s="35"/>
      <c r="D585" s="35"/>
      <c r="E585" s="35"/>
      <c r="F585" s="30"/>
      <c r="G585" s="144"/>
      <c r="H585" s="145"/>
    </row>
    <row r="586" spans="1:8">
      <c r="A586" s="34"/>
      <c r="B586" s="30"/>
      <c r="C586" s="35"/>
      <c r="D586" s="35"/>
      <c r="E586" s="35"/>
      <c r="F586" s="30"/>
      <c r="G586" s="144"/>
      <c r="H586" s="145"/>
    </row>
    <row r="587" spans="1:8">
      <c r="A587" s="34"/>
      <c r="B587" s="30"/>
      <c r="C587" s="35"/>
      <c r="D587" s="35"/>
      <c r="E587" s="35"/>
      <c r="F587" s="30"/>
      <c r="G587" s="144"/>
      <c r="H587" s="145"/>
    </row>
    <row r="588" spans="1:8">
      <c r="A588" s="34"/>
      <c r="B588" s="30"/>
      <c r="C588" s="35"/>
      <c r="D588" s="35"/>
      <c r="E588" s="35"/>
      <c r="F588" s="30"/>
      <c r="G588" s="144"/>
      <c r="H588" s="145"/>
    </row>
    <row r="589" spans="1:8">
      <c r="A589" s="34"/>
      <c r="B589" s="30"/>
      <c r="C589" s="35"/>
      <c r="D589" s="35"/>
      <c r="E589" s="35"/>
      <c r="F589" s="30"/>
      <c r="G589" s="144"/>
      <c r="H589" s="145"/>
    </row>
    <row r="590" spans="1:8">
      <c r="A590" s="34"/>
      <c r="B590" s="30"/>
      <c r="C590" s="35"/>
      <c r="D590" s="35"/>
      <c r="E590" s="35"/>
      <c r="F590" s="30"/>
      <c r="G590" s="144"/>
      <c r="H590" s="145"/>
    </row>
    <row r="591" spans="1:8">
      <c r="A591" s="34"/>
      <c r="B591" s="30"/>
      <c r="C591" s="35"/>
      <c r="D591" s="35"/>
      <c r="E591" s="35"/>
      <c r="F591" s="30"/>
      <c r="G591" s="144"/>
      <c r="H591" s="145"/>
    </row>
    <row r="592" spans="1:8">
      <c r="A592" s="34"/>
      <c r="B592" s="30"/>
      <c r="C592" s="35"/>
      <c r="D592" s="35"/>
      <c r="E592" s="35"/>
      <c r="F592" s="30"/>
      <c r="G592" s="144"/>
      <c r="H592" s="145"/>
    </row>
    <row r="593" spans="1:8" ht="15.6" thickBot="1">
      <c r="A593" s="40"/>
      <c r="B593" s="41"/>
      <c r="C593" s="42"/>
      <c r="D593" s="42"/>
      <c r="E593" s="42"/>
      <c r="F593" s="41"/>
      <c r="G593" s="146"/>
      <c r="H593" s="147"/>
    </row>
    <row r="594" spans="1:8">
      <c r="A594" s="17" t="s">
        <v>2880</v>
      </c>
      <c r="B594" s="35"/>
      <c r="C594" s="17"/>
      <c r="D594" s="17"/>
      <c r="E594" s="30"/>
      <c r="F594" s="30"/>
      <c r="G594" s="144"/>
      <c r="H594" s="206"/>
    </row>
    <row r="595" spans="1:8">
      <c r="A595" s="35" t="s">
        <v>109</v>
      </c>
      <c r="B595" s="35"/>
      <c r="C595" s="35"/>
      <c r="D595" s="35"/>
      <c r="E595" s="35"/>
      <c r="F595" s="35"/>
      <c r="G595" s="148"/>
      <c r="H595" s="148"/>
    </row>
    <row r="597" spans="1:8" ht="15.6" thickBot="1"/>
    <row r="598" spans="1:8">
      <c r="A598" s="43"/>
      <c r="B598" s="44" t="s">
        <v>1429</v>
      </c>
      <c r="C598" s="59" t="s">
        <v>2377</v>
      </c>
      <c r="D598" s="46"/>
      <c r="E598" s="46"/>
      <c r="F598" s="44"/>
      <c r="G598" s="44" t="s">
        <v>1350</v>
      </c>
      <c r="H598" s="60" t="s">
        <v>1351</v>
      </c>
    </row>
    <row r="599" spans="1:8">
      <c r="A599" s="34"/>
      <c r="B599" s="81" t="str">
        <f>'Data Sheet'!$C$25</f>
        <v>Rochester Gas &amp; Electric Corporation</v>
      </c>
      <c r="C599" s="205" t="s">
        <v>2378</v>
      </c>
      <c r="D599" s="30" t="s">
        <v>2379</v>
      </c>
      <c r="E599" s="30"/>
      <c r="F599" s="65" t="s">
        <v>2380</v>
      </c>
      <c r="G599" s="65" t="s">
        <v>1353</v>
      </c>
      <c r="H599" s="39"/>
    </row>
    <row r="600" spans="1:8">
      <c r="A600" s="37"/>
      <c r="B600" s="38"/>
      <c r="C600" s="160" t="s">
        <v>2381</v>
      </c>
      <c r="D600" s="38" t="s">
        <v>2379</v>
      </c>
      <c r="E600" s="38"/>
      <c r="F600" s="116" t="s">
        <v>2382</v>
      </c>
      <c r="G600" s="871" t="str">
        <f>'Data Sheet'!$C$40</f>
        <v xml:space="preserve"> </v>
      </c>
      <c r="H600" s="1591" t="str">
        <f>'Data Sheet'!$C$38</f>
        <v>12/31/2013</v>
      </c>
    </row>
    <row r="601" spans="1:8">
      <c r="A601" s="31" t="s">
        <v>2882</v>
      </c>
      <c r="B601" s="32"/>
      <c r="C601" s="32"/>
      <c r="D601" s="32"/>
      <c r="E601" s="32"/>
      <c r="F601" s="32"/>
      <c r="G601" s="32"/>
      <c r="H601" s="33"/>
    </row>
    <row r="602" spans="1:8">
      <c r="A602" s="34"/>
      <c r="B602" s="35"/>
      <c r="C602" s="35"/>
      <c r="D602" s="35"/>
      <c r="E602" s="35"/>
      <c r="F602" s="17"/>
      <c r="G602" s="35"/>
      <c r="H602" s="36"/>
    </row>
    <row r="603" spans="1:8">
      <c r="A603" s="34"/>
      <c r="B603" s="35"/>
      <c r="C603" s="35"/>
      <c r="D603" s="35"/>
      <c r="E603" s="35"/>
      <c r="F603" s="17"/>
      <c r="G603" s="35"/>
      <c r="H603" s="36"/>
    </row>
    <row r="604" spans="1:8">
      <c r="A604" s="34"/>
      <c r="B604" s="35"/>
      <c r="C604" s="35"/>
      <c r="D604" s="35"/>
      <c r="E604" s="35"/>
      <c r="F604" s="17"/>
      <c r="G604" s="35"/>
      <c r="H604" s="36"/>
    </row>
    <row r="605" spans="1:8">
      <c r="A605" s="34"/>
      <c r="B605" s="35"/>
      <c r="C605" s="35"/>
      <c r="D605" s="35"/>
      <c r="E605" s="35"/>
      <c r="F605" s="17"/>
      <c r="G605" s="35"/>
      <c r="H605" s="194"/>
    </row>
    <row r="606" spans="1:8">
      <c r="A606" s="34"/>
      <c r="B606" s="35"/>
      <c r="C606" s="35"/>
      <c r="D606" s="35"/>
      <c r="E606" s="35"/>
      <c r="F606" s="17"/>
      <c r="G606" s="35"/>
      <c r="H606" s="36"/>
    </row>
    <row r="607" spans="1:8">
      <c r="A607" s="34"/>
      <c r="B607" s="35"/>
      <c r="C607" s="35"/>
      <c r="D607" s="35"/>
      <c r="E607" s="35"/>
      <c r="F607" s="17"/>
      <c r="G607" s="35"/>
      <c r="H607" s="36"/>
    </row>
    <row r="608" spans="1:8">
      <c r="A608" s="34"/>
      <c r="B608" s="35"/>
      <c r="C608" s="35"/>
      <c r="D608" s="35"/>
      <c r="E608" s="35"/>
      <c r="F608" s="17"/>
      <c r="G608" s="148"/>
      <c r="H608" s="169"/>
    </row>
    <row r="609" spans="1:8">
      <c r="A609" s="34"/>
      <c r="B609" s="35"/>
      <c r="C609" s="35"/>
      <c r="D609" s="35"/>
      <c r="E609" s="35"/>
      <c r="F609" s="17"/>
      <c r="G609" s="148"/>
      <c r="H609" s="169"/>
    </row>
    <row r="610" spans="1:8">
      <c r="A610" s="34"/>
      <c r="B610" s="30"/>
      <c r="C610" s="35"/>
      <c r="D610" s="35"/>
      <c r="E610" s="35"/>
      <c r="F610" s="17"/>
      <c r="G610" s="148"/>
      <c r="H610" s="169"/>
    </row>
    <row r="611" spans="1:8">
      <c r="A611" s="34"/>
      <c r="B611" s="35"/>
      <c r="C611" s="35"/>
      <c r="D611" s="35"/>
      <c r="E611" s="35"/>
      <c r="F611" s="17"/>
      <c r="G611" s="148"/>
      <c r="H611" s="169"/>
    </row>
    <row r="612" spans="1:8">
      <c r="A612" s="34"/>
      <c r="B612" s="35"/>
      <c r="C612" s="35"/>
      <c r="D612" s="35"/>
      <c r="E612" s="35"/>
      <c r="F612" s="17"/>
      <c r="G612" s="148"/>
      <c r="H612" s="169"/>
    </row>
    <row r="613" spans="1:8">
      <c r="A613" s="34"/>
      <c r="B613" s="35"/>
      <c r="C613" s="35"/>
      <c r="D613" s="35"/>
      <c r="E613" s="35"/>
      <c r="F613" s="17"/>
      <c r="G613" s="35"/>
      <c r="H613" s="36"/>
    </row>
    <row r="614" spans="1:8">
      <c r="A614" s="34"/>
      <c r="B614" s="35"/>
      <c r="C614" s="35"/>
      <c r="D614" s="35"/>
      <c r="E614" s="35"/>
      <c r="F614" s="17"/>
      <c r="G614" s="35"/>
      <c r="H614" s="36"/>
    </row>
    <row r="615" spans="1:8">
      <c r="A615" s="34"/>
      <c r="B615" s="35"/>
      <c r="C615" s="35"/>
      <c r="D615" s="35"/>
      <c r="E615" s="35"/>
      <c r="F615" s="17"/>
      <c r="G615" s="35"/>
      <c r="H615" s="36"/>
    </row>
    <row r="616" spans="1:8">
      <c r="A616" s="34"/>
      <c r="B616" s="35"/>
      <c r="C616" s="35"/>
      <c r="D616" s="35"/>
      <c r="E616" s="35"/>
      <c r="F616" s="17"/>
      <c r="G616" s="35"/>
      <c r="H616" s="36"/>
    </row>
    <row r="617" spans="1:8">
      <c r="A617" s="34"/>
      <c r="B617" s="35"/>
      <c r="C617" s="35"/>
      <c r="D617" s="35"/>
      <c r="E617" s="35"/>
      <c r="F617" s="17"/>
      <c r="G617" s="35"/>
      <c r="H617" s="36"/>
    </row>
    <row r="618" spans="1:8">
      <c r="A618" s="34"/>
      <c r="B618" s="35"/>
      <c r="C618" s="35"/>
      <c r="D618" s="35"/>
      <c r="E618" s="35"/>
      <c r="F618" s="35"/>
      <c r="G618" s="35"/>
      <c r="H618" s="36"/>
    </row>
    <row r="619" spans="1:8">
      <c r="A619" s="34"/>
      <c r="B619" s="35"/>
      <c r="C619" s="35"/>
      <c r="D619" s="35"/>
      <c r="E619" s="35"/>
      <c r="F619" s="30"/>
      <c r="G619" s="144"/>
      <c r="H619" s="145"/>
    </row>
    <row r="620" spans="1:8">
      <c r="A620" s="34"/>
      <c r="B620" s="30"/>
      <c r="C620" s="35"/>
      <c r="D620" s="35"/>
      <c r="E620" s="35"/>
      <c r="F620" s="30"/>
      <c r="G620" s="144"/>
      <c r="H620" s="145"/>
    </row>
    <row r="621" spans="1:8">
      <c r="A621" s="34"/>
      <c r="B621" s="35"/>
      <c r="C621" s="35"/>
      <c r="D621" s="35"/>
      <c r="E621" s="35"/>
      <c r="F621" s="30"/>
      <c r="G621" s="144"/>
      <c r="H621" s="145"/>
    </row>
    <row r="622" spans="1:8">
      <c r="A622" s="34"/>
      <c r="B622" s="30"/>
      <c r="C622" s="35"/>
      <c r="D622" s="35"/>
      <c r="E622" s="35"/>
      <c r="F622" s="30"/>
      <c r="G622" s="144"/>
      <c r="H622" s="145"/>
    </row>
    <row r="623" spans="1:8">
      <c r="A623" s="34"/>
      <c r="B623" s="35"/>
      <c r="C623" s="35"/>
      <c r="D623" s="35"/>
      <c r="E623" s="35"/>
      <c r="F623" s="30"/>
      <c r="G623" s="144"/>
      <c r="H623" s="145"/>
    </row>
    <row r="624" spans="1:8">
      <c r="A624" s="34"/>
      <c r="B624" s="35"/>
      <c r="C624" s="35"/>
      <c r="D624" s="35"/>
      <c r="E624" s="35"/>
      <c r="F624" s="30"/>
      <c r="G624" s="144"/>
      <c r="H624" s="145"/>
    </row>
    <row r="625" spans="1:8">
      <c r="A625" s="34"/>
      <c r="B625" s="35"/>
      <c r="C625" s="35"/>
      <c r="D625" s="35"/>
      <c r="E625" s="35"/>
      <c r="F625" s="30"/>
      <c r="G625" s="144"/>
      <c r="H625" s="145"/>
    </row>
    <row r="626" spans="1:8">
      <c r="A626" s="34"/>
      <c r="B626" s="35"/>
      <c r="C626" s="35"/>
      <c r="D626" s="35"/>
      <c r="E626" s="35"/>
      <c r="F626" s="30"/>
      <c r="G626" s="144"/>
      <c r="H626" s="145"/>
    </row>
    <row r="627" spans="1:8">
      <c r="A627" s="34"/>
      <c r="B627" s="35"/>
      <c r="C627" s="35"/>
      <c r="D627" s="35"/>
      <c r="E627" s="35"/>
      <c r="F627" s="30"/>
      <c r="G627" s="144"/>
      <c r="H627" s="145"/>
    </row>
    <row r="628" spans="1:8">
      <c r="A628" s="34"/>
      <c r="B628" s="35"/>
      <c r="C628" s="35"/>
      <c r="D628" s="35"/>
      <c r="E628" s="35"/>
      <c r="F628" s="30"/>
      <c r="G628" s="144"/>
      <c r="H628" s="145"/>
    </row>
    <row r="629" spans="1:8">
      <c r="A629" s="34"/>
      <c r="B629" s="35"/>
      <c r="C629" s="35"/>
      <c r="D629" s="35"/>
      <c r="E629" s="35"/>
      <c r="F629" s="30"/>
      <c r="G629" s="144"/>
      <c r="H629" s="145"/>
    </row>
    <row r="630" spans="1:8">
      <c r="A630" s="34"/>
      <c r="B630" s="35"/>
      <c r="C630" s="35"/>
      <c r="D630" s="35"/>
      <c r="E630" s="35"/>
      <c r="F630" s="30"/>
      <c r="G630" s="144"/>
      <c r="H630" s="145"/>
    </row>
    <row r="631" spans="1:8">
      <c r="A631" s="34"/>
      <c r="B631" s="35"/>
      <c r="C631" s="35"/>
      <c r="D631" s="35"/>
      <c r="E631" s="35"/>
      <c r="F631" s="30"/>
      <c r="G631" s="144"/>
      <c r="H631" s="145"/>
    </row>
    <row r="632" spans="1:8">
      <c r="A632" s="34"/>
      <c r="B632" s="35"/>
      <c r="C632" s="35"/>
      <c r="D632" s="35"/>
      <c r="E632" s="35"/>
      <c r="F632" s="30"/>
      <c r="G632" s="144"/>
      <c r="H632" s="145"/>
    </row>
    <row r="633" spans="1:8">
      <c r="A633" s="34"/>
      <c r="B633" s="35"/>
      <c r="C633" s="35"/>
      <c r="D633" s="35"/>
      <c r="E633" s="35"/>
      <c r="F633" s="30"/>
      <c r="G633" s="144"/>
      <c r="H633" s="145"/>
    </row>
    <row r="634" spans="1:8">
      <c r="A634" s="34"/>
      <c r="B634" s="35"/>
      <c r="C634" s="35"/>
      <c r="D634" s="35"/>
      <c r="E634" s="35"/>
      <c r="F634" s="30"/>
      <c r="G634" s="144"/>
      <c r="H634" s="145"/>
    </row>
    <row r="635" spans="1:8">
      <c r="A635" s="34"/>
      <c r="B635" s="35"/>
      <c r="C635" s="35"/>
      <c r="D635" s="35"/>
      <c r="E635" s="35"/>
      <c r="F635" s="30"/>
      <c r="G635" s="144"/>
      <c r="H635" s="145"/>
    </row>
    <row r="636" spans="1:8">
      <c r="A636" s="34"/>
      <c r="B636" s="35"/>
      <c r="C636" s="35"/>
      <c r="D636" s="35"/>
      <c r="E636" s="35"/>
      <c r="F636" s="30"/>
      <c r="G636" s="144"/>
      <c r="H636" s="145"/>
    </row>
    <row r="637" spans="1:8">
      <c r="A637" s="34"/>
      <c r="B637" s="35"/>
      <c r="C637" s="35"/>
      <c r="D637" s="35"/>
      <c r="E637" s="35"/>
      <c r="F637" s="30"/>
      <c r="G637" s="144"/>
      <c r="H637" s="145"/>
    </row>
    <row r="638" spans="1:8">
      <c r="A638" s="34"/>
      <c r="B638" s="35"/>
      <c r="C638" s="35"/>
      <c r="D638" s="35"/>
      <c r="E638" s="35"/>
      <c r="F638" s="30"/>
      <c r="G638" s="144"/>
      <c r="H638" s="145"/>
    </row>
    <row r="639" spans="1:8">
      <c r="A639" s="34"/>
      <c r="B639" s="35"/>
      <c r="C639" s="35"/>
      <c r="D639" s="35"/>
      <c r="E639" s="35"/>
      <c r="F639" s="30"/>
      <c r="G639" s="144"/>
      <c r="H639" s="145"/>
    </row>
    <row r="640" spans="1:8">
      <c r="A640" s="34"/>
      <c r="B640" s="35"/>
      <c r="C640" s="35"/>
      <c r="D640" s="35"/>
      <c r="E640" s="35"/>
      <c r="F640" s="30"/>
      <c r="G640" s="144"/>
      <c r="H640" s="145"/>
    </row>
    <row r="641" spans="1:8">
      <c r="A641" s="34"/>
      <c r="B641" s="35"/>
      <c r="C641" s="35"/>
      <c r="D641" s="35"/>
      <c r="E641" s="35"/>
      <c r="F641" s="30"/>
      <c r="G641" s="144"/>
      <c r="H641" s="145"/>
    </row>
    <row r="642" spans="1:8">
      <c r="A642" s="34"/>
      <c r="B642" s="35"/>
      <c r="C642" s="35"/>
      <c r="D642" s="35"/>
      <c r="E642" s="35"/>
      <c r="F642" s="30"/>
      <c r="G642" s="144"/>
      <c r="H642" s="145"/>
    </row>
    <row r="643" spans="1:8">
      <c r="A643" s="34"/>
      <c r="B643" s="35"/>
      <c r="C643" s="35"/>
      <c r="D643" s="35"/>
      <c r="E643" s="35"/>
      <c r="F643" s="30"/>
      <c r="G643" s="144"/>
      <c r="H643" s="145"/>
    </row>
    <row r="644" spans="1:8">
      <c r="A644" s="34"/>
      <c r="B644" s="35"/>
      <c r="C644" s="35"/>
      <c r="D644" s="35"/>
      <c r="E644" s="35"/>
      <c r="F644" s="30"/>
      <c r="G644" s="144"/>
      <c r="H644" s="145"/>
    </row>
    <row r="645" spans="1:8">
      <c r="A645" s="34"/>
      <c r="B645" s="35"/>
      <c r="C645" s="35"/>
      <c r="D645" s="35"/>
      <c r="E645" s="35"/>
      <c r="F645" s="30"/>
      <c r="G645" s="144"/>
      <c r="H645" s="145"/>
    </row>
    <row r="646" spans="1:8">
      <c r="A646" s="34"/>
      <c r="B646" s="35"/>
      <c r="C646" s="35"/>
      <c r="D646" s="35"/>
      <c r="E646" s="35"/>
      <c r="F646" s="30"/>
      <c r="G646" s="144"/>
      <c r="H646" s="145"/>
    </row>
    <row r="647" spans="1:8">
      <c r="A647" s="34"/>
      <c r="B647" s="35"/>
      <c r="C647" s="35"/>
      <c r="D647" s="35"/>
      <c r="E647" s="35"/>
      <c r="F647" s="30"/>
      <c r="G647" s="144"/>
      <c r="H647" s="145"/>
    </row>
    <row r="648" spans="1:8">
      <c r="A648" s="34"/>
      <c r="B648" s="30"/>
      <c r="C648" s="35"/>
      <c r="D648" s="35"/>
      <c r="E648" s="35"/>
      <c r="F648" s="30"/>
      <c r="G648" s="144"/>
      <c r="H648" s="145"/>
    </row>
    <row r="649" spans="1:8">
      <c r="A649" s="34"/>
      <c r="B649" s="35"/>
      <c r="C649" s="35"/>
      <c r="D649" s="35"/>
      <c r="E649" s="35"/>
      <c r="F649" s="30"/>
      <c r="G649" s="144"/>
      <c r="H649" s="145"/>
    </row>
    <row r="650" spans="1:8">
      <c r="A650" s="34"/>
      <c r="B650" s="30"/>
      <c r="C650" s="35"/>
      <c r="D650" s="35"/>
      <c r="E650" s="35"/>
      <c r="F650" s="30"/>
      <c r="G650" s="144"/>
      <c r="H650" s="145"/>
    </row>
    <row r="651" spans="1:8">
      <c r="A651" s="34"/>
      <c r="B651" s="30"/>
      <c r="C651" s="35"/>
      <c r="D651" s="35"/>
      <c r="E651" s="35"/>
      <c r="F651" s="30"/>
      <c r="G651" s="144"/>
      <c r="H651" s="145"/>
    </row>
    <row r="652" spans="1:8">
      <c r="A652" s="34"/>
      <c r="B652" s="30"/>
      <c r="C652" s="35"/>
      <c r="D652" s="35"/>
      <c r="E652" s="35"/>
      <c r="F652" s="30"/>
      <c r="G652" s="144"/>
      <c r="H652" s="145"/>
    </row>
    <row r="653" spans="1:8">
      <c r="A653" s="34"/>
      <c r="B653" s="30"/>
      <c r="C653" s="35"/>
      <c r="D653" s="35"/>
      <c r="E653" s="35"/>
      <c r="F653" s="30"/>
      <c r="G653" s="144"/>
      <c r="H653" s="145"/>
    </row>
    <row r="654" spans="1:8">
      <c r="A654" s="34"/>
      <c r="B654" s="30"/>
      <c r="C654" s="35"/>
      <c r="D654" s="35"/>
      <c r="E654" s="35"/>
      <c r="F654" s="30"/>
      <c r="G654" s="144"/>
      <c r="H654" s="145"/>
    </row>
    <row r="655" spans="1:8">
      <c r="A655" s="34"/>
      <c r="B655" s="30"/>
      <c r="C655" s="35"/>
      <c r="D655" s="35"/>
      <c r="E655" s="35"/>
      <c r="F655" s="30"/>
      <c r="G655" s="144"/>
      <c r="H655" s="145"/>
    </row>
    <row r="656" spans="1:8">
      <c r="A656" s="34"/>
      <c r="B656" s="30"/>
      <c r="C656" s="35"/>
      <c r="D656" s="35"/>
      <c r="E656" s="35"/>
      <c r="F656" s="30"/>
      <c r="G656" s="144"/>
      <c r="H656" s="145"/>
    </row>
    <row r="657" spans="1:8">
      <c r="A657" s="34"/>
      <c r="B657" s="30"/>
      <c r="C657" s="35"/>
      <c r="D657" s="35"/>
      <c r="E657" s="35"/>
      <c r="F657" s="30"/>
      <c r="G657" s="144"/>
      <c r="H657" s="145"/>
    </row>
    <row r="658" spans="1:8">
      <c r="A658" s="34"/>
      <c r="B658" s="30"/>
      <c r="C658" s="35"/>
      <c r="D658" s="35"/>
      <c r="E658" s="35"/>
      <c r="F658" s="30"/>
      <c r="G658" s="144"/>
      <c r="H658" s="145"/>
    </row>
    <row r="659" spans="1:8">
      <c r="A659" s="34"/>
      <c r="B659" s="30"/>
      <c r="C659" s="35"/>
      <c r="D659" s="35"/>
      <c r="E659" s="35"/>
      <c r="F659" s="30"/>
      <c r="G659" s="144"/>
      <c r="H659" s="145"/>
    </row>
    <row r="660" spans="1:8" ht="15.6" thickBot="1">
      <c r="A660" s="40"/>
      <c r="B660" s="41"/>
      <c r="C660" s="42"/>
      <c r="D660" s="42"/>
      <c r="E660" s="42"/>
      <c r="F660" s="41"/>
      <c r="G660" s="146"/>
      <c r="H660" s="147"/>
    </row>
    <row r="661" spans="1:8">
      <c r="A661" s="17" t="s">
        <v>2880</v>
      </c>
      <c r="B661" s="35"/>
      <c r="C661" s="17"/>
      <c r="D661" s="17"/>
      <c r="E661" s="30"/>
      <c r="F661" s="30"/>
      <c r="G661" s="144"/>
      <c r="H661" s="206"/>
    </row>
    <row r="662" spans="1:8">
      <c r="A662" s="35" t="s">
        <v>110</v>
      </c>
      <c r="B662" s="35"/>
      <c r="C662" s="35"/>
      <c r="D662" s="35"/>
      <c r="E662" s="35"/>
      <c r="F662" s="35"/>
      <c r="G662" s="148"/>
      <c r="H662" s="148"/>
    </row>
    <row r="664" spans="1:8" ht="15.6" thickBot="1"/>
    <row r="665" spans="1:8">
      <c r="A665" s="43"/>
      <c r="B665" s="44" t="s">
        <v>1429</v>
      </c>
      <c r="C665" s="59" t="s">
        <v>2377</v>
      </c>
      <c r="D665" s="46"/>
      <c r="E665" s="46"/>
      <c r="F665" s="44"/>
      <c r="G665" s="44" t="s">
        <v>1350</v>
      </c>
      <c r="H665" s="60" t="s">
        <v>1351</v>
      </c>
    </row>
    <row r="666" spans="1:8">
      <c r="A666" s="34"/>
      <c r="B666" s="81" t="str">
        <f>'Data Sheet'!$C$25</f>
        <v>Rochester Gas &amp; Electric Corporation</v>
      </c>
      <c r="C666" s="205" t="s">
        <v>2378</v>
      </c>
      <c r="D666" s="30" t="s">
        <v>2379</v>
      </c>
      <c r="E666" s="30"/>
      <c r="F666" s="65" t="s">
        <v>2380</v>
      </c>
      <c r="G666" s="65" t="s">
        <v>1353</v>
      </c>
      <c r="H666" s="39"/>
    </row>
    <row r="667" spans="1:8">
      <c r="A667" s="37"/>
      <c r="B667" s="38"/>
      <c r="C667" s="160" t="s">
        <v>2381</v>
      </c>
      <c r="D667" s="38" t="s">
        <v>2379</v>
      </c>
      <c r="E667" s="38"/>
      <c r="F667" s="116" t="s">
        <v>2382</v>
      </c>
      <c r="G667" s="871" t="str">
        <f>'Data Sheet'!$C$40</f>
        <v xml:space="preserve"> </v>
      </c>
      <c r="H667" s="1591" t="str">
        <f>'Data Sheet'!$C$38</f>
        <v>12/31/2013</v>
      </c>
    </row>
    <row r="668" spans="1:8">
      <c r="A668" s="31" t="s">
        <v>2882</v>
      </c>
      <c r="B668" s="32"/>
      <c r="C668" s="32"/>
      <c r="D668" s="32"/>
      <c r="E668" s="32"/>
      <c r="F668" s="32"/>
      <c r="G668" s="32"/>
      <c r="H668" s="33"/>
    </row>
    <row r="669" spans="1:8">
      <c r="A669" s="34"/>
      <c r="B669" s="35"/>
      <c r="C669" s="35"/>
      <c r="D669" s="35"/>
      <c r="E669" s="35"/>
      <c r="F669" s="17"/>
      <c r="G669" s="35"/>
      <c r="H669" s="36"/>
    </row>
    <row r="670" spans="1:8">
      <c r="A670" s="34"/>
      <c r="B670" s="35"/>
      <c r="C670" s="35"/>
      <c r="D670" s="35"/>
      <c r="E670" s="35"/>
      <c r="F670" s="17"/>
      <c r="G670" s="35"/>
      <c r="H670" s="36"/>
    </row>
    <row r="671" spans="1:8">
      <c r="A671" s="34"/>
      <c r="B671" s="35"/>
      <c r="C671" s="35"/>
      <c r="D671" s="35"/>
      <c r="E671" s="35"/>
      <c r="F671" s="17"/>
      <c r="G671" s="35"/>
      <c r="H671" s="36"/>
    </row>
    <row r="672" spans="1:8">
      <c r="A672" s="34"/>
      <c r="B672" s="35"/>
      <c r="C672" s="35"/>
      <c r="D672" s="35"/>
      <c r="E672" s="35"/>
      <c r="F672" s="17"/>
      <c r="G672" s="35"/>
      <c r="H672" s="194"/>
    </row>
    <row r="673" spans="1:8">
      <c r="A673" s="34"/>
      <c r="B673" s="35"/>
      <c r="C673" s="35"/>
      <c r="D673" s="35"/>
      <c r="E673" s="35"/>
      <c r="F673" s="17"/>
      <c r="G673" s="35"/>
      <c r="H673" s="36"/>
    </row>
    <row r="674" spans="1:8">
      <c r="A674" s="34"/>
      <c r="B674" s="35"/>
      <c r="C674" s="35"/>
      <c r="D674" s="35"/>
      <c r="E674" s="35"/>
      <c r="F674" s="17"/>
      <c r="G674" s="35"/>
      <c r="H674" s="36"/>
    </row>
    <row r="675" spans="1:8">
      <c r="A675" s="34"/>
      <c r="B675" s="35"/>
      <c r="C675" s="35"/>
      <c r="D675" s="35"/>
      <c r="E675" s="35"/>
      <c r="F675" s="17"/>
      <c r="G675" s="148"/>
      <c r="H675" s="169"/>
    </row>
    <row r="676" spans="1:8">
      <c r="A676" s="34"/>
      <c r="B676" s="35"/>
      <c r="C676" s="35"/>
      <c r="D676" s="35"/>
      <c r="E676" s="35"/>
      <c r="F676" s="17"/>
      <c r="G676" s="148"/>
      <c r="H676" s="169"/>
    </row>
    <row r="677" spans="1:8">
      <c r="A677" s="34"/>
      <c r="B677" s="30"/>
      <c r="C677" s="35"/>
      <c r="D677" s="35"/>
      <c r="E677" s="35"/>
      <c r="F677" s="17"/>
      <c r="G677" s="148"/>
      <c r="H677" s="169"/>
    </row>
    <row r="678" spans="1:8">
      <c r="A678" s="34"/>
      <c r="B678" s="35"/>
      <c r="C678" s="35"/>
      <c r="D678" s="35"/>
      <c r="E678" s="35"/>
      <c r="F678" s="17"/>
      <c r="G678" s="148"/>
      <c r="H678" s="169"/>
    </row>
    <row r="679" spans="1:8">
      <c r="A679" s="34"/>
      <c r="B679" s="35"/>
      <c r="C679" s="35"/>
      <c r="D679" s="35"/>
      <c r="E679" s="35"/>
      <c r="F679" s="17"/>
      <c r="G679" s="148"/>
      <c r="H679" s="169"/>
    </row>
    <row r="680" spans="1:8">
      <c r="A680" s="34"/>
      <c r="B680" s="35"/>
      <c r="C680" s="35"/>
      <c r="D680" s="35"/>
      <c r="E680" s="35"/>
      <c r="F680" s="17"/>
      <c r="G680" s="35"/>
      <c r="H680" s="36"/>
    </row>
    <row r="681" spans="1:8">
      <c r="A681" s="34"/>
      <c r="B681" s="35"/>
      <c r="C681" s="35"/>
      <c r="D681" s="35"/>
      <c r="E681" s="35"/>
      <c r="F681" s="17"/>
      <c r="G681" s="35"/>
      <c r="H681" s="36"/>
    </row>
    <row r="682" spans="1:8">
      <c r="A682" s="34"/>
      <c r="B682" s="35"/>
      <c r="C682" s="35"/>
      <c r="D682" s="35"/>
      <c r="E682" s="35"/>
      <c r="F682" s="17"/>
      <c r="G682" s="35"/>
      <c r="H682" s="36"/>
    </row>
    <row r="683" spans="1:8">
      <c r="A683" s="34"/>
      <c r="B683" s="35"/>
      <c r="C683" s="35"/>
      <c r="D683" s="35"/>
      <c r="E683" s="35"/>
      <c r="F683" s="17"/>
      <c r="G683" s="35"/>
      <c r="H683" s="36"/>
    </row>
    <row r="684" spans="1:8">
      <c r="A684" s="34"/>
      <c r="B684" s="35"/>
      <c r="C684" s="35"/>
      <c r="D684" s="35"/>
      <c r="E684" s="35"/>
      <c r="F684" s="17"/>
      <c r="G684" s="35"/>
      <c r="H684" s="36"/>
    </row>
    <row r="685" spans="1:8">
      <c r="A685" s="34"/>
      <c r="B685" s="35"/>
      <c r="C685" s="35"/>
      <c r="D685" s="35"/>
      <c r="E685" s="35"/>
      <c r="F685" s="35"/>
      <c r="G685" s="35"/>
      <c r="H685" s="36"/>
    </row>
    <row r="686" spans="1:8">
      <c r="A686" s="34"/>
      <c r="B686" s="35"/>
      <c r="C686" s="35"/>
      <c r="D686" s="35"/>
      <c r="E686" s="35"/>
      <c r="F686" s="30"/>
      <c r="G686" s="144"/>
      <c r="H686" s="145"/>
    </row>
    <row r="687" spans="1:8">
      <c r="A687" s="34"/>
      <c r="B687" s="30"/>
      <c r="C687" s="35"/>
      <c r="D687" s="35"/>
      <c r="E687" s="35"/>
      <c r="F687" s="30"/>
      <c r="G687" s="144"/>
      <c r="H687" s="145"/>
    </row>
    <row r="688" spans="1:8">
      <c r="A688" s="34"/>
      <c r="B688" s="35"/>
      <c r="C688" s="35"/>
      <c r="D688" s="35"/>
      <c r="E688" s="35"/>
      <c r="F688" s="30"/>
      <c r="G688" s="144"/>
      <c r="H688" s="145"/>
    </row>
    <row r="689" spans="1:8">
      <c r="A689" s="34"/>
      <c r="B689" s="30"/>
      <c r="C689" s="35"/>
      <c r="D689" s="35"/>
      <c r="E689" s="35"/>
      <c r="F689" s="30"/>
      <c r="G689" s="144"/>
      <c r="H689" s="145"/>
    </row>
    <row r="690" spans="1:8">
      <c r="A690" s="34"/>
      <c r="B690" s="35"/>
      <c r="C690" s="35"/>
      <c r="D690" s="35"/>
      <c r="E690" s="35"/>
      <c r="F690" s="30"/>
      <c r="G690" s="144"/>
      <c r="H690" s="145"/>
    </row>
    <row r="691" spans="1:8">
      <c r="A691" s="34"/>
      <c r="B691" s="35"/>
      <c r="C691" s="35"/>
      <c r="D691" s="35"/>
      <c r="E691" s="35"/>
      <c r="F691" s="30"/>
      <c r="G691" s="144"/>
      <c r="H691" s="145"/>
    </row>
    <row r="692" spans="1:8">
      <c r="A692" s="34"/>
      <c r="B692" s="35"/>
      <c r="C692" s="35"/>
      <c r="D692" s="35"/>
      <c r="E692" s="35"/>
      <c r="F692" s="30"/>
      <c r="G692" s="144"/>
      <c r="H692" s="145"/>
    </row>
    <row r="693" spans="1:8">
      <c r="A693" s="34"/>
      <c r="B693" s="35"/>
      <c r="C693" s="35"/>
      <c r="D693" s="35"/>
      <c r="E693" s="35"/>
      <c r="F693" s="30"/>
      <c r="G693" s="144"/>
      <c r="H693" s="145"/>
    </row>
    <row r="694" spans="1:8">
      <c r="A694" s="34"/>
      <c r="B694" s="35"/>
      <c r="C694" s="35"/>
      <c r="D694" s="35"/>
      <c r="E694" s="35"/>
      <c r="F694" s="30"/>
      <c r="G694" s="144"/>
      <c r="H694" s="145"/>
    </row>
    <row r="695" spans="1:8">
      <c r="A695" s="34"/>
      <c r="B695" s="35"/>
      <c r="C695" s="35"/>
      <c r="D695" s="35"/>
      <c r="E695" s="35"/>
      <c r="F695" s="30"/>
      <c r="G695" s="144"/>
      <c r="H695" s="145"/>
    </row>
    <row r="696" spans="1:8">
      <c r="A696" s="34"/>
      <c r="B696" s="35"/>
      <c r="C696" s="35"/>
      <c r="D696" s="35"/>
      <c r="E696" s="35"/>
      <c r="F696" s="30"/>
      <c r="G696" s="144"/>
      <c r="H696" s="145"/>
    </row>
    <row r="697" spans="1:8">
      <c r="A697" s="34"/>
      <c r="B697" s="35"/>
      <c r="C697" s="35"/>
      <c r="D697" s="35"/>
      <c r="E697" s="35"/>
      <c r="F697" s="30"/>
      <c r="G697" s="144"/>
      <c r="H697" s="145"/>
    </row>
    <row r="698" spans="1:8">
      <c r="A698" s="34"/>
      <c r="B698" s="35"/>
      <c r="C698" s="35"/>
      <c r="D698" s="35"/>
      <c r="E698" s="35"/>
      <c r="F698" s="30"/>
      <c r="G698" s="144"/>
      <c r="H698" s="145"/>
    </row>
    <row r="699" spans="1:8">
      <c r="A699" s="34"/>
      <c r="B699" s="35"/>
      <c r="C699" s="35"/>
      <c r="D699" s="35"/>
      <c r="E699" s="35"/>
      <c r="F699" s="30"/>
      <c r="G699" s="144"/>
      <c r="H699" s="145"/>
    </row>
    <row r="700" spans="1:8">
      <c r="A700" s="34"/>
      <c r="B700" s="35"/>
      <c r="C700" s="35"/>
      <c r="D700" s="35"/>
      <c r="E700" s="35"/>
      <c r="F700" s="30"/>
      <c r="G700" s="144"/>
      <c r="H700" s="145"/>
    </row>
    <row r="701" spans="1:8">
      <c r="A701" s="34"/>
      <c r="B701" s="35"/>
      <c r="C701" s="35"/>
      <c r="D701" s="35"/>
      <c r="E701" s="35"/>
      <c r="F701" s="30"/>
      <c r="G701" s="144"/>
      <c r="H701" s="145"/>
    </row>
    <row r="702" spans="1:8">
      <c r="A702" s="34"/>
      <c r="B702" s="35"/>
      <c r="C702" s="35"/>
      <c r="D702" s="35"/>
      <c r="E702" s="35"/>
      <c r="F702" s="30"/>
      <c r="G702" s="144"/>
      <c r="H702" s="145"/>
    </row>
    <row r="703" spans="1:8">
      <c r="A703" s="34"/>
      <c r="B703" s="35"/>
      <c r="C703" s="35"/>
      <c r="D703" s="35"/>
      <c r="E703" s="35"/>
      <c r="F703" s="30"/>
      <c r="G703" s="144"/>
      <c r="H703" s="145"/>
    </row>
    <row r="704" spans="1:8">
      <c r="A704" s="34"/>
      <c r="B704" s="35"/>
      <c r="C704" s="35"/>
      <c r="D704" s="35"/>
      <c r="E704" s="35"/>
      <c r="F704" s="30"/>
      <c r="G704" s="144"/>
      <c r="H704" s="145"/>
    </row>
    <row r="705" spans="1:8">
      <c r="A705" s="34"/>
      <c r="B705" s="35"/>
      <c r="C705" s="35"/>
      <c r="D705" s="35"/>
      <c r="E705" s="35"/>
      <c r="F705" s="30"/>
      <c r="G705" s="144"/>
      <c r="H705" s="145"/>
    </row>
    <row r="706" spans="1:8">
      <c r="A706" s="34"/>
      <c r="B706" s="35"/>
      <c r="C706" s="35"/>
      <c r="D706" s="35"/>
      <c r="E706" s="35"/>
      <c r="F706" s="30"/>
      <c r="G706" s="144"/>
      <c r="H706" s="145"/>
    </row>
    <row r="707" spans="1:8">
      <c r="A707" s="34"/>
      <c r="B707" s="35"/>
      <c r="C707" s="35"/>
      <c r="D707" s="35"/>
      <c r="E707" s="35"/>
      <c r="F707" s="30"/>
      <c r="G707" s="144"/>
      <c r="H707" s="145"/>
    </row>
    <row r="708" spans="1:8">
      <c r="A708" s="34"/>
      <c r="B708" s="35"/>
      <c r="C708" s="35"/>
      <c r="D708" s="35"/>
      <c r="E708" s="35"/>
      <c r="F708" s="30"/>
      <c r="G708" s="144"/>
      <c r="H708" s="145"/>
    </row>
    <row r="709" spans="1:8">
      <c r="A709" s="34"/>
      <c r="B709" s="35"/>
      <c r="C709" s="35"/>
      <c r="D709" s="35"/>
      <c r="E709" s="35"/>
      <c r="F709" s="30"/>
      <c r="G709" s="144"/>
      <c r="H709" s="145"/>
    </row>
    <row r="710" spans="1:8">
      <c r="A710" s="34"/>
      <c r="B710" s="35"/>
      <c r="C710" s="35"/>
      <c r="D710" s="35"/>
      <c r="E710" s="35"/>
      <c r="F710" s="30"/>
      <c r="G710" s="144"/>
      <c r="H710" s="145"/>
    </row>
    <row r="711" spans="1:8">
      <c r="A711" s="34"/>
      <c r="B711" s="35"/>
      <c r="C711" s="35"/>
      <c r="D711" s="35"/>
      <c r="E711" s="35"/>
      <c r="F711" s="30"/>
      <c r="G711" s="144"/>
      <c r="H711" s="145"/>
    </row>
    <row r="712" spans="1:8">
      <c r="A712" s="34"/>
      <c r="B712" s="35"/>
      <c r="C712" s="35"/>
      <c r="D712" s="35"/>
      <c r="E712" s="35"/>
      <c r="F712" s="30"/>
      <c r="G712" s="144"/>
      <c r="H712" s="145"/>
    </row>
    <row r="713" spans="1:8">
      <c r="A713" s="34"/>
      <c r="B713" s="35"/>
      <c r="C713" s="35"/>
      <c r="D713" s="35"/>
      <c r="E713" s="35"/>
      <c r="F713" s="30"/>
      <c r="G713" s="144"/>
      <c r="H713" s="145"/>
    </row>
    <row r="714" spans="1:8">
      <c r="A714" s="34"/>
      <c r="B714" s="35"/>
      <c r="C714" s="35"/>
      <c r="D714" s="35"/>
      <c r="E714" s="35"/>
      <c r="F714" s="30"/>
      <c r="G714" s="144"/>
      <c r="H714" s="145"/>
    </row>
    <row r="715" spans="1:8">
      <c r="A715" s="34"/>
      <c r="B715" s="30"/>
      <c r="C715" s="35"/>
      <c r="D715" s="35"/>
      <c r="E715" s="35"/>
      <c r="F715" s="30"/>
      <c r="G715" s="144"/>
      <c r="H715" s="145"/>
    </row>
    <row r="716" spans="1:8">
      <c r="A716" s="34"/>
      <c r="B716" s="35"/>
      <c r="C716" s="35"/>
      <c r="D716" s="35"/>
      <c r="E716" s="35"/>
      <c r="F716" s="30"/>
      <c r="G716" s="144"/>
      <c r="H716" s="145"/>
    </row>
    <row r="717" spans="1:8">
      <c r="A717" s="34"/>
      <c r="B717" s="30"/>
      <c r="C717" s="35"/>
      <c r="D717" s="35"/>
      <c r="E717" s="35"/>
      <c r="F717" s="30"/>
      <c r="G717" s="144"/>
      <c r="H717" s="145"/>
    </row>
    <row r="718" spans="1:8">
      <c r="A718" s="34"/>
      <c r="B718" s="30"/>
      <c r="C718" s="35"/>
      <c r="D718" s="35"/>
      <c r="E718" s="35"/>
      <c r="F718" s="30"/>
      <c r="G718" s="144"/>
      <c r="H718" s="145"/>
    </row>
    <row r="719" spans="1:8">
      <c r="A719" s="34"/>
      <c r="B719" s="30"/>
      <c r="C719" s="35"/>
      <c r="D719" s="35"/>
      <c r="E719" s="35"/>
      <c r="F719" s="30"/>
      <c r="G719" s="144"/>
      <c r="H719" s="145"/>
    </row>
    <row r="720" spans="1:8">
      <c r="A720" s="34"/>
      <c r="B720" s="30"/>
      <c r="C720" s="35"/>
      <c r="D720" s="35"/>
      <c r="E720" s="35"/>
      <c r="F720" s="30"/>
      <c r="G720" s="144"/>
      <c r="H720" s="145"/>
    </row>
    <row r="721" spans="1:8">
      <c r="A721" s="34"/>
      <c r="B721" s="30"/>
      <c r="C721" s="35"/>
      <c r="D721" s="35"/>
      <c r="E721" s="35"/>
      <c r="F721" s="30"/>
      <c r="G721" s="144"/>
      <c r="H721" s="145"/>
    </row>
    <row r="722" spans="1:8">
      <c r="A722" s="34"/>
      <c r="B722" s="30"/>
      <c r="C722" s="35"/>
      <c r="D722" s="35"/>
      <c r="E722" s="35"/>
      <c r="F722" s="30"/>
      <c r="G722" s="144"/>
      <c r="H722" s="145"/>
    </row>
    <row r="723" spans="1:8">
      <c r="A723" s="34"/>
      <c r="B723" s="30"/>
      <c r="C723" s="35"/>
      <c r="D723" s="35"/>
      <c r="E723" s="35"/>
      <c r="F723" s="30"/>
      <c r="G723" s="144"/>
      <c r="H723" s="145"/>
    </row>
    <row r="724" spans="1:8">
      <c r="A724" s="34"/>
      <c r="B724" s="30"/>
      <c r="C724" s="35"/>
      <c r="D724" s="35"/>
      <c r="E724" s="35"/>
      <c r="F724" s="30"/>
      <c r="G724" s="144"/>
      <c r="H724" s="145"/>
    </row>
    <row r="725" spans="1:8">
      <c r="A725" s="34"/>
      <c r="B725" s="30"/>
      <c r="C725" s="35"/>
      <c r="D725" s="35"/>
      <c r="E725" s="35"/>
      <c r="F725" s="30"/>
      <c r="G725" s="144"/>
      <c r="H725" s="145"/>
    </row>
    <row r="726" spans="1:8">
      <c r="A726" s="34"/>
      <c r="B726" s="30"/>
      <c r="C726" s="35"/>
      <c r="D726" s="35"/>
      <c r="E726" s="35"/>
      <c r="F726" s="30"/>
      <c r="G726" s="144"/>
      <c r="H726" s="145"/>
    </row>
    <row r="727" spans="1:8" ht="15.6" thickBot="1">
      <c r="A727" s="40"/>
      <c r="B727" s="41"/>
      <c r="C727" s="42"/>
      <c r="D727" s="42"/>
      <c r="E727" s="42"/>
      <c r="F727" s="41"/>
      <c r="G727" s="146"/>
      <c r="H727" s="147"/>
    </row>
    <row r="728" spans="1:8">
      <c r="A728" s="17" t="s">
        <v>2880</v>
      </c>
      <c r="B728" s="35"/>
      <c r="C728" s="17"/>
      <c r="D728" s="17"/>
      <c r="E728" s="30"/>
      <c r="F728" s="30"/>
      <c r="G728" s="144"/>
      <c r="H728" s="206"/>
    </row>
    <row r="729" spans="1:8">
      <c r="A729" s="35" t="s">
        <v>111</v>
      </c>
      <c r="B729" s="35"/>
      <c r="C729" s="35"/>
      <c r="D729" s="35"/>
      <c r="E729" s="35"/>
      <c r="F729" s="35"/>
      <c r="G729" s="148"/>
      <c r="H729" s="148"/>
    </row>
    <row r="731" spans="1:8" ht="15.6" thickBot="1"/>
    <row r="732" spans="1:8">
      <c r="A732" s="43"/>
      <c r="B732" s="44" t="s">
        <v>1429</v>
      </c>
      <c r="C732" s="59" t="s">
        <v>2377</v>
      </c>
      <c r="D732" s="46"/>
      <c r="E732" s="46"/>
      <c r="F732" s="44"/>
      <c r="G732" s="44" t="s">
        <v>1350</v>
      </c>
      <c r="H732" s="60" t="s">
        <v>1351</v>
      </c>
    </row>
    <row r="733" spans="1:8">
      <c r="A733" s="34"/>
      <c r="B733" s="81" t="str">
        <f>'Data Sheet'!$C$25</f>
        <v>Rochester Gas &amp; Electric Corporation</v>
      </c>
      <c r="C733" s="205" t="s">
        <v>2378</v>
      </c>
      <c r="D733" s="30" t="s">
        <v>2379</v>
      </c>
      <c r="E733" s="30"/>
      <c r="F733" s="65" t="s">
        <v>2380</v>
      </c>
      <c r="G733" s="65" t="s">
        <v>1353</v>
      </c>
      <c r="H733" s="39"/>
    </row>
    <row r="734" spans="1:8">
      <c r="A734" s="37"/>
      <c r="B734" s="38"/>
      <c r="C734" s="160" t="s">
        <v>2381</v>
      </c>
      <c r="D734" s="38" t="s">
        <v>2379</v>
      </c>
      <c r="E734" s="38"/>
      <c r="F734" s="116" t="s">
        <v>2382</v>
      </c>
      <c r="G734" s="871" t="str">
        <f>'Data Sheet'!$C$40</f>
        <v xml:space="preserve"> </v>
      </c>
      <c r="H734" s="1591" t="str">
        <f>'Data Sheet'!$C$38</f>
        <v>12/31/2013</v>
      </c>
    </row>
    <row r="735" spans="1:8">
      <c r="A735" s="31" t="s">
        <v>2882</v>
      </c>
      <c r="B735" s="32"/>
      <c r="C735" s="32"/>
      <c r="D735" s="32"/>
      <c r="E735" s="32"/>
      <c r="F735" s="32"/>
      <c r="G735" s="32"/>
      <c r="H735" s="33"/>
    </row>
    <row r="736" spans="1:8">
      <c r="A736" s="34"/>
      <c r="B736" s="35"/>
      <c r="C736" s="35"/>
      <c r="D736" s="35"/>
      <c r="E736" s="35"/>
      <c r="F736" s="17"/>
      <c r="G736" s="35"/>
      <c r="H736" s="36"/>
    </row>
    <row r="737" spans="1:8">
      <c r="A737" s="34"/>
      <c r="B737" s="35"/>
      <c r="C737" s="35"/>
      <c r="D737" s="35"/>
      <c r="E737" s="35"/>
      <c r="F737" s="17"/>
      <c r="G737" s="35"/>
      <c r="H737" s="36"/>
    </row>
    <row r="738" spans="1:8">
      <c r="A738" s="34"/>
      <c r="B738" s="35"/>
      <c r="C738" s="35"/>
      <c r="D738" s="35"/>
      <c r="E738" s="35"/>
      <c r="F738" s="17"/>
      <c r="G738" s="35"/>
      <c r="H738" s="36"/>
    </row>
    <row r="739" spans="1:8">
      <c r="A739" s="34"/>
      <c r="B739" s="35"/>
      <c r="C739" s="35"/>
      <c r="D739" s="35"/>
      <c r="E739" s="35"/>
      <c r="F739" s="17"/>
      <c r="G739" s="35"/>
      <c r="H739" s="194"/>
    </row>
    <row r="740" spans="1:8">
      <c r="A740" s="34"/>
      <c r="B740" s="35"/>
      <c r="C740" s="35"/>
      <c r="D740" s="35"/>
      <c r="E740" s="35"/>
      <c r="F740" s="17"/>
      <c r="G740" s="35"/>
      <c r="H740" s="36"/>
    </row>
    <row r="741" spans="1:8">
      <c r="A741" s="34"/>
      <c r="B741" s="35"/>
      <c r="C741" s="35"/>
      <c r="D741" s="35"/>
      <c r="E741" s="35"/>
      <c r="F741" s="17"/>
      <c r="G741" s="35"/>
      <c r="H741" s="36"/>
    </row>
    <row r="742" spans="1:8">
      <c r="A742" s="34"/>
      <c r="B742" s="35"/>
      <c r="C742" s="35"/>
      <c r="D742" s="35"/>
      <c r="E742" s="35"/>
      <c r="F742" s="17"/>
      <c r="G742" s="148"/>
      <c r="H742" s="169"/>
    </row>
    <row r="743" spans="1:8">
      <c r="A743" s="34"/>
      <c r="B743" s="35"/>
      <c r="C743" s="35"/>
      <c r="D743" s="35"/>
      <c r="E743" s="35"/>
      <c r="F743" s="17"/>
      <c r="G743" s="148"/>
      <c r="H743" s="169"/>
    </row>
    <row r="744" spans="1:8">
      <c r="A744" s="34"/>
      <c r="B744" s="30"/>
      <c r="C744" s="35"/>
      <c r="D744" s="35"/>
      <c r="E744" s="35"/>
      <c r="F744" s="17"/>
      <c r="G744" s="148"/>
      <c r="H744" s="169"/>
    </row>
    <row r="745" spans="1:8">
      <c r="A745" s="34"/>
      <c r="B745" s="35"/>
      <c r="C745" s="35"/>
      <c r="D745" s="35"/>
      <c r="E745" s="35"/>
      <c r="F745" s="17"/>
      <c r="G745" s="148"/>
      <c r="H745" s="169"/>
    </row>
    <row r="746" spans="1:8">
      <c r="A746" s="34"/>
      <c r="B746" s="35"/>
      <c r="C746" s="35"/>
      <c r="D746" s="35"/>
      <c r="E746" s="35"/>
      <c r="F746" s="17"/>
      <c r="G746" s="148"/>
      <c r="H746" s="169"/>
    </row>
    <row r="747" spans="1:8">
      <c r="A747" s="34"/>
      <c r="B747" s="35"/>
      <c r="C747" s="35"/>
      <c r="D747" s="35"/>
      <c r="E747" s="35"/>
      <c r="F747" s="17"/>
      <c r="G747" s="35"/>
      <c r="H747" s="36"/>
    </row>
    <row r="748" spans="1:8">
      <c r="A748" s="34"/>
      <c r="B748" s="35"/>
      <c r="C748" s="35"/>
      <c r="D748" s="35"/>
      <c r="E748" s="35"/>
      <c r="F748" s="17"/>
      <c r="G748" s="35"/>
      <c r="H748" s="36"/>
    </row>
    <row r="749" spans="1:8">
      <c r="A749" s="34"/>
      <c r="B749" s="35"/>
      <c r="C749" s="35"/>
      <c r="D749" s="35"/>
      <c r="E749" s="35"/>
      <c r="F749" s="17"/>
      <c r="G749" s="35"/>
      <c r="H749" s="36"/>
    </row>
    <row r="750" spans="1:8">
      <c r="A750" s="34"/>
      <c r="B750" s="35"/>
      <c r="C750" s="35"/>
      <c r="D750" s="35"/>
      <c r="E750" s="35"/>
      <c r="F750" s="17"/>
      <c r="G750" s="35"/>
      <c r="H750" s="36"/>
    </row>
    <row r="751" spans="1:8">
      <c r="A751" s="34"/>
      <c r="B751" s="35"/>
      <c r="C751" s="35"/>
      <c r="D751" s="35"/>
      <c r="E751" s="35"/>
      <c r="F751" s="17"/>
      <c r="G751" s="35"/>
      <c r="H751" s="36"/>
    </row>
    <row r="752" spans="1:8">
      <c r="A752" s="34"/>
      <c r="B752" s="35"/>
      <c r="C752" s="35"/>
      <c r="D752" s="35"/>
      <c r="E752" s="35"/>
      <c r="F752" s="35"/>
      <c r="G752" s="35"/>
      <c r="H752" s="36"/>
    </row>
    <row r="753" spans="1:8">
      <c r="A753" s="34"/>
      <c r="B753" s="35"/>
      <c r="C753" s="35"/>
      <c r="D753" s="35"/>
      <c r="E753" s="35"/>
      <c r="F753" s="30"/>
      <c r="G753" s="144"/>
      <c r="H753" s="145"/>
    </row>
    <row r="754" spans="1:8">
      <c r="A754" s="34"/>
      <c r="B754" s="30"/>
      <c r="C754" s="35"/>
      <c r="D754" s="35"/>
      <c r="E754" s="35"/>
      <c r="F754" s="30"/>
      <c r="G754" s="144"/>
      <c r="H754" s="145"/>
    </row>
    <row r="755" spans="1:8">
      <c r="A755" s="34"/>
      <c r="B755" s="35"/>
      <c r="C755" s="35"/>
      <c r="D755" s="35"/>
      <c r="E755" s="35"/>
      <c r="F755" s="30"/>
      <c r="G755" s="144"/>
      <c r="H755" s="145"/>
    </row>
    <row r="756" spans="1:8">
      <c r="A756" s="34"/>
      <c r="B756" s="30"/>
      <c r="C756" s="35"/>
      <c r="D756" s="35"/>
      <c r="E756" s="35"/>
      <c r="F756" s="30"/>
      <c r="G756" s="144"/>
      <c r="H756" s="145"/>
    </row>
    <row r="757" spans="1:8">
      <c r="A757" s="34"/>
      <c r="B757" s="35"/>
      <c r="C757" s="35"/>
      <c r="D757" s="35"/>
      <c r="E757" s="35"/>
      <c r="F757" s="30"/>
      <c r="G757" s="144"/>
      <c r="H757" s="145"/>
    </row>
    <row r="758" spans="1:8">
      <c r="A758" s="34"/>
      <c r="B758" s="35"/>
      <c r="C758" s="35"/>
      <c r="D758" s="35"/>
      <c r="E758" s="35"/>
      <c r="F758" s="30"/>
      <c r="G758" s="144"/>
      <c r="H758" s="145"/>
    </row>
    <row r="759" spans="1:8">
      <c r="A759" s="34"/>
      <c r="B759" s="35"/>
      <c r="C759" s="35"/>
      <c r="D759" s="35"/>
      <c r="E759" s="35"/>
      <c r="F759" s="30"/>
      <c r="G759" s="144"/>
      <c r="H759" s="145"/>
    </row>
    <row r="760" spans="1:8">
      <c r="A760" s="34"/>
      <c r="B760" s="35"/>
      <c r="C760" s="35"/>
      <c r="D760" s="35"/>
      <c r="E760" s="35"/>
      <c r="F760" s="30"/>
      <c r="G760" s="144"/>
      <c r="H760" s="145"/>
    </row>
    <row r="761" spans="1:8">
      <c r="A761" s="34"/>
      <c r="B761" s="35"/>
      <c r="C761" s="35"/>
      <c r="D761" s="35"/>
      <c r="E761" s="35"/>
      <c r="F761" s="30"/>
      <c r="G761" s="144"/>
      <c r="H761" s="145"/>
    </row>
    <row r="762" spans="1:8">
      <c r="A762" s="34"/>
      <c r="B762" s="35"/>
      <c r="C762" s="35"/>
      <c r="D762" s="35"/>
      <c r="E762" s="35"/>
      <c r="F762" s="30"/>
      <c r="G762" s="144"/>
      <c r="H762" s="145"/>
    </row>
    <row r="763" spans="1:8">
      <c r="A763" s="34"/>
      <c r="B763" s="35"/>
      <c r="C763" s="35"/>
      <c r="D763" s="35"/>
      <c r="E763" s="35"/>
      <c r="F763" s="30"/>
      <c r="G763" s="144"/>
      <c r="H763" s="145"/>
    </row>
    <row r="764" spans="1:8">
      <c r="A764" s="34"/>
      <c r="B764" s="35"/>
      <c r="C764" s="35"/>
      <c r="D764" s="35"/>
      <c r="E764" s="35"/>
      <c r="F764" s="30"/>
      <c r="G764" s="144"/>
      <c r="H764" s="145"/>
    </row>
    <row r="765" spans="1:8">
      <c r="A765" s="34"/>
      <c r="B765" s="35"/>
      <c r="C765" s="35"/>
      <c r="D765" s="35"/>
      <c r="E765" s="35"/>
      <c r="F765" s="30"/>
      <c r="G765" s="144"/>
      <c r="H765" s="145"/>
    </row>
    <row r="766" spans="1:8">
      <c r="A766" s="34"/>
      <c r="B766" s="35"/>
      <c r="C766" s="35"/>
      <c r="D766" s="35"/>
      <c r="E766" s="35"/>
      <c r="F766" s="30"/>
      <c r="G766" s="144"/>
      <c r="H766" s="145"/>
    </row>
    <row r="767" spans="1:8">
      <c r="A767" s="34"/>
      <c r="B767" s="35"/>
      <c r="C767" s="35"/>
      <c r="D767" s="35"/>
      <c r="E767" s="35"/>
      <c r="F767" s="30"/>
      <c r="G767" s="144"/>
      <c r="H767" s="145"/>
    </row>
    <row r="768" spans="1:8">
      <c r="A768" s="34"/>
      <c r="B768" s="35"/>
      <c r="C768" s="35"/>
      <c r="D768" s="35"/>
      <c r="E768" s="35"/>
      <c r="F768" s="30"/>
      <c r="G768" s="144"/>
      <c r="H768" s="145"/>
    </row>
    <row r="769" spans="1:8">
      <c r="A769" s="34"/>
      <c r="B769" s="35"/>
      <c r="C769" s="35"/>
      <c r="D769" s="35"/>
      <c r="E769" s="35"/>
      <c r="F769" s="30"/>
      <c r="G769" s="144"/>
      <c r="H769" s="145"/>
    </row>
    <row r="770" spans="1:8">
      <c r="A770" s="34"/>
      <c r="B770" s="35"/>
      <c r="C770" s="35"/>
      <c r="D770" s="35"/>
      <c r="E770" s="35"/>
      <c r="F770" s="30"/>
      <c r="G770" s="144"/>
      <c r="H770" s="145"/>
    </row>
    <row r="771" spans="1:8">
      <c r="A771" s="34"/>
      <c r="B771" s="35"/>
      <c r="C771" s="35"/>
      <c r="D771" s="35"/>
      <c r="E771" s="35"/>
      <c r="F771" s="30"/>
      <c r="G771" s="144"/>
      <c r="H771" s="145"/>
    </row>
    <row r="772" spans="1:8">
      <c r="A772" s="34"/>
      <c r="B772" s="35"/>
      <c r="C772" s="35"/>
      <c r="D772" s="35"/>
      <c r="E772" s="35"/>
      <c r="F772" s="30"/>
      <c r="G772" s="144"/>
      <c r="H772" s="145"/>
    </row>
    <row r="773" spans="1:8">
      <c r="A773" s="34"/>
      <c r="B773" s="35"/>
      <c r="C773" s="35"/>
      <c r="D773" s="35"/>
      <c r="E773" s="35"/>
      <c r="F773" s="30"/>
      <c r="G773" s="144"/>
      <c r="H773" s="145"/>
    </row>
    <row r="774" spans="1:8">
      <c r="A774" s="34"/>
      <c r="B774" s="35"/>
      <c r="C774" s="35"/>
      <c r="D774" s="35"/>
      <c r="E774" s="35"/>
      <c r="F774" s="30"/>
      <c r="G774" s="144"/>
      <c r="H774" s="145"/>
    </row>
    <row r="775" spans="1:8">
      <c r="A775" s="34"/>
      <c r="B775" s="35"/>
      <c r="C775" s="35"/>
      <c r="D775" s="35"/>
      <c r="E775" s="35"/>
      <c r="F775" s="30"/>
      <c r="G775" s="144"/>
      <c r="H775" s="145"/>
    </row>
    <row r="776" spans="1:8">
      <c r="A776" s="34"/>
      <c r="B776" s="35"/>
      <c r="C776" s="35"/>
      <c r="D776" s="35"/>
      <c r="E776" s="35"/>
      <c r="F776" s="30"/>
      <c r="G776" s="144"/>
      <c r="H776" s="145"/>
    </row>
    <row r="777" spans="1:8">
      <c r="A777" s="34"/>
      <c r="B777" s="35"/>
      <c r="C777" s="35"/>
      <c r="D777" s="35"/>
      <c r="E777" s="35"/>
      <c r="F777" s="30"/>
      <c r="G777" s="144"/>
      <c r="H777" s="145"/>
    </row>
    <row r="778" spans="1:8">
      <c r="A778" s="34"/>
      <c r="B778" s="35"/>
      <c r="C778" s="35"/>
      <c r="D778" s="35"/>
      <c r="E778" s="35"/>
      <c r="F778" s="30"/>
      <c r="G778" s="144"/>
      <c r="H778" s="145"/>
    </row>
    <row r="779" spans="1:8">
      <c r="A779" s="34"/>
      <c r="B779" s="35"/>
      <c r="C779" s="35"/>
      <c r="D779" s="35"/>
      <c r="E779" s="35"/>
      <c r="F779" s="30"/>
      <c r="G779" s="144"/>
      <c r="H779" s="145"/>
    </row>
    <row r="780" spans="1:8">
      <c r="A780" s="34"/>
      <c r="B780" s="35"/>
      <c r="C780" s="35"/>
      <c r="D780" s="35"/>
      <c r="E780" s="35"/>
      <c r="F780" s="30"/>
      <c r="G780" s="144"/>
      <c r="H780" s="145"/>
    </row>
    <row r="781" spans="1:8">
      <c r="A781" s="34"/>
      <c r="B781" s="35"/>
      <c r="C781" s="35"/>
      <c r="D781" s="35"/>
      <c r="E781" s="35"/>
      <c r="F781" s="30"/>
      <c r="G781" s="144"/>
      <c r="H781" s="145"/>
    </row>
    <row r="782" spans="1:8">
      <c r="A782" s="34"/>
      <c r="B782" s="30"/>
      <c r="C782" s="35"/>
      <c r="D782" s="35"/>
      <c r="E782" s="35"/>
      <c r="F782" s="30"/>
      <c r="G782" s="144"/>
      <c r="H782" s="145"/>
    </row>
    <row r="783" spans="1:8">
      <c r="A783" s="34"/>
      <c r="B783" s="35"/>
      <c r="C783" s="35"/>
      <c r="D783" s="35"/>
      <c r="E783" s="35"/>
      <c r="F783" s="30"/>
      <c r="G783" s="144"/>
      <c r="H783" s="145"/>
    </row>
    <row r="784" spans="1:8">
      <c r="A784" s="34"/>
      <c r="B784" s="30"/>
      <c r="C784" s="35"/>
      <c r="D784" s="35"/>
      <c r="E784" s="35"/>
      <c r="F784" s="30"/>
      <c r="G784" s="144"/>
      <c r="H784" s="145"/>
    </row>
    <row r="785" spans="1:8">
      <c r="A785" s="34"/>
      <c r="B785" s="30"/>
      <c r="C785" s="35"/>
      <c r="D785" s="35"/>
      <c r="E785" s="35"/>
      <c r="F785" s="30"/>
      <c r="G785" s="144"/>
      <c r="H785" s="145"/>
    </row>
    <row r="786" spans="1:8">
      <c r="A786" s="34"/>
      <c r="B786" s="30"/>
      <c r="C786" s="35"/>
      <c r="D786" s="35"/>
      <c r="E786" s="35"/>
      <c r="F786" s="30"/>
      <c r="G786" s="144"/>
      <c r="H786" s="145"/>
    </row>
    <row r="787" spans="1:8">
      <c r="A787" s="34"/>
      <c r="B787" s="30"/>
      <c r="C787" s="35"/>
      <c r="D787" s="35"/>
      <c r="E787" s="35"/>
      <c r="F787" s="30"/>
      <c r="G787" s="144"/>
      <c r="H787" s="145"/>
    </row>
    <row r="788" spans="1:8">
      <c r="A788" s="34"/>
      <c r="B788" s="30"/>
      <c r="C788" s="35"/>
      <c r="D788" s="35"/>
      <c r="E788" s="35"/>
      <c r="F788" s="30"/>
      <c r="G788" s="144"/>
      <c r="H788" s="145"/>
    </row>
    <row r="789" spans="1:8">
      <c r="A789" s="34"/>
      <c r="B789" s="30"/>
      <c r="C789" s="35"/>
      <c r="D789" s="35"/>
      <c r="E789" s="35"/>
      <c r="F789" s="30"/>
      <c r="G789" s="144"/>
      <c r="H789" s="145"/>
    </row>
    <row r="790" spans="1:8">
      <c r="A790" s="34"/>
      <c r="B790" s="30"/>
      <c r="C790" s="35"/>
      <c r="D790" s="35"/>
      <c r="E790" s="35"/>
      <c r="F790" s="30"/>
      <c r="G790" s="144"/>
      <c r="H790" s="145"/>
    </row>
    <row r="791" spans="1:8">
      <c r="A791" s="34"/>
      <c r="B791" s="30"/>
      <c r="C791" s="35"/>
      <c r="D791" s="35"/>
      <c r="E791" s="35"/>
      <c r="F791" s="30"/>
      <c r="G791" s="144"/>
      <c r="H791" s="145"/>
    </row>
    <row r="792" spans="1:8">
      <c r="A792" s="34"/>
      <c r="B792" s="30"/>
      <c r="C792" s="35"/>
      <c r="D792" s="35"/>
      <c r="E792" s="35"/>
      <c r="F792" s="30"/>
      <c r="G792" s="144"/>
      <c r="H792" s="145"/>
    </row>
    <row r="793" spans="1:8">
      <c r="A793" s="34"/>
      <c r="B793" s="30"/>
      <c r="C793" s="35"/>
      <c r="D793" s="35"/>
      <c r="E793" s="35"/>
      <c r="F793" s="30"/>
      <c r="G793" s="144"/>
      <c r="H793" s="145"/>
    </row>
    <row r="794" spans="1:8" ht="15.6" thickBot="1">
      <c r="A794" s="40"/>
      <c r="B794" s="41"/>
      <c r="C794" s="42"/>
      <c r="D794" s="42"/>
      <c r="E794" s="42"/>
      <c r="F794" s="41"/>
      <c r="G794" s="146"/>
      <c r="H794" s="147"/>
    </row>
    <row r="795" spans="1:8">
      <c r="A795" s="17" t="s">
        <v>2880</v>
      </c>
      <c r="B795" s="35"/>
      <c r="C795" s="17"/>
      <c r="D795" s="17"/>
      <c r="E795" s="30"/>
      <c r="F795" s="30"/>
      <c r="G795" s="144"/>
      <c r="H795" s="206"/>
    </row>
    <row r="796" spans="1:8">
      <c r="A796" s="35" t="s">
        <v>112</v>
      </c>
      <c r="B796" s="35"/>
      <c r="C796" s="35"/>
      <c r="D796" s="35"/>
      <c r="E796" s="35"/>
      <c r="F796" s="35"/>
      <c r="G796" s="148"/>
      <c r="H796" s="148"/>
    </row>
    <row r="798" spans="1:8" ht="15.6" thickBot="1"/>
    <row r="799" spans="1:8">
      <c r="A799" s="43"/>
      <c r="B799" s="44" t="s">
        <v>1429</v>
      </c>
      <c r="C799" s="59" t="s">
        <v>2377</v>
      </c>
      <c r="D799" s="46"/>
      <c r="E799" s="46"/>
      <c r="F799" s="44"/>
      <c r="G799" s="44" t="s">
        <v>1350</v>
      </c>
      <c r="H799" s="60" t="s">
        <v>1351</v>
      </c>
    </row>
    <row r="800" spans="1:8">
      <c r="A800" s="34"/>
      <c r="B800" s="81" t="str">
        <f>'Data Sheet'!$C$25</f>
        <v>Rochester Gas &amp; Electric Corporation</v>
      </c>
      <c r="C800" s="205" t="s">
        <v>2378</v>
      </c>
      <c r="D800" s="30" t="s">
        <v>2379</v>
      </c>
      <c r="E800" s="30"/>
      <c r="F800" s="65" t="s">
        <v>2380</v>
      </c>
      <c r="G800" s="65" t="s">
        <v>1353</v>
      </c>
      <c r="H800" s="39"/>
    </row>
    <row r="801" spans="1:8">
      <c r="A801" s="37"/>
      <c r="B801" s="38"/>
      <c r="C801" s="160" t="s">
        <v>2381</v>
      </c>
      <c r="D801" s="38" t="s">
        <v>2379</v>
      </c>
      <c r="E801" s="38"/>
      <c r="F801" s="116" t="s">
        <v>2382</v>
      </c>
      <c r="G801" s="871" t="str">
        <f>'Data Sheet'!$C$40</f>
        <v xml:space="preserve"> </v>
      </c>
      <c r="H801" s="1591" t="str">
        <f>'Data Sheet'!$C$38</f>
        <v>12/31/2013</v>
      </c>
    </row>
    <row r="802" spans="1:8">
      <c r="A802" s="31" t="s">
        <v>2882</v>
      </c>
      <c r="B802" s="32"/>
      <c r="C802" s="32"/>
      <c r="D802" s="32"/>
      <c r="E802" s="32"/>
      <c r="F802" s="32"/>
      <c r="G802" s="32"/>
      <c r="H802" s="33"/>
    </row>
    <row r="803" spans="1:8">
      <c r="A803" s="34"/>
      <c r="B803" s="35"/>
      <c r="C803" s="35"/>
      <c r="D803" s="35"/>
      <c r="E803" s="35"/>
      <c r="F803" s="17"/>
      <c r="G803" s="35"/>
      <c r="H803" s="36"/>
    </row>
    <row r="804" spans="1:8">
      <c r="A804" s="34"/>
      <c r="B804" s="35"/>
      <c r="C804" s="35"/>
      <c r="D804" s="35"/>
      <c r="E804" s="35"/>
      <c r="F804" s="17"/>
      <c r="G804" s="35"/>
      <c r="H804" s="36"/>
    </row>
    <row r="805" spans="1:8">
      <c r="A805" s="34"/>
      <c r="B805" s="35"/>
      <c r="C805" s="35"/>
      <c r="D805" s="35"/>
      <c r="E805" s="35"/>
      <c r="F805" s="17"/>
      <c r="G805" s="35"/>
      <c r="H805" s="36"/>
    </row>
    <row r="806" spans="1:8">
      <c r="A806" s="34"/>
      <c r="B806" s="35"/>
      <c r="C806" s="35"/>
      <c r="D806" s="35"/>
      <c r="E806" s="35"/>
      <c r="F806" s="17"/>
      <c r="G806" s="35"/>
      <c r="H806" s="194"/>
    </row>
    <row r="807" spans="1:8">
      <c r="A807" s="34"/>
      <c r="B807" s="35"/>
      <c r="C807" s="35"/>
      <c r="D807" s="35"/>
      <c r="E807" s="35"/>
      <c r="F807" s="17"/>
      <c r="G807" s="35"/>
      <c r="H807" s="36"/>
    </row>
    <row r="808" spans="1:8">
      <c r="A808" s="34"/>
      <c r="B808" s="35"/>
      <c r="C808" s="35"/>
      <c r="D808" s="35"/>
      <c r="E808" s="35"/>
      <c r="F808" s="17"/>
      <c r="G808" s="35"/>
      <c r="H808" s="36"/>
    </row>
    <row r="809" spans="1:8">
      <c r="A809" s="34"/>
      <c r="B809" s="35"/>
      <c r="C809" s="35"/>
      <c r="D809" s="35"/>
      <c r="E809" s="35"/>
      <c r="F809" s="17"/>
      <c r="G809" s="148"/>
      <c r="H809" s="169"/>
    </row>
    <row r="810" spans="1:8">
      <c r="A810" s="34"/>
      <c r="B810" s="35"/>
      <c r="C810" s="35"/>
      <c r="D810" s="35"/>
      <c r="E810" s="35"/>
      <c r="F810" s="17"/>
      <c r="G810" s="148"/>
      <c r="H810" s="169"/>
    </row>
    <row r="811" spans="1:8">
      <c r="A811" s="34"/>
      <c r="B811" s="30"/>
      <c r="C811" s="35"/>
      <c r="D811" s="35"/>
      <c r="E811" s="35"/>
      <c r="F811" s="17"/>
      <c r="G811" s="148"/>
      <c r="H811" s="169"/>
    </row>
    <row r="812" spans="1:8">
      <c r="A812" s="34"/>
      <c r="B812" s="35"/>
      <c r="C812" s="35"/>
      <c r="D812" s="35"/>
      <c r="E812" s="35"/>
      <c r="F812" s="17"/>
      <c r="G812" s="148"/>
      <c r="H812" s="169"/>
    </row>
    <row r="813" spans="1:8">
      <c r="A813" s="34"/>
      <c r="B813" s="35"/>
      <c r="C813" s="35"/>
      <c r="D813" s="35"/>
      <c r="E813" s="35"/>
      <c r="F813" s="17"/>
      <c r="G813" s="148"/>
      <c r="H813" s="169"/>
    </row>
    <row r="814" spans="1:8">
      <c r="A814" s="34"/>
      <c r="B814" s="35"/>
      <c r="C814" s="35"/>
      <c r="D814" s="35"/>
      <c r="E814" s="35"/>
      <c r="F814" s="17"/>
      <c r="G814" s="35"/>
      <c r="H814" s="36"/>
    </row>
    <row r="815" spans="1:8">
      <c r="A815" s="34"/>
      <c r="B815" s="35"/>
      <c r="C815" s="35"/>
      <c r="D815" s="35"/>
      <c r="E815" s="35"/>
      <c r="F815" s="17"/>
      <c r="G815" s="35"/>
      <c r="H815" s="36"/>
    </row>
    <row r="816" spans="1:8">
      <c r="A816" s="34"/>
      <c r="B816" s="35"/>
      <c r="C816" s="35"/>
      <c r="D816" s="35"/>
      <c r="E816" s="35"/>
      <c r="F816" s="17"/>
      <c r="G816" s="35"/>
      <c r="H816" s="36"/>
    </row>
    <row r="817" spans="1:8">
      <c r="A817" s="34"/>
      <c r="B817" s="35"/>
      <c r="C817" s="35"/>
      <c r="D817" s="35"/>
      <c r="E817" s="35"/>
      <c r="F817" s="17"/>
      <c r="G817" s="35"/>
      <c r="H817" s="36"/>
    </row>
    <row r="818" spans="1:8">
      <c r="A818" s="34"/>
      <c r="B818" s="35"/>
      <c r="C818" s="35"/>
      <c r="D818" s="35"/>
      <c r="E818" s="35"/>
      <c r="F818" s="17"/>
      <c r="G818" s="35"/>
      <c r="H818" s="36"/>
    </row>
    <row r="819" spans="1:8">
      <c r="A819" s="34"/>
      <c r="B819" s="35"/>
      <c r="C819" s="35"/>
      <c r="D819" s="35"/>
      <c r="E819" s="35"/>
      <c r="F819" s="35"/>
      <c r="G819" s="35"/>
      <c r="H819" s="36"/>
    </row>
    <row r="820" spans="1:8">
      <c r="A820" s="34"/>
      <c r="B820" s="35"/>
      <c r="C820" s="35"/>
      <c r="D820" s="35"/>
      <c r="E820" s="35"/>
      <c r="F820" s="30"/>
      <c r="G820" s="144"/>
      <c r="H820" s="145"/>
    </row>
    <row r="821" spans="1:8">
      <c r="A821" s="34"/>
      <c r="B821" s="30"/>
      <c r="C821" s="35"/>
      <c r="D821" s="35"/>
      <c r="E821" s="35"/>
      <c r="F821" s="30"/>
      <c r="G821" s="144"/>
      <c r="H821" s="145"/>
    </row>
    <row r="822" spans="1:8">
      <c r="A822" s="34"/>
      <c r="B822" s="35"/>
      <c r="C822" s="35"/>
      <c r="D822" s="35"/>
      <c r="E822" s="35"/>
      <c r="F822" s="30"/>
      <c r="G822" s="144"/>
      <c r="H822" s="145"/>
    </row>
    <row r="823" spans="1:8">
      <c r="A823" s="34"/>
      <c r="B823" s="30"/>
      <c r="C823" s="35"/>
      <c r="D823" s="35"/>
      <c r="E823" s="35"/>
      <c r="F823" s="30"/>
      <c r="G823" s="144"/>
      <c r="H823" s="145"/>
    </row>
    <row r="824" spans="1:8">
      <c r="A824" s="34"/>
      <c r="B824" s="35"/>
      <c r="C824" s="35"/>
      <c r="D824" s="35"/>
      <c r="E824" s="35"/>
      <c r="F824" s="30"/>
      <c r="G824" s="144"/>
      <c r="H824" s="145"/>
    </row>
    <row r="825" spans="1:8">
      <c r="A825" s="34"/>
      <c r="B825" s="35"/>
      <c r="C825" s="35"/>
      <c r="D825" s="35"/>
      <c r="E825" s="35"/>
      <c r="F825" s="30"/>
      <c r="G825" s="144"/>
      <c r="H825" s="145"/>
    </row>
    <row r="826" spans="1:8">
      <c r="A826" s="34"/>
      <c r="B826" s="35"/>
      <c r="C826" s="35"/>
      <c r="D826" s="35"/>
      <c r="E826" s="35"/>
      <c r="F826" s="30"/>
      <c r="G826" s="144"/>
      <c r="H826" s="145"/>
    </row>
    <row r="827" spans="1:8">
      <c r="A827" s="34"/>
      <c r="B827" s="35"/>
      <c r="C827" s="35"/>
      <c r="D827" s="35"/>
      <c r="E827" s="35"/>
      <c r="F827" s="30"/>
      <c r="G827" s="144"/>
      <c r="H827" s="145"/>
    </row>
    <row r="828" spans="1:8">
      <c r="A828" s="34"/>
      <c r="B828" s="35"/>
      <c r="C828" s="35"/>
      <c r="D828" s="35"/>
      <c r="E828" s="35"/>
      <c r="F828" s="30"/>
      <c r="G828" s="144"/>
      <c r="H828" s="145"/>
    </row>
    <row r="829" spans="1:8">
      <c r="A829" s="34"/>
      <c r="B829" s="35"/>
      <c r="C829" s="35"/>
      <c r="D829" s="35"/>
      <c r="E829" s="35"/>
      <c r="F829" s="30"/>
      <c r="G829" s="144"/>
      <c r="H829" s="145"/>
    </row>
    <row r="830" spans="1:8">
      <c r="A830" s="34"/>
      <c r="B830" s="35"/>
      <c r="C830" s="35"/>
      <c r="D830" s="35"/>
      <c r="E830" s="35"/>
      <c r="F830" s="30"/>
      <c r="G830" s="144"/>
      <c r="H830" s="145"/>
    </row>
    <row r="831" spans="1:8">
      <c r="A831" s="34"/>
      <c r="B831" s="35"/>
      <c r="C831" s="35"/>
      <c r="D831" s="35"/>
      <c r="E831" s="35"/>
      <c r="F831" s="30"/>
      <c r="G831" s="144"/>
      <c r="H831" s="145"/>
    </row>
    <row r="832" spans="1:8">
      <c r="A832" s="34"/>
      <c r="B832" s="35"/>
      <c r="C832" s="35"/>
      <c r="D832" s="35"/>
      <c r="E832" s="35"/>
      <c r="F832" s="30"/>
      <c r="G832" s="144"/>
      <c r="H832" s="145"/>
    </row>
    <row r="833" spans="1:8">
      <c r="A833" s="34"/>
      <c r="B833" s="35"/>
      <c r="C833" s="35"/>
      <c r="D833" s="35"/>
      <c r="E833" s="35"/>
      <c r="F833" s="30"/>
      <c r="G833" s="144"/>
      <c r="H833" s="145"/>
    </row>
    <row r="834" spans="1:8">
      <c r="A834" s="34"/>
      <c r="B834" s="35"/>
      <c r="C834" s="35"/>
      <c r="D834" s="35"/>
      <c r="E834" s="35"/>
      <c r="F834" s="30"/>
      <c r="G834" s="144"/>
      <c r="H834" s="145"/>
    </row>
    <row r="835" spans="1:8">
      <c r="A835" s="34"/>
      <c r="B835" s="35"/>
      <c r="C835" s="35"/>
      <c r="D835" s="35"/>
      <c r="E835" s="35"/>
      <c r="F835" s="30"/>
      <c r="G835" s="144"/>
      <c r="H835" s="145"/>
    </row>
    <row r="836" spans="1:8">
      <c r="A836" s="34"/>
      <c r="B836" s="35"/>
      <c r="C836" s="35"/>
      <c r="D836" s="35"/>
      <c r="E836" s="35"/>
      <c r="F836" s="30"/>
      <c r="G836" s="144"/>
      <c r="H836" s="145"/>
    </row>
    <row r="837" spans="1:8">
      <c r="A837" s="34"/>
      <c r="B837" s="35"/>
      <c r="C837" s="35"/>
      <c r="D837" s="35"/>
      <c r="E837" s="35"/>
      <c r="F837" s="30"/>
      <c r="G837" s="144"/>
      <c r="H837" s="145"/>
    </row>
    <row r="838" spans="1:8">
      <c r="A838" s="34"/>
      <c r="B838" s="35"/>
      <c r="C838" s="35"/>
      <c r="D838" s="35"/>
      <c r="E838" s="35"/>
      <c r="F838" s="30"/>
      <c r="G838" s="144"/>
      <c r="H838" s="145"/>
    </row>
    <row r="839" spans="1:8">
      <c r="A839" s="34"/>
      <c r="B839" s="35"/>
      <c r="C839" s="35"/>
      <c r="D839" s="35"/>
      <c r="E839" s="35"/>
      <c r="F839" s="30"/>
      <c r="G839" s="144"/>
      <c r="H839" s="145"/>
    </row>
    <row r="840" spans="1:8">
      <c r="A840" s="34"/>
      <c r="B840" s="35"/>
      <c r="C840" s="35"/>
      <c r="D840" s="35"/>
      <c r="E840" s="35"/>
      <c r="F840" s="30"/>
      <c r="G840" s="144"/>
      <c r="H840" s="145"/>
    </row>
    <row r="841" spans="1:8">
      <c r="A841" s="34"/>
      <c r="B841" s="35"/>
      <c r="C841" s="35"/>
      <c r="D841" s="35"/>
      <c r="E841" s="35"/>
      <c r="F841" s="30"/>
      <c r="G841" s="144"/>
      <c r="H841" s="145"/>
    </row>
    <row r="842" spans="1:8">
      <c r="A842" s="34"/>
      <c r="B842" s="35"/>
      <c r="C842" s="35"/>
      <c r="D842" s="35"/>
      <c r="E842" s="35"/>
      <c r="F842" s="30"/>
      <c r="G842" s="144"/>
      <c r="H842" s="145"/>
    </row>
    <row r="843" spans="1:8">
      <c r="A843" s="34"/>
      <c r="B843" s="35"/>
      <c r="C843" s="35"/>
      <c r="D843" s="35"/>
      <c r="E843" s="35"/>
      <c r="F843" s="30"/>
      <c r="G843" s="144"/>
      <c r="H843" s="145"/>
    </row>
    <row r="844" spans="1:8">
      <c r="A844" s="34"/>
      <c r="B844" s="35"/>
      <c r="C844" s="35"/>
      <c r="D844" s="35"/>
      <c r="E844" s="35"/>
      <c r="F844" s="30"/>
      <c r="G844" s="144"/>
      <c r="H844" s="145"/>
    </row>
    <row r="845" spans="1:8">
      <c r="A845" s="34"/>
      <c r="B845" s="35"/>
      <c r="C845" s="35"/>
      <c r="D845" s="35"/>
      <c r="E845" s="35"/>
      <c r="F845" s="30"/>
      <c r="G845" s="144"/>
      <c r="H845" s="145"/>
    </row>
    <row r="846" spans="1:8">
      <c r="A846" s="34"/>
      <c r="B846" s="35"/>
      <c r="C846" s="35"/>
      <c r="D846" s="35"/>
      <c r="E846" s="35"/>
      <c r="F846" s="30"/>
      <c r="G846" s="144"/>
      <c r="H846" s="145"/>
    </row>
    <row r="847" spans="1:8">
      <c r="A847" s="34"/>
      <c r="B847" s="35"/>
      <c r="C847" s="35"/>
      <c r="D847" s="35"/>
      <c r="E847" s="35"/>
      <c r="F847" s="30"/>
      <c r="G847" s="144"/>
      <c r="H847" s="145"/>
    </row>
    <row r="848" spans="1:8">
      <c r="A848" s="34"/>
      <c r="B848" s="35"/>
      <c r="C848" s="35"/>
      <c r="D848" s="35"/>
      <c r="E848" s="35"/>
      <c r="F848" s="30"/>
      <c r="G848" s="144"/>
      <c r="H848" s="145"/>
    </row>
    <row r="849" spans="1:8">
      <c r="A849" s="34"/>
      <c r="B849" s="30"/>
      <c r="C849" s="35"/>
      <c r="D849" s="35"/>
      <c r="E849" s="35"/>
      <c r="F849" s="30"/>
      <c r="G849" s="144"/>
      <c r="H849" s="145"/>
    </row>
    <row r="850" spans="1:8">
      <c r="A850" s="34"/>
      <c r="B850" s="35"/>
      <c r="C850" s="35"/>
      <c r="D850" s="35"/>
      <c r="E850" s="35"/>
      <c r="F850" s="30"/>
      <c r="G850" s="144"/>
      <c r="H850" s="145"/>
    </row>
    <row r="851" spans="1:8">
      <c r="A851" s="34"/>
      <c r="B851" s="30"/>
      <c r="C851" s="35"/>
      <c r="D851" s="35"/>
      <c r="E851" s="35"/>
      <c r="F851" s="30"/>
      <c r="G851" s="144"/>
      <c r="H851" s="145"/>
    </row>
    <row r="852" spans="1:8">
      <c r="A852" s="34"/>
      <c r="B852" s="30"/>
      <c r="C852" s="35"/>
      <c r="D852" s="35"/>
      <c r="E852" s="35"/>
      <c r="F852" s="30"/>
      <c r="G852" s="144"/>
      <c r="H852" s="145"/>
    </row>
    <row r="853" spans="1:8">
      <c r="A853" s="34"/>
      <c r="B853" s="30"/>
      <c r="C853" s="35"/>
      <c r="D853" s="35"/>
      <c r="E853" s="35"/>
      <c r="F853" s="30"/>
      <c r="G853" s="144"/>
      <c r="H853" s="145"/>
    </row>
    <row r="854" spans="1:8">
      <c r="A854" s="34"/>
      <c r="B854" s="30"/>
      <c r="C854" s="35"/>
      <c r="D854" s="35"/>
      <c r="E854" s="35"/>
      <c r="F854" s="30"/>
      <c r="G854" s="144"/>
      <c r="H854" s="145"/>
    </row>
    <row r="855" spans="1:8">
      <c r="A855" s="34"/>
      <c r="B855" s="30"/>
      <c r="C855" s="35"/>
      <c r="D855" s="35"/>
      <c r="E855" s="35"/>
      <c r="F855" s="30"/>
      <c r="G855" s="144"/>
      <c r="H855" s="145"/>
    </row>
    <row r="856" spans="1:8">
      <c r="A856" s="34"/>
      <c r="B856" s="30"/>
      <c r="C856" s="35"/>
      <c r="D856" s="35"/>
      <c r="E856" s="35"/>
      <c r="F856" s="30"/>
      <c r="G856" s="144"/>
      <c r="H856" s="145"/>
    </row>
    <row r="857" spans="1:8">
      <c r="A857" s="34"/>
      <c r="B857" s="30"/>
      <c r="C857" s="35"/>
      <c r="D857" s="35"/>
      <c r="E857" s="35"/>
      <c r="F857" s="30"/>
      <c r="G857" s="144"/>
      <c r="H857" s="145"/>
    </row>
    <row r="858" spans="1:8">
      <c r="A858" s="34"/>
      <c r="B858" s="30"/>
      <c r="C858" s="35"/>
      <c r="D858" s="35"/>
      <c r="E858" s="35"/>
      <c r="F858" s="30"/>
      <c r="G858" s="144"/>
      <c r="H858" s="145"/>
    </row>
    <row r="859" spans="1:8">
      <c r="A859" s="34"/>
      <c r="B859" s="30"/>
      <c r="C859" s="35"/>
      <c r="D859" s="35"/>
      <c r="E859" s="35"/>
      <c r="F859" s="30"/>
      <c r="G859" s="144"/>
      <c r="H859" s="145"/>
    </row>
    <row r="860" spans="1:8">
      <c r="A860" s="34"/>
      <c r="B860" s="30"/>
      <c r="C860" s="35"/>
      <c r="D860" s="35"/>
      <c r="E860" s="35"/>
      <c r="F860" s="30"/>
      <c r="G860" s="144"/>
      <c r="H860" s="145"/>
    </row>
    <row r="861" spans="1:8" ht="15.6" thickBot="1">
      <c r="A861" s="40"/>
      <c r="B861" s="41"/>
      <c r="C861" s="42"/>
      <c r="D861" s="42"/>
      <c r="E861" s="42"/>
      <c r="F861" s="41"/>
      <c r="G861" s="146"/>
      <c r="H861" s="147"/>
    </row>
    <row r="862" spans="1:8">
      <c r="A862" s="17" t="s">
        <v>2880</v>
      </c>
      <c r="B862" s="35"/>
      <c r="C862" s="17"/>
      <c r="D862" s="17"/>
      <c r="E862" s="30"/>
      <c r="F862" s="30"/>
      <c r="G862" s="144"/>
      <c r="H862" s="206"/>
    </row>
    <row r="863" spans="1:8">
      <c r="A863" s="35" t="s">
        <v>113</v>
      </c>
      <c r="B863" s="35"/>
      <c r="C863" s="35"/>
      <c r="D863" s="35"/>
      <c r="E863" s="35"/>
      <c r="F863" s="35"/>
      <c r="G863" s="148"/>
      <c r="H863" s="148"/>
    </row>
    <row r="865" spans="1:8" ht="15.6" thickBot="1"/>
    <row r="866" spans="1:8">
      <c r="A866" s="43"/>
      <c r="B866" s="44" t="s">
        <v>1429</v>
      </c>
      <c r="C866" s="59" t="s">
        <v>2377</v>
      </c>
      <c r="D866" s="46"/>
      <c r="E866" s="46"/>
      <c r="F866" s="44"/>
      <c r="G866" s="44" t="s">
        <v>1350</v>
      </c>
      <c r="H866" s="60" t="s">
        <v>1351</v>
      </c>
    </row>
    <row r="867" spans="1:8">
      <c r="A867" s="34"/>
      <c r="B867" s="81" t="str">
        <f>'Data Sheet'!$C$25</f>
        <v>Rochester Gas &amp; Electric Corporation</v>
      </c>
      <c r="C867" s="205" t="s">
        <v>2378</v>
      </c>
      <c r="D867" s="30" t="s">
        <v>2379</v>
      </c>
      <c r="E867" s="30"/>
      <c r="F867" s="65" t="s">
        <v>2380</v>
      </c>
      <c r="G867" s="65" t="s">
        <v>1353</v>
      </c>
      <c r="H867" s="39"/>
    </row>
    <row r="868" spans="1:8">
      <c r="A868" s="37"/>
      <c r="B868" s="38"/>
      <c r="C868" s="160" t="s">
        <v>2381</v>
      </c>
      <c r="D868" s="38" t="s">
        <v>2379</v>
      </c>
      <c r="E868" s="38"/>
      <c r="F868" s="116" t="s">
        <v>2382</v>
      </c>
      <c r="G868" s="871" t="str">
        <f>'Data Sheet'!$C$40</f>
        <v xml:space="preserve"> </v>
      </c>
      <c r="H868" s="1591" t="str">
        <f>'Data Sheet'!$C$38</f>
        <v>12/31/2013</v>
      </c>
    </row>
    <row r="869" spans="1:8">
      <c r="A869" s="31" t="s">
        <v>2882</v>
      </c>
      <c r="B869" s="32"/>
      <c r="C869" s="32"/>
      <c r="D869" s="32"/>
      <c r="E869" s="32"/>
      <c r="F869" s="32"/>
      <c r="G869" s="32"/>
      <c r="H869" s="33"/>
    </row>
    <row r="870" spans="1:8">
      <c r="A870" s="34"/>
      <c r="B870" s="35"/>
      <c r="C870" s="35"/>
      <c r="D870" s="35"/>
      <c r="E870" s="35"/>
      <c r="F870" s="17"/>
      <c r="G870" s="35"/>
      <c r="H870" s="36"/>
    </row>
    <row r="871" spans="1:8">
      <c r="A871" s="34"/>
      <c r="B871" s="35"/>
      <c r="C871" s="35"/>
      <c r="D871" s="35"/>
      <c r="E871" s="35"/>
      <c r="F871" s="17"/>
      <c r="G871" s="35"/>
      <c r="H871" s="36"/>
    </row>
    <row r="872" spans="1:8">
      <c r="A872" s="34"/>
      <c r="B872" s="35"/>
      <c r="C872" s="35"/>
      <c r="D872" s="35"/>
      <c r="E872" s="35"/>
      <c r="F872" s="17"/>
      <c r="G872" s="35"/>
      <c r="H872" s="36"/>
    </row>
    <row r="873" spans="1:8">
      <c r="A873" s="34"/>
      <c r="B873" s="35"/>
      <c r="C873" s="35"/>
      <c r="D873" s="35"/>
      <c r="E873" s="35"/>
      <c r="F873" s="17"/>
      <c r="G873" s="35"/>
      <c r="H873" s="194"/>
    </row>
    <row r="874" spans="1:8">
      <c r="A874" s="34"/>
      <c r="B874" s="35"/>
      <c r="C874" s="35"/>
      <c r="D874" s="35"/>
      <c r="E874" s="35"/>
      <c r="F874" s="17"/>
      <c r="G874" s="35"/>
      <c r="H874" s="36"/>
    </row>
    <row r="875" spans="1:8">
      <c r="A875" s="34"/>
      <c r="B875" s="35"/>
      <c r="C875" s="35"/>
      <c r="D875" s="35"/>
      <c r="E875" s="35"/>
      <c r="F875" s="17"/>
      <c r="G875" s="35"/>
      <c r="H875" s="36"/>
    </row>
    <row r="876" spans="1:8">
      <c r="A876" s="34"/>
      <c r="B876" s="35"/>
      <c r="C876" s="35"/>
      <c r="D876" s="35"/>
      <c r="E876" s="35"/>
      <c r="F876" s="17"/>
      <c r="G876" s="148"/>
      <c r="H876" s="169"/>
    </row>
    <row r="877" spans="1:8">
      <c r="A877" s="34"/>
      <c r="B877" s="35"/>
      <c r="C877" s="35"/>
      <c r="D877" s="35"/>
      <c r="E877" s="35"/>
      <c r="F877" s="17"/>
      <c r="G877" s="148"/>
      <c r="H877" s="169"/>
    </row>
    <row r="878" spans="1:8">
      <c r="A878" s="34"/>
      <c r="B878" s="30"/>
      <c r="C878" s="35"/>
      <c r="D878" s="35"/>
      <c r="E878" s="35"/>
      <c r="F878" s="17"/>
      <c r="G878" s="148"/>
      <c r="H878" s="169"/>
    </row>
    <row r="879" spans="1:8">
      <c r="A879" s="34"/>
      <c r="B879" s="35"/>
      <c r="C879" s="35"/>
      <c r="D879" s="35"/>
      <c r="E879" s="35"/>
      <c r="F879" s="17"/>
      <c r="G879" s="148"/>
      <c r="H879" s="169"/>
    </row>
    <row r="880" spans="1:8">
      <c r="A880" s="34"/>
      <c r="B880" s="35"/>
      <c r="C880" s="35"/>
      <c r="D880" s="35"/>
      <c r="E880" s="35"/>
      <c r="F880" s="17"/>
      <c r="G880" s="148"/>
      <c r="H880" s="169"/>
    </row>
    <row r="881" spans="1:8">
      <c r="A881" s="34"/>
      <c r="B881" s="35"/>
      <c r="C881" s="35"/>
      <c r="D881" s="35"/>
      <c r="E881" s="35"/>
      <c r="F881" s="17"/>
      <c r="G881" s="35"/>
      <c r="H881" s="36"/>
    </row>
    <row r="882" spans="1:8">
      <c r="A882" s="34"/>
      <c r="B882" s="35"/>
      <c r="C882" s="35"/>
      <c r="D882" s="35"/>
      <c r="E882" s="35"/>
      <c r="F882" s="17"/>
      <c r="G882" s="35"/>
      <c r="H882" s="36"/>
    </row>
    <row r="883" spans="1:8">
      <c r="A883" s="34"/>
      <c r="B883" s="35"/>
      <c r="C883" s="35"/>
      <c r="D883" s="35"/>
      <c r="E883" s="35"/>
      <c r="F883" s="17"/>
      <c r="G883" s="35"/>
      <c r="H883" s="36"/>
    </row>
    <row r="884" spans="1:8">
      <c r="A884" s="34"/>
      <c r="B884" s="35"/>
      <c r="C884" s="35"/>
      <c r="D884" s="35"/>
      <c r="E884" s="35"/>
      <c r="F884" s="17"/>
      <c r="G884" s="35"/>
      <c r="H884" s="36"/>
    </row>
    <row r="885" spans="1:8">
      <c r="A885" s="34"/>
      <c r="B885" s="35"/>
      <c r="C885" s="35"/>
      <c r="D885" s="35"/>
      <c r="E885" s="35"/>
      <c r="F885" s="17"/>
      <c r="G885" s="35"/>
      <c r="H885" s="36"/>
    </row>
    <row r="886" spans="1:8">
      <c r="A886" s="34"/>
      <c r="B886" s="35"/>
      <c r="C886" s="35"/>
      <c r="D886" s="35"/>
      <c r="E886" s="35"/>
      <c r="F886" s="35"/>
      <c r="G886" s="35"/>
      <c r="H886" s="36"/>
    </row>
    <row r="887" spans="1:8">
      <c r="A887" s="34"/>
      <c r="B887" s="35"/>
      <c r="C887" s="35"/>
      <c r="D887" s="35"/>
      <c r="E887" s="35"/>
      <c r="F887" s="30"/>
      <c r="G887" s="144"/>
      <c r="H887" s="145"/>
    </row>
    <row r="888" spans="1:8">
      <c r="A888" s="34"/>
      <c r="B888" s="30"/>
      <c r="C888" s="35"/>
      <c r="D888" s="35"/>
      <c r="E888" s="35"/>
      <c r="F888" s="30"/>
      <c r="G888" s="144"/>
      <c r="H888" s="145"/>
    </row>
    <row r="889" spans="1:8">
      <c r="A889" s="34"/>
      <c r="B889" s="35"/>
      <c r="C889" s="35"/>
      <c r="D889" s="35"/>
      <c r="E889" s="35"/>
      <c r="F889" s="30"/>
      <c r="G889" s="144"/>
      <c r="H889" s="145"/>
    </row>
    <row r="890" spans="1:8">
      <c r="A890" s="34"/>
      <c r="B890" s="30"/>
      <c r="C890" s="35"/>
      <c r="D890" s="35"/>
      <c r="E890" s="35"/>
      <c r="F890" s="30"/>
      <c r="G890" s="144"/>
      <c r="H890" s="145"/>
    </row>
    <row r="891" spans="1:8">
      <c r="A891" s="34"/>
      <c r="B891" s="35"/>
      <c r="C891" s="35"/>
      <c r="D891" s="35"/>
      <c r="E891" s="35"/>
      <c r="F891" s="30"/>
      <c r="G891" s="144"/>
      <c r="H891" s="145"/>
    </row>
    <row r="892" spans="1:8">
      <c r="A892" s="34"/>
      <c r="B892" s="35"/>
      <c r="C892" s="35"/>
      <c r="D892" s="35"/>
      <c r="E892" s="35"/>
      <c r="F892" s="30"/>
      <c r="G892" s="144"/>
      <c r="H892" s="145"/>
    </row>
    <row r="893" spans="1:8">
      <c r="A893" s="34"/>
      <c r="B893" s="35"/>
      <c r="C893" s="35"/>
      <c r="D893" s="35"/>
      <c r="E893" s="35"/>
      <c r="F893" s="30"/>
      <c r="G893" s="144"/>
      <c r="H893" s="145"/>
    </row>
    <row r="894" spans="1:8">
      <c r="A894" s="34"/>
      <c r="B894" s="35"/>
      <c r="C894" s="35"/>
      <c r="D894" s="35"/>
      <c r="E894" s="35"/>
      <c r="F894" s="30"/>
      <c r="G894" s="144"/>
      <c r="H894" s="145"/>
    </row>
    <row r="895" spans="1:8">
      <c r="A895" s="34"/>
      <c r="B895" s="35"/>
      <c r="C895" s="35"/>
      <c r="D895" s="35"/>
      <c r="E895" s="35"/>
      <c r="F895" s="30"/>
      <c r="G895" s="144"/>
      <c r="H895" s="145"/>
    </row>
    <row r="896" spans="1:8">
      <c r="A896" s="34"/>
      <c r="B896" s="35"/>
      <c r="C896" s="35"/>
      <c r="D896" s="35"/>
      <c r="E896" s="35"/>
      <c r="F896" s="30"/>
      <c r="G896" s="144"/>
      <c r="H896" s="145"/>
    </row>
    <row r="897" spans="1:8">
      <c r="A897" s="34"/>
      <c r="B897" s="35"/>
      <c r="C897" s="35"/>
      <c r="D897" s="35"/>
      <c r="E897" s="35"/>
      <c r="F897" s="30"/>
      <c r="G897" s="144"/>
      <c r="H897" s="145"/>
    </row>
    <row r="898" spans="1:8">
      <c r="A898" s="34"/>
      <c r="B898" s="35"/>
      <c r="C898" s="35"/>
      <c r="D898" s="35"/>
      <c r="E898" s="35"/>
      <c r="F898" s="30"/>
      <c r="G898" s="144"/>
      <c r="H898" s="145"/>
    </row>
    <row r="899" spans="1:8">
      <c r="A899" s="34"/>
      <c r="B899" s="35"/>
      <c r="C899" s="35"/>
      <c r="D899" s="35"/>
      <c r="E899" s="35"/>
      <c r="F899" s="30"/>
      <c r="G899" s="144"/>
      <c r="H899" s="145"/>
    </row>
    <row r="900" spans="1:8">
      <c r="A900" s="34"/>
      <c r="B900" s="35"/>
      <c r="C900" s="35"/>
      <c r="D900" s="35"/>
      <c r="E900" s="35"/>
      <c r="F900" s="30"/>
      <c r="G900" s="144"/>
      <c r="H900" s="145"/>
    </row>
    <row r="901" spans="1:8">
      <c r="A901" s="34"/>
      <c r="B901" s="35"/>
      <c r="C901" s="35"/>
      <c r="D901" s="35"/>
      <c r="E901" s="35"/>
      <c r="F901" s="30"/>
      <c r="G901" s="144"/>
      <c r="H901" s="145"/>
    </row>
    <row r="902" spans="1:8">
      <c r="A902" s="34"/>
      <c r="B902" s="35"/>
      <c r="C902" s="35"/>
      <c r="D902" s="35"/>
      <c r="E902" s="35"/>
      <c r="F902" s="30"/>
      <c r="G902" s="144"/>
      <c r="H902" s="145"/>
    </row>
    <row r="903" spans="1:8">
      <c r="A903" s="34"/>
      <c r="B903" s="35"/>
      <c r="C903" s="35"/>
      <c r="D903" s="35"/>
      <c r="E903" s="35"/>
      <c r="F903" s="30"/>
      <c r="G903" s="144"/>
      <c r="H903" s="145"/>
    </row>
    <row r="904" spans="1:8">
      <c r="A904" s="34"/>
      <c r="B904" s="35"/>
      <c r="C904" s="35"/>
      <c r="D904" s="35"/>
      <c r="E904" s="35"/>
      <c r="F904" s="30"/>
      <c r="G904" s="144"/>
      <c r="H904" s="145"/>
    </row>
    <row r="905" spans="1:8">
      <c r="A905" s="34"/>
      <c r="B905" s="35"/>
      <c r="C905" s="35"/>
      <c r="D905" s="35"/>
      <c r="E905" s="35"/>
      <c r="F905" s="30"/>
      <c r="G905" s="144"/>
      <c r="H905" s="145"/>
    </row>
    <row r="906" spans="1:8">
      <c r="A906" s="34"/>
      <c r="B906" s="35"/>
      <c r="C906" s="35"/>
      <c r="D906" s="35"/>
      <c r="E906" s="35"/>
      <c r="F906" s="30"/>
      <c r="G906" s="144"/>
      <c r="H906" s="145"/>
    </row>
    <row r="907" spans="1:8">
      <c r="A907" s="34"/>
      <c r="B907" s="35"/>
      <c r="C907" s="35"/>
      <c r="D907" s="35"/>
      <c r="E907" s="35"/>
      <c r="F907" s="30"/>
      <c r="G907" s="144"/>
      <c r="H907" s="145"/>
    </row>
    <row r="908" spans="1:8">
      <c r="A908" s="34"/>
      <c r="B908" s="35"/>
      <c r="C908" s="35"/>
      <c r="D908" s="35"/>
      <c r="E908" s="35"/>
      <c r="F908" s="30"/>
      <c r="G908" s="144"/>
      <c r="H908" s="145"/>
    </row>
    <row r="909" spans="1:8">
      <c r="A909" s="34"/>
      <c r="B909" s="35"/>
      <c r="C909" s="35"/>
      <c r="D909" s="35"/>
      <c r="E909" s="35"/>
      <c r="F909" s="30"/>
      <c r="G909" s="144"/>
      <c r="H909" s="145"/>
    </row>
    <row r="910" spans="1:8">
      <c r="A910" s="34"/>
      <c r="B910" s="35"/>
      <c r="C910" s="35"/>
      <c r="D910" s="35"/>
      <c r="E910" s="35"/>
      <c r="F910" s="30"/>
      <c r="G910" s="144"/>
      <c r="H910" s="145"/>
    </row>
    <row r="911" spans="1:8">
      <c r="A911" s="34"/>
      <c r="B911" s="35"/>
      <c r="C911" s="35"/>
      <c r="D911" s="35"/>
      <c r="E911" s="35"/>
      <c r="F911" s="30"/>
      <c r="G911" s="144"/>
      <c r="H911" s="145"/>
    </row>
    <row r="912" spans="1:8">
      <c r="A912" s="34"/>
      <c r="B912" s="35"/>
      <c r="C912" s="35"/>
      <c r="D912" s="35"/>
      <c r="E912" s="35"/>
      <c r="F912" s="30"/>
      <c r="G912" s="144"/>
      <c r="H912" s="145"/>
    </row>
    <row r="913" spans="1:8">
      <c r="A913" s="34"/>
      <c r="B913" s="35"/>
      <c r="C913" s="35"/>
      <c r="D913" s="35"/>
      <c r="E913" s="35"/>
      <c r="F913" s="30"/>
      <c r="G913" s="144"/>
      <c r="H913" s="145"/>
    </row>
    <row r="914" spans="1:8">
      <c r="A914" s="34"/>
      <c r="B914" s="35"/>
      <c r="C914" s="35"/>
      <c r="D914" s="35"/>
      <c r="E914" s="35"/>
      <c r="F914" s="30"/>
      <c r="G914" s="144"/>
      <c r="H914" s="145"/>
    </row>
    <row r="915" spans="1:8">
      <c r="A915" s="34"/>
      <c r="B915" s="35"/>
      <c r="C915" s="35"/>
      <c r="D915" s="35"/>
      <c r="E915" s="35"/>
      <c r="F915" s="30"/>
      <c r="G915" s="144"/>
      <c r="H915" s="145"/>
    </row>
    <row r="916" spans="1:8">
      <c r="A916" s="34"/>
      <c r="B916" s="30"/>
      <c r="C916" s="35"/>
      <c r="D916" s="35"/>
      <c r="E916" s="35"/>
      <c r="F916" s="30"/>
      <c r="G916" s="144"/>
      <c r="H916" s="145"/>
    </row>
    <row r="917" spans="1:8">
      <c r="A917" s="34"/>
      <c r="B917" s="35"/>
      <c r="C917" s="35"/>
      <c r="D917" s="35"/>
      <c r="E917" s="35"/>
      <c r="F917" s="30"/>
      <c r="G917" s="144"/>
      <c r="H917" s="145"/>
    </row>
    <row r="918" spans="1:8">
      <c r="A918" s="34"/>
      <c r="B918" s="30"/>
      <c r="C918" s="35"/>
      <c r="D918" s="35"/>
      <c r="E918" s="35"/>
      <c r="F918" s="30"/>
      <c r="G918" s="144"/>
      <c r="H918" s="145"/>
    </row>
    <row r="919" spans="1:8">
      <c r="A919" s="34"/>
      <c r="B919" s="30"/>
      <c r="C919" s="35"/>
      <c r="D919" s="35"/>
      <c r="E919" s="35"/>
      <c r="F919" s="30"/>
      <c r="G919" s="144"/>
      <c r="H919" s="145"/>
    </row>
    <row r="920" spans="1:8">
      <c r="A920" s="34"/>
      <c r="B920" s="30"/>
      <c r="C920" s="35"/>
      <c r="D920" s="35"/>
      <c r="E920" s="35"/>
      <c r="F920" s="30"/>
      <c r="G920" s="144"/>
      <c r="H920" s="145"/>
    </row>
    <row r="921" spans="1:8">
      <c r="A921" s="34"/>
      <c r="B921" s="30"/>
      <c r="C921" s="35"/>
      <c r="D921" s="35"/>
      <c r="E921" s="35"/>
      <c r="F921" s="30"/>
      <c r="G921" s="144"/>
      <c r="H921" s="145"/>
    </row>
    <row r="922" spans="1:8">
      <c r="A922" s="34"/>
      <c r="B922" s="30"/>
      <c r="C922" s="35"/>
      <c r="D922" s="35"/>
      <c r="E922" s="35"/>
      <c r="F922" s="30"/>
      <c r="G922" s="144"/>
      <c r="H922" s="145"/>
    </row>
    <row r="923" spans="1:8">
      <c r="A923" s="34"/>
      <c r="B923" s="30"/>
      <c r="C923" s="35"/>
      <c r="D923" s="35"/>
      <c r="E923" s="35"/>
      <c r="F923" s="30"/>
      <c r="G923" s="144"/>
      <c r="H923" s="145"/>
    </row>
    <row r="924" spans="1:8">
      <c r="A924" s="34"/>
      <c r="B924" s="30"/>
      <c r="C924" s="35"/>
      <c r="D924" s="35"/>
      <c r="E924" s="35"/>
      <c r="F924" s="30"/>
      <c r="G924" s="144"/>
      <c r="H924" s="145"/>
    </row>
    <row r="925" spans="1:8">
      <c r="A925" s="34"/>
      <c r="B925" s="30"/>
      <c r="C925" s="35"/>
      <c r="D925" s="35"/>
      <c r="E925" s="35"/>
      <c r="F925" s="30"/>
      <c r="G925" s="144"/>
      <c r="H925" s="145"/>
    </row>
    <row r="926" spans="1:8">
      <c r="A926" s="34"/>
      <c r="B926" s="30"/>
      <c r="C926" s="35"/>
      <c r="D926" s="35"/>
      <c r="E926" s="35"/>
      <c r="F926" s="30"/>
      <c r="G926" s="144"/>
      <c r="H926" s="145"/>
    </row>
    <row r="927" spans="1:8">
      <c r="A927" s="34"/>
      <c r="B927" s="30"/>
      <c r="C927" s="35"/>
      <c r="D927" s="35"/>
      <c r="E927" s="35"/>
      <c r="F927" s="30"/>
      <c r="G927" s="144"/>
      <c r="H927" s="145"/>
    </row>
    <row r="928" spans="1:8" ht="15.6" thickBot="1">
      <c r="A928" s="40"/>
      <c r="B928" s="41"/>
      <c r="C928" s="42"/>
      <c r="D928" s="42"/>
      <c r="E928" s="42"/>
      <c r="F928" s="41"/>
      <c r="G928" s="146"/>
      <c r="H928" s="147"/>
    </row>
    <row r="929" spans="1:8">
      <c r="A929" s="17" t="s">
        <v>2880</v>
      </c>
      <c r="B929" s="35"/>
      <c r="C929" s="17"/>
      <c r="D929" s="17"/>
      <c r="E929" s="30"/>
      <c r="F929" s="30"/>
      <c r="G929" s="144"/>
      <c r="H929" s="206"/>
    </row>
    <row r="930" spans="1:8">
      <c r="A930" s="35" t="s">
        <v>114</v>
      </c>
      <c r="B930" s="35"/>
      <c r="C930" s="35"/>
      <c r="D930" s="35"/>
      <c r="E930" s="35"/>
      <c r="F930" s="35"/>
      <c r="G930" s="148"/>
      <c r="H930" s="148"/>
    </row>
    <row r="932" spans="1:8" ht="15.6" thickBot="1"/>
    <row r="933" spans="1:8">
      <c r="A933" s="43"/>
      <c r="B933" s="44" t="s">
        <v>1429</v>
      </c>
      <c r="C933" s="59" t="s">
        <v>2377</v>
      </c>
      <c r="D933" s="46"/>
      <c r="E933" s="46"/>
      <c r="F933" s="44"/>
      <c r="G933" s="44" t="s">
        <v>1350</v>
      </c>
      <c r="H933" s="60" t="s">
        <v>1351</v>
      </c>
    </row>
    <row r="934" spans="1:8">
      <c r="A934" s="34"/>
      <c r="B934" s="81" t="str">
        <f>'Data Sheet'!$C$25</f>
        <v>Rochester Gas &amp; Electric Corporation</v>
      </c>
      <c r="C934" s="205" t="s">
        <v>2378</v>
      </c>
      <c r="D934" s="30" t="s">
        <v>2379</v>
      </c>
      <c r="E934" s="30"/>
      <c r="F934" s="65" t="s">
        <v>2380</v>
      </c>
      <c r="G934" s="65" t="s">
        <v>1353</v>
      </c>
      <c r="H934" s="39"/>
    </row>
    <row r="935" spans="1:8">
      <c r="A935" s="37"/>
      <c r="B935" s="38"/>
      <c r="C935" s="160" t="s">
        <v>2381</v>
      </c>
      <c r="D935" s="38" t="s">
        <v>2379</v>
      </c>
      <c r="E935" s="38"/>
      <c r="F935" s="116" t="s">
        <v>2382</v>
      </c>
      <c r="G935" s="871" t="str">
        <f>'Data Sheet'!$C$40</f>
        <v xml:space="preserve"> </v>
      </c>
      <c r="H935" s="1591" t="str">
        <f>'Data Sheet'!$C$38</f>
        <v>12/31/2013</v>
      </c>
    </row>
    <row r="936" spans="1:8">
      <c r="A936" s="31" t="s">
        <v>2882</v>
      </c>
      <c r="B936" s="32"/>
      <c r="C936" s="32"/>
      <c r="D936" s="32"/>
      <c r="E936" s="32"/>
      <c r="F936" s="32"/>
      <c r="G936" s="32"/>
      <c r="H936" s="33"/>
    </row>
    <row r="937" spans="1:8">
      <c r="A937" s="34"/>
      <c r="B937" s="35"/>
      <c r="C937" s="35"/>
      <c r="D937" s="35"/>
      <c r="E937" s="35"/>
      <c r="F937" s="17"/>
      <c r="G937" s="35"/>
      <c r="H937" s="36"/>
    </row>
    <row r="938" spans="1:8">
      <c r="A938" s="34"/>
      <c r="B938" s="35"/>
      <c r="C938" s="35"/>
      <c r="D938" s="35"/>
      <c r="E938" s="35"/>
      <c r="F938" s="17"/>
      <c r="G938" s="35"/>
      <c r="H938" s="36"/>
    </row>
    <row r="939" spans="1:8">
      <c r="A939" s="34"/>
      <c r="B939" s="35"/>
      <c r="C939" s="35"/>
      <c r="D939" s="35"/>
      <c r="E939" s="35"/>
      <c r="F939" s="17"/>
      <c r="G939" s="35"/>
      <c r="H939" s="36"/>
    </row>
    <row r="940" spans="1:8">
      <c r="A940" s="34"/>
      <c r="B940" s="35"/>
      <c r="C940" s="35"/>
      <c r="D940" s="35"/>
      <c r="E940" s="35"/>
      <c r="F940" s="17"/>
      <c r="G940" s="35"/>
      <c r="H940" s="194"/>
    </row>
    <row r="941" spans="1:8">
      <c r="A941" s="34"/>
      <c r="B941" s="35"/>
      <c r="C941" s="35"/>
      <c r="D941" s="35"/>
      <c r="E941" s="35"/>
      <c r="F941" s="17"/>
      <c r="G941" s="35"/>
      <c r="H941" s="36"/>
    </row>
    <row r="942" spans="1:8">
      <c r="A942" s="34"/>
      <c r="B942" s="35"/>
      <c r="C942" s="35"/>
      <c r="D942" s="35"/>
      <c r="E942" s="35"/>
      <c r="F942" s="17"/>
      <c r="G942" s="35"/>
      <c r="H942" s="36"/>
    </row>
    <row r="943" spans="1:8">
      <c r="A943" s="34"/>
      <c r="B943" s="35"/>
      <c r="C943" s="35"/>
      <c r="D943" s="35"/>
      <c r="E943" s="35"/>
      <c r="F943" s="17"/>
      <c r="G943" s="148"/>
      <c r="H943" s="169"/>
    </row>
    <row r="944" spans="1:8">
      <c r="A944" s="34"/>
      <c r="B944" s="35"/>
      <c r="C944" s="35"/>
      <c r="D944" s="35"/>
      <c r="E944" s="35"/>
      <c r="F944" s="17"/>
      <c r="G944" s="148"/>
      <c r="H944" s="169"/>
    </row>
    <row r="945" spans="1:8">
      <c r="A945" s="34"/>
      <c r="B945" s="30"/>
      <c r="C945" s="35"/>
      <c r="D945" s="35"/>
      <c r="E945" s="35"/>
      <c r="F945" s="17"/>
      <c r="G945" s="148"/>
      <c r="H945" s="169"/>
    </row>
    <row r="946" spans="1:8">
      <c r="A946" s="34"/>
      <c r="B946" s="35"/>
      <c r="C946" s="35"/>
      <c r="D946" s="35"/>
      <c r="E946" s="35"/>
      <c r="F946" s="17"/>
      <c r="G946" s="148"/>
      <c r="H946" s="169"/>
    </row>
    <row r="947" spans="1:8">
      <c r="A947" s="34"/>
      <c r="B947" s="35"/>
      <c r="C947" s="35"/>
      <c r="D947" s="35"/>
      <c r="E947" s="35"/>
      <c r="F947" s="17"/>
      <c r="G947" s="148"/>
      <c r="H947" s="169"/>
    </row>
    <row r="948" spans="1:8">
      <c r="A948" s="34"/>
      <c r="B948" s="35"/>
      <c r="C948" s="35"/>
      <c r="D948" s="35"/>
      <c r="E948" s="35"/>
      <c r="F948" s="17"/>
      <c r="G948" s="35"/>
      <c r="H948" s="36"/>
    </row>
    <row r="949" spans="1:8">
      <c r="A949" s="34"/>
      <c r="B949" s="35"/>
      <c r="C949" s="35"/>
      <c r="D949" s="35"/>
      <c r="E949" s="35"/>
      <c r="F949" s="17"/>
      <c r="G949" s="35"/>
      <c r="H949" s="36"/>
    </row>
    <row r="950" spans="1:8">
      <c r="A950" s="34"/>
      <c r="B950" s="35"/>
      <c r="C950" s="35"/>
      <c r="D950" s="35"/>
      <c r="E950" s="35"/>
      <c r="F950" s="17"/>
      <c r="G950" s="35"/>
      <c r="H950" s="36"/>
    </row>
    <row r="951" spans="1:8">
      <c r="A951" s="34"/>
      <c r="B951" s="35"/>
      <c r="C951" s="35"/>
      <c r="D951" s="35"/>
      <c r="E951" s="35"/>
      <c r="F951" s="17"/>
      <c r="G951" s="35"/>
      <c r="H951" s="36"/>
    </row>
    <row r="952" spans="1:8">
      <c r="A952" s="34"/>
      <c r="B952" s="35"/>
      <c r="C952" s="35"/>
      <c r="D952" s="35"/>
      <c r="E952" s="35"/>
      <c r="F952" s="17"/>
      <c r="G952" s="35"/>
      <c r="H952" s="36"/>
    </row>
    <row r="953" spans="1:8">
      <c r="A953" s="34"/>
      <c r="B953" s="35"/>
      <c r="C953" s="35"/>
      <c r="D953" s="35"/>
      <c r="E953" s="35"/>
      <c r="F953" s="35"/>
      <c r="G953" s="35"/>
      <c r="H953" s="36"/>
    </row>
    <row r="954" spans="1:8">
      <c r="A954" s="34"/>
      <c r="B954" s="35"/>
      <c r="C954" s="35"/>
      <c r="D954" s="35"/>
      <c r="E954" s="35"/>
      <c r="F954" s="30"/>
      <c r="G954" s="144"/>
      <c r="H954" s="145"/>
    </row>
    <row r="955" spans="1:8">
      <c r="A955" s="34"/>
      <c r="B955" s="30"/>
      <c r="C955" s="35"/>
      <c r="D955" s="35"/>
      <c r="E955" s="35"/>
      <c r="F955" s="30"/>
      <c r="G955" s="144"/>
      <c r="H955" s="145"/>
    </row>
    <row r="956" spans="1:8">
      <c r="A956" s="34"/>
      <c r="B956" s="35"/>
      <c r="C956" s="35"/>
      <c r="D956" s="35"/>
      <c r="E956" s="35"/>
      <c r="F956" s="30"/>
      <c r="G956" s="144"/>
      <c r="H956" s="145"/>
    </row>
    <row r="957" spans="1:8">
      <c r="A957" s="34"/>
      <c r="B957" s="30"/>
      <c r="C957" s="35"/>
      <c r="D957" s="35"/>
      <c r="E957" s="35"/>
      <c r="F957" s="30"/>
      <c r="G957" s="144"/>
      <c r="H957" s="145"/>
    </row>
    <row r="958" spans="1:8">
      <c r="A958" s="34"/>
      <c r="B958" s="35"/>
      <c r="C958" s="35"/>
      <c r="D958" s="35"/>
      <c r="E958" s="35"/>
      <c r="F958" s="30"/>
      <c r="G958" s="144"/>
      <c r="H958" s="145"/>
    </row>
    <row r="959" spans="1:8">
      <c r="A959" s="34"/>
      <c r="B959" s="35"/>
      <c r="C959" s="35"/>
      <c r="D959" s="35"/>
      <c r="E959" s="35"/>
      <c r="F959" s="30"/>
      <c r="G959" s="144"/>
      <c r="H959" s="145"/>
    </row>
    <row r="960" spans="1:8">
      <c r="A960" s="34"/>
      <c r="B960" s="35"/>
      <c r="C960" s="35"/>
      <c r="D960" s="35"/>
      <c r="E960" s="35"/>
      <c r="F960" s="30"/>
      <c r="G960" s="144"/>
      <c r="H960" s="145"/>
    </row>
    <row r="961" spans="1:8">
      <c r="A961" s="34"/>
      <c r="B961" s="35"/>
      <c r="C961" s="35"/>
      <c r="D961" s="35"/>
      <c r="E961" s="35"/>
      <c r="F961" s="30"/>
      <c r="G961" s="144"/>
      <c r="H961" s="145"/>
    </row>
    <row r="962" spans="1:8">
      <c r="A962" s="34"/>
      <c r="B962" s="35"/>
      <c r="C962" s="35"/>
      <c r="D962" s="35"/>
      <c r="E962" s="35"/>
      <c r="F962" s="30"/>
      <c r="G962" s="144"/>
      <c r="H962" s="145"/>
    </row>
    <row r="963" spans="1:8">
      <c r="A963" s="34"/>
      <c r="B963" s="35"/>
      <c r="C963" s="35"/>
      <c r="D963" s="35"/>
      <c r="E963" s="35"/>
      <c r="F963" s="30"/>
      <c r="G963" s="144"/>
      <c r="H963" s="145"/>
    </row>
    <row r="964" spans="1:8">
      <c r="A964" s="34"/>
      <c r="B964" s="35"/>
      <c r="C964" s="35"/>
      <c r="D964" s="35"/>
      <c r="E964" s="35"/>
      <c r="F964" s="30"/>
      <c r="G964" s="144"/>
      <c r="H964" s="145"/>
    </row>
    <row r="965" spans="1:8">
      <c r="A965" s="34"/>
      <c r="B965" s="35"/>
      <c r="C965" s="35"/>
      <c r="D965" s="35"/>
      <c r="E965" s="35"/>
      <c r="F965" s="30"/>
      <c r="G965" s="144"/>
      <c r="H965" s="145"/>
    </row>
    <row r="966" spans="1:8">
      <c r="A966" s="34"/>
      <c r="B966" s="35"/>
      <c r="C966" s="35"/>
      <c r="D966" s="35"/>
      <c r="E966" s="35"/>
      <c r="F966" s="30"/>
      <c r="G966" s="144"/>
      <c r="H966" s="145"/>
    </row>
    <row r="967" spans="1:8">
      <c r="A967" s="34"/>
      <c r="B967" s="35"/>
      <c r="C967" s="35"/>
      <c r="D967" s="35"/>
      <c r="E967" s="35"/>
      <c r="F967" s="30"/>
      <c r="G967" s="144"/>
      <c r="H967" s="145"/>
    </row>
    <row r="968" spans="1:8">
      <c r="A968" s="34"/>
      <c r="B968" s="35"/>
      <c r="C968" s="35"/>
      <c r="D968" s="35"/>
      <c r="E968" s="35"/>
      <c r="F968" s="30"/>
      <c r="G968" s="144"/>
      <c r="H968" s="145"/>
    </row>
    <row r="969" spans="1:8">
      <c r="A969" s="34"/>
      <c r="B969" s="35"/>
      <c r="C969" s="35"/>
      <c r="D969" s="35"/>
      <c r="E969" s="35"/>
      <c r="F969" s="30"/>
      <c r="G969" s="144"/>
      <c r="H969" s="145"/>
    </row>
    <row r="970" spans="1:8">
      <c r="A970" s="34"/>
      <c r="B970" s="35"/>
      <c r="C970" s="35"/>
      <c r="D970" s="35"/>
      <c r="E970" s="35"/>
      <c r="F970" s="30"/>
      <c r="G970" s="144"/>
      <c r="H970" s="145"/>
    </row>
    <row r="971" spans="1:8">
      <c r="A971" s="34"/>
      <c r="B971" s="35"/>
      <c r="C971" s="35"/>
      <c r="D971" s="35"/>
      <c r="E971" s="35"/>
      <c r="F971" s="30"/>
      <c r="G971" s="144"/>
      <c r="H971" s="145"/>
    </row>
    <row r="972" spans="1:8">
      <c r="A972" s="34"/>
      <c r="B972" s="35"/>
      <c r="C972" s="35"/>
      <c r="D972" s="35"/>
      <c r="E972" s="35"/>
      <c r="F972" s="30"/>
      <c r="G972" s="144"/>
      <c r="H972" s="145"/>
    </row>
    <row r="973" spans="1:8">
      <c r="A973" s="34"/>
      <c r="B973" s="35"/>
      <c r="C973" s="35"/>
      <c r="D973" s="35"/>
      <c r="E973" s="35"/>
      <c r="F973" s="30"/>
      <c r="G973" s="144"/>
      <c r="H973" s="145"/>
    </row>
    <row r="974" spans="1:8">
      <c r="A974" s="34"/>
      <c r="B974" s="35"/>
      <c r="C974" s="35"/>
      <c r="D974" s="35"/>
      <c r="E974" s="35"/>
      <c r="F974" s="30"/>
      <c r="G974" s="144"/>
      <c r="H974" s="145"/>
    </row>
    <row r="975" spans="1:8">
      <c r="A975" s="34"/>
      <c r="B975" s="35"/>
      <c r="C975" s="35"/>
      <c r="D975" s="35"/>
      <c r="E975" s="35"/>
      <c r="F975" s="30"/>
      <c r="G975" s="144"/>
      <c r="H975" s="145"/>
    </row>
    <row r="976" spans="1:8">
      <c r="A976" s="34"/>
      <c r="B976" s="35"/>
      <c r="C976" s="35"/>
      <c r="D976" s="35"/>
      <c r="E976" s="35"/>
      <c r="F976" s="30"/>
      <c r="G976" s="144"/>
      <c r="H976" s="145"/>
    </row>
    <row r="977" spans="1:8">
      <c r="A977" s="34"/>
      <c r="B977" s="35"/>
      <c r="C977" s="35"/>
      <c r="D977" s="35"/>
      <c r="E977" s="35"/>
      <c r="F977" s="30"/>
      <c r="G977" s="144"/>
      <c r="H977" s="145"/>
    </row>
    <row r="978" spans="1:8">
      <c r="A978" s="34"/>
      <c r="B978" s="35"/>
      <c r="C978" s="35"/>
      <c r="D978" s="35"/>
      <c r="E978" s="35"/>
      <c r="F978" s="30"/>
      <c r="G978" s="144"/>
      <c r="H978" s="145"/>
    </row>
    <row r="979" spans="1:8">
      <c r="A979" s="34"/>
      <c r="B979" s="35"/>
      <c r="C979" s="35"/>
      <c r="D979" s="35"/>
      <c r="E979" s="35"/>
      <c r="F979" s="30"/>
      <c r="G979" s="144"/>
      <c r="H979" s="145"/>
    </row>
    <row r="980" spans="1:8">
      <c r="A980" s="34"/>
      <c r="B980" s="35"/>
      <c r="C980" s="35"/>
      <c r="D980" s="35"/>
      <c r="E980" s="35"/>
      <c r="F980" s="30"/>
      <c r="G980" s="144"/>
      <c r="H980" s="145"/>
    </row>
    <row r="981" spans="1:8">
      <c r="A981" s="34"/>
      <c r="B981" s="35"/>
      <c r="C981" s="35"/>
      <c r="D981" s="35"/>
      <c r="E981" s="35"/>
      <c r="F981" s="30"/>
      <c r="G981" s="144"/>
      <c r="H981" s="145"/>
    </row>
    <row r="982" spans="1:8">
      <c r="A982" s="34"/>
      <c r="B982" s="35"/>
      <c r="C982" s="35"/>
      <c r="D982" s="35"/>
      <c r="E982" s="35"/>
      <c r="F982" s="30"/>
      <c r="G982" s="144"/>
      <c r="H982" s="145"/>
    </row>
    <row r="983" spans="1:8">
      <c r="A983" s="34"/>
      <c r="B983" s="30"/>
      <c r="C983" s="35"/>
      <c r="D983" s="35"/>
      <c r="E983" s="35"/>
      <c r="F983" s="30"/>
      <c r="G983" s="144"/>
      <c r="H983" s="145"/>
    </row>
    <row r="984" spans="1:8">
      <c r="A984" s="34"/>
      <c r="B984" s="35"/>
      <c r="C984" s="35"/>
      <c r="D984" s="35"/>
      <c r="E984" s="35"/>
      <c r="F984" s="30"/>
      <c r="G984" s="144"/>
      <c r="H984" s="145"/>
    </row>
    <row r="985" spans="1:8">
      <c r="A985" s="34"/>
      <c r="B985" s="30"/>
      <c r="C985" s="35"/>
      <c r="D985" s="35"/>
      <c r="E985" s="35"/>
      <c r="F985" s="30"/>
      <c r="G985" s="144"/>
      <c r="H985" s="145"/>
    </row>
    <row r="986" spans="1:8">
      <c r="A986" s="34"/>
      <c r="B986" s="30"/>
      <c r="C986" s="35"/>
      <c r="D986" s="35"/>
      <c r="E986" s="35"/>
      <c r="F986" s="30"/>
      <c r="G986" s="144"/>
      <c r="H986" s="145"/>
    </row>
    <row r="987" spans="1:8">
      <c r="A987" s="34"/>
      <c r="B987" s="30"/>
      <c r="C987" s="35"/>
      <c r="D987" s="35"/>
      <c r="E987" s="35"/>
      <c r="F987" s="30"/>
      <c r="G987" s="144"/>
      <c r="H987" s="145"/>
    </row>
    <row r="988" spans="1:8">
      <c r="A988" s="34"/>
      <c r="B988" s="30"/>
      <c r="C988" s="35"/>
      <c r="D988" s="35"/>
      <c r="E988" s="35"/>
      <c r="F988" s="30"/>
      <c r="G988" s="144"/>
      <c r="H988" s="145"/>
    </row>
    <row r="989" spans="1:8">
      <c r="A989" s="34"/>
      <c r="B989" s="30"/>
      <c r="C989" s="35"/>
      <c r="D989" s="35"/>
      <c r="E989" s="35"/>
      <c r="F989" s="30"/>
      <c r="G989" s="144"/>
      <c r="H989" s="145"/>
    </row>
    <row r="990" spans="1:8">
      <c r="A990" s="34"/>
      <c r="B990" s="30"/>
      <c r="C990" s="35"/>
      <c r="D990" s="35"/>
      <c r="E990" s="35"/>
      <c r="F990" s="30"/>
      <c r="G990" s="144"/>
      <c r="H990" s="145"/>
    </row>
    <row r="991" spans="1:8">
      <c r="A991" s="34"/>
      <c r="B991" s="30"/>
      <c r="C991" s="35"/>
      <c r="D991" s="35"/>
      <c r="E991" s="35"/>
      <c r="F991" s="30"/>
      <c r="G991" s="144"/>
      <c r="H991" s="145"/>
    </row>
    <row r="992" spans="1:8">
      <c r="A992" s="34"/>
      <c r="B992" s="30"/>
      <c r="C992" s="35"/>
      <c r="D992" s="35"/>
      <c r="E992" s="35"/>
      <c r="F992" s="30"/>
      <c r="G992" s="144"/>
      <c r="H992" s="145"/>
    </row>
    <row r="993" spans="1:8">
      <c r="A993" s="34"/>
      <c r="B993" s="30"/>
      <c r="C993" s="35"/>
      <c r="D993" s="35"/>
      <c r="E993" s="35"/>
      <c r="F993" s="30"/>
      <c r="G993" s="144"/>
      <c r="H993" s="145"/>
    </row>
    <row r="994" spans="1:8">
      <c r="A994" s="34"/>
      <c r="B994" s="30"/>
      <c r="C994" s="35"/>
      <c r="D994" s="35"/>
      <c r="E994" s="35"/>
      <c r="F994" s="30"/>
      <c r="G994" s="144"/>
      <c r="H994" s="145"/>
    </row>
    <row r="995" spans="1:8" ht="15.6" thickBot="1">
      <c r="A995" s="40"/>
      <c r="B995" s="41"/>
      <c r="C995" s="42"/>
      <c r="D995" s="42"/>
      <c r="E995" s="42"/>
      <c r="F995" s="41"/>
      <c r="G995" s="146"/>
      <c r="H995" s="147"/>
    </row>
    <row r="996" spans="1:8">
      <c r="A996" s="17" t="s">
        <v>2880</v>
      </c>
      <c r="B996" s="35"/>
      <c r="C996" s="17"/>
      <c r="D996" s="17"/>
      <c r="E996" s="30"/>
      <c r="F996" s="30"/>
      <c r="G996" s="144"/>
      <c r="H996" s="206"/>
    </row>
    <row r="997" spans="1:8">
      <c r="A997" s="35" t="s">
        <v>115</v>
      </c>
      <c r="B997" s="35"/>
      <c r="C997" s="35"/>
      <c r="D997" s="35"/>
      <c r="E997" s="35"/>
      <c r="F997" s="35"/>
      <c r="G997" s="148"/>
      <c r="H997" s="148"/>
    </row>
    <row r="999" spans="1:8" ht="15.6" thickBot="1"/>
    <row r="1000" spans="1:8">
      <c r="A1000" s="43"/>
      <c r="B1000" s="44" t="s">
        <v>1429</v>
      </c>
      <c r="C1000" s="59" t="s">
        <v>2377</v>
      </c>
      <c r="D1000" s="46"/>
      <c r="E1000" s="46"/>
      <c r="F1000" s="44"/>
      <c r="G1000" s="44" t="s">
        <v>1350</v>
      </c>
      <c r="H1000" s="60" t="s">
        <v>1351</v>
      </c>
    </row>
    <row r="1001" spans="1:8">
      <c r="A1001" s="34"/>
      <c r="B1001" s="81" t="str">
        <f>'Data Sheet'!$C$25</f>
        <v>Rochester Gas &amp; Electric Corporation</v>
      </c>
      <c r="C1001" s="205" t="s">
        <v>2378</v>
      </c>
      <c r="D1001" s="30" t="s">
        <v>2379</v>
      </c>
      <c r="E1001" s="30"/>
      <c r="F1001" s="65" t="s">
        <v>2380</v>
      </c>
      <c r="G1001" s="65" t="s">
        <v>1353</v>
      </c>
      <c r="H1001" s="39"/>
    </row>
    <row r="1002" spans="1:8">
      <c r="A1002" s="37"/>
      <c r="B1002" s="38"/>
      <c r="C1002" s="160" t="s">
        <v>2381</v>
      </c>
      <c r="D1002" s="38" t="s">
        <v>2379</v>
      </c>
      <c r="E1002" s="38"/>
      <c r="F1002" s="116" t="s">
        <v>2382</v>
      </c>
      <c r="G1002" s="871" t="str">
        <f>'Data Sheet'!$C$40</f>
        <v xml:space="preserve"> </v>
      </c>
      <c r="H1002" s="1591" t="str">
        <f>'Data Sheet'!$C$38</f>
        <v>12/31/2013</v>
      </c>
    </row>
    <row r="1003" spans="1:8">
      <c r="A1003" s="31" t="s">
        <v>2882</v>
      </c>
      <c r="B1003" s="32"/>
      <c r="C1003" s="32"/>
      <c r="D1003" s="32"/>
      <c r="E1003" s="32"/>
      <c r="F1003" s="32"/>
      <c r="G1003" s="32"/>
      <c r="H1003" s="33"/>
    </row>
    <row r="1004" spans="1:8">
      <c r="A1004" s="34"/>
      <c r="B1004" s="35"/>
      <c r="C1004" s="35"/>
      <c r="D1004" s="35"/>
      <c r="E1004" s="35"/>
      <c r="F1004" s="17"/>
      <c r="G1004" s="35"/>
      <c r="H1004" s="36"/>
    </row>
    <row r="1005" spans="1:8">
      <c r="A1005" s="34"/>
      <c r="B1005" s="35"/>
      <c r="C1005" s="35"/>
      <c r="D1005" s="35"/>
      <c r="E1005" s="35"/>
      <c r="F1005" s="17"/>
      <c r="G1005" s="35"/>
      <c r="H1005" s="36"/>
    </row>
    <row r="1006" spans="1:8">
      <c r="A1006" s="34"/>
      <c r="B1006" s="35"/>
      <c r="C1006" s="35"/>
      <c r="D1006" s="35"/>
      <c r="E1006" s="35"/>
      <c r="F1006" s="17"/>
      <c r="G1006" s="35"/>
      <c r="H1006" s="36"/>
    </row>
    <row r="1007" spans="1:8">
      <c r="A1007" s="34"/>
      <c r="B1007" s="35"/>
      <c r="C1007" s="35"/>
      <c r="D1007" s="35"/>
      <c r="E1007" s="35"/>
      <c r="F1007" s="17"/>
      <c r="G1007" s="35"/>
      <c r="H1007" s="194"/>
    </row>
    <row r="1008" spans="1:8">
      <c r="A1008" s="34"/>
      <c r="B1008" s="35"/>
      <c r="C1008" s="35"/>
      <c r="D1008" s="35"/>
      <c r="E1008" s="35"/>
      <c r="F1008" s="17"/>
      <c r="G1008" s="35"/>
      <c r="H1008" s="36"/>
    </row>
    <row r="1009" spans="1:8">
      <c r="A1009" s="34"/>
      <c r="B1009" s="35"/>
      <c r="C1009" s="35"/>
      <c r="D1009" s="35"/>
      <c r="E1009" s="35"/>
      <c r="F1009" s="17"/>
      <c r="G1009" s="35"/>
      <c r="H1009" s="36"/>
    </row>
    <row r="1010" spans="1:8">
      <c r="A1010" s="34"/>
      <c r="B1010" s="35"/>
      <c r="C1010" s="35"/>
      <c r="D1010" s="35"/>
      <c r="E1010" s="35"/>
      <c r="F1010" s="17"/>
      <c r="G1010" s="148"/>
      <c r="H1010" s="169"/>
    </row>
    <row r="1011" spans="1:8">
      <c r="A1011" s="34"/>
      <c r="B1011" s="35"/>
      <c r="C1011" s="35"/>
      <c r="D1011" s="35"/>
      <c r="E1011" s="35"/>
      <c r="F1011" s="17"/>
      <c r="G1011" s="148"/>
      <c r="H1011" s="169"/>
    </row>
    <row r="1012" spans="1:8">
      <c r="A1012" s="34"/>
      <c r="B1012" s="30"/>
      <c r="C1012" s="35"/>
      <c r="D1012" s="35"/>
      <c r="E1012" s="35"/>
      <c r="F1012" s="17"/>
      <c r="G1012" s="148"/>
      <c r="H1012" s="169"/>
    </row>
    <row r="1013" spans="1:8">
      <c r="A1013" s="34"/>
      <c r="B1013" s="35"/>
      <c r="C1013" s="35"/>
      <c r="D1013" s="35"/>
      <c r="E1013" s="35"/>
      <c r="F1013" s="17"/>
      <c r="G1013" s="148"/>
      <c r="H1013" s="169"/>
    </row>
    <row r="1014" spans="1:8">
      <c r="A1014" s="34"/>
      <c r="B1014" s="35"/>
      <c r="C1014" s="35"/>
      <c r="D1014" s="35"/>
      <c r="E1014" s="35"/>
      <c r="F1014" s="17"/>
      <c r="G1014" s="148"/>
      <c r="H1014" s="169"/>
    </row>
    <row r="1015" spans="1:8">
      <c r="A1015" s="34"/>
      <c r="B1015" s="35"/>
      <c r="C1015" s="35"/>
      <c r="D1015" s="35"/>
      <c r="E1015" s="35"/>
      <c r="F1015" s="17"/>
      <c r="G1015" s="35"/>
      <c r="H1015" s="36"/>
    </row>
    <row r="1016" spans="1:8">
      <c r="A1016" s="34"/>
      <c r="B1016" s="35"/>
      <c r="C1016" s="35"/>
      <c r="D1016" s="35"/>
      <c r="E1016" s="35"/>
      <c r="F1016" s="17"/>
      <c r="G1016" s="35"/>
      <c r="H1016" s="36"/>
    </row>
    <row r="1017" spans="1:8">
      <c r="A1017" s="34"/>
      <c r="B1017" s="35"/>
      <c r="C1017" s="35"/>
      <c r="D1017" s="35"/>
      <c r="E1017" s="35"/>
      <c r="F1017" s="17"/>
      <c r="G1017" s="35"/>
      <c r="H1017" s="36"/>
    </row>
    <row r="1018" spans="1:8">
      <c r="A1018" s="34"/>
      <c r="B1018" s="35"/>
      <c r="C1018" s="35"/>
      <c r="D1018" s="35"/>
      <c r="E1018" s="35"/>
      <c r="F1018" s="17"/>
      <c r="G1018" s="35"/>
      <c r="H1018" s="36"/>
    </row>
    <row r="1019" spans="1:8">
      <c r="A1019" s="34"/>
      <c r="B1019" s="35"/>
      <c r="C1019" s="35"/>
      <c r="D1019" s="35"/>
      <c r="E1019" s="35"/>
      <c r="F1019" s="17"/>
      <c r="G1019" s="35"/>
      <c r="H1019" s="36"/>
    </row>
    <row r="1020" spans="1:8">
      <c r="A1020" s="34"/>
      <c r="B1020" s="35"/>
      <c r="C1020" s="35"/>
      <c r="D1020" s="35"/>
      <c r="E1020" s="35"/>
      <c r="F1020" s="35"/>
      <c r="G1020" s="35"/>
      <c r="H1020" s="36"/>
    </row>
    <row r="1021" spans="1:8">
      <c r="A1021" s="34"/>
      <c r="B1021" s="35"/>
      <c r="C1021" s="35"/>
      <c r="D1021" s="35"/>
      <c r="E1021" s="35"/>
      <c r="F1021" s="30"/>
      <c r="G1021" s="144"/>
      <c r="H1021" s="145"/>
    </row>
    <row r="1022" spans="1:8">
      <c r="A1022" s="34"/>
      <c r="B1022" s="30"/>
      <c r="C1022" s="35"/>
      <c r="D1022" s="35"/>
      <c r="E1022" s="35"/>
      <c r="F1022" s="30"/>
      <c r="G1022" s="144"/>
      <c r="H1022" s="145"/>
    </row>
    <row r="1023" spans="1:8">
      <c r="A1023" s="34"/>
      <c r="B1023" s="35"/>
      <c r="C1023" s="35"/>
      <c r="D1023" s="35"/>
      <c r="E1023" s="35"/>
      <c r="F1023" s="30"/>
      <c r="G1023" s="144"/>
      <c r="H1023" s="145"/>
    </row>
    <row r="1024" spans="1:8">
      <c r="A1024" s="34"/>
      <c r="B1024" s="30"/>
      <c r="C1024" s="35"/>
      <c r="D1024" s="35"/>
      <c r="E1024" s="35"/>
      <c r="F1024" s="30"/>
      <c r="G1024" s="144"/>
      <c r="H1024" s="145"/>
    </row>
    <row r="1025" spans="1:8">
      <c r="A1025" s="34"/>
      <c r="B1025" s="35"/>
      <c r="C1025" s="35"/>
      <c r="D1025" s="35"/>
      <c r="E1025" s="35"/>
      <c r="F1025" s="30"/>
      <c r="G1025" s="144"/>
      <c r="H1025" s="145"/>
    </row>
    <row r="1026" spans="1:8">
      <c r="A1026" s="34"/>
      <c r="B1026" s="35"/>
      <c r="C1026" s="35"/>
      <c r="D1026" s="35"/>
      <c r="E1026" s="35"/>
      <c r="F1026" s="30"/>
      <c r="G1026" s="144"/>
      <c r="H1026" s="145"/>
    </row>
    <row r="1027" spans="1:8">
      <c r="A1027" s="34"/>
      <c r="B1027" s="35"/>
      <c r="C1027" s="35"/>
      <c r="D1027" s="35"/>
      <c r="E1027" s="35"/>
      <c r="F1027" s="30"/>
      <c r="G1027" s="144"/>
      <c r="H1027" s="145"/>
    </row>
    <row r="1028" spans="1:8">
      <c r="A1028" s="34"/>
      <c r="B1028" s="35"/>
      <c r="C1028" s="35"/>
      <c r="D1028" s="35"/>
      <c r="E1028" s="35"/>
      <c r="F1028" s="30"/>
      <c r="G1028" s="144"/>
      <c r="H1028" s="145"/>
    </row>
    <row r="1029" spans="1:8">
      <c r="A1029" s="34"/>
      <c r="B1029" s="35"/>
      <c r="C1029" s="35"/>
      <c r="D1029" s="35"/>
      <c r="E1029" s="35"/>
      <c r="F1029" s="30"/>
      <c r="G1029" s="144"/>
      <c r="H1029" s="145"/>
    </row>
    <row r="1030" spans="1:8">
      <c r="A1030" s="34"/>
      <c r="B1030" s="35"/>
      <c r="C1030" s="35"/>
      <c r="D1030" s="35"/>
      <c r="E1030" s="35"/>
      <c r="F1030" s="30"/>
      <c r="G1030" s="144"/>
      <c r="H1030" s="145"/>
    </row>
    <row r="1031" spans="1:8">
      <c r="A1031" s="34"/>
      <c r="B1031" s="35"/>
      <c r="C1031" s="35"/>
      <c r="D1031" s="35"/>
      <c r="E1031" s="35"/>
      <c r="F1031" s="30"/>
      <c r="G1031" s="144"/>
      <c r="H1031" s="145"/>
    </row>
    <row r="1032" spans="1:8">
      <c r="A1032" s="34"/>
      <c r="B1032" s="35"/>
      <c r="C1032" s="35"/>
      <c r="D1032" s="35"/>
      <c r="E1032" s="35"/>
      <c r="F1032" s="30"/>
      <c r="G1032" s="144"/>
      <c r="H1032" s="145"/>
    </row>
    <row r="1033" spans="1:8">
      <c r="A1033" s="34"/>
      <c r="B1033" s="35"/>
      <c r="C1033" s="35"/>
      <c r="D1033" s="35"/>
      <c r="E1033" s="35"/>
      <c r="F1033" s="30"/>
      <c r="G1033" s="144"/>
      <c r="H1033" s="145"/>
    </row>
    <row r="1034" spans="1:8">
      <c r="A1034" s="34"/>
      <c r="B1034" s="35"/>
      <c r="C1034" s="35"/>
      <c r="D1034" s="35"/>
      <c r="E1034" s="35"/>
      <c r="F1034" s="30"/>
      <c r="G1034" s="144"/>
      <c r="H1034" s="145"/>
    </row>
    <row r="1035" spans="1:8">
      <c r="A1035" s="34"/>
      <c r="B1035" s="35"/>
      <c r="C1035" s="35"/>
      <c r="D1035" s="35"/>
      <c r="E1035" s="35"/>
      <c r="F1035" s="30"/>
      <c r="G1035" s="144"/>
      <c r="H1035" s="145"/>
    </row>
    <row r="1036" spans="1:8">
      <c r="A1036" s="34"/>
      <c r="B1036" s="35"/>
      <c r="C1036" s="35"/>
      <c r="D1036" s="35"/>
      <c r="E1036" s="35"/>
      <c r="F1036" s="30"/>
      <c r="G1036" s="144"/>
      <c r="H1036" s="145"/>
    </row>
    <row r="1037" spans="1:8">
      <c r="A1037" s="34"/>
      <c r="B1037" s="35"/>
      <c r="C1037" s="35"/>
      <c r="D1037" s="35"/>
      <c r="E1037" s="35"/>
      <c r="F1037" s="30"/>
      <c r="G1037" s="144"/>
      <c r="H1037" s="145"/>
    </row>
    <row r="1038" spans="1:8">
      <c r="A1038" s="34"/>
      <c r="B1038" s="35"/>
      <c r="C1038" s="35"/>
      <c r="D1038" s="35"/>
      <c r="E1038" s="35"/>
      <c r="F1038" s="30"/>
      <c r="G1038" s="144"/>
      <c r="H1038" s="145"/>
    </row>
    <row r="1039" spans="1:8">
      <c r="A1039" s="34"/>
      <c r="B1039" s="35"/>
      <c r="C1039" s="35"/>
      <c r="D1039" s="35"/>
      <c r="E1039" s="35"/>
      <c r="F1039" s="30"/>
      <c r="G1039" s="144"/>
      <c r="H1039" s="145"/>
    </row>
    <row r="1040" spans="1:8">
      <c r="A1040" s="34"/>
      <c r="B1040" s="35"/>
      <c r="C1040" s="35"/>
      <c r="D1040" s="35"/>
      <c r="E1040" s="35"/>
      <c r="F1040" s="30"/>
      <c r="G1040" s="144"/>
      <c r="H1040" s="145"/>
    </row>
    <row r="1041" spans="1:8">
      <c r="A1041" s="34"/>
      <c r="B1041" s="35"/>
      <c r="C1041" s="35"/>
      <c r="D1041" s="35"/>
      <c r="E1041" s="35"/>
      <c r="F1041" s="30"/>
      <c r="G1041" s="144"/>
      <c r="H1041" s="145"/>
    </row>
    <row r="1042" spans="1:8">
      <c r="A1042" s="34"/>
      <c r="B1042" s="35"/>
      <c r="C1042" s="35"/>
      <c r="D1042" s="35"/>
      <c r="E1042" s="35"/>
      <c r="F1042" s="30"/>
      <c r="G1042" s="144"/>
      <c r="H1042" s="145"/>
    </row>
    <row r="1043" spans="1:8">
      <c r="A1043" s="34"/>
      <c r="B1043" s="35"/>
      <c r="C1043" s="35"/>
      <c r="D1043" s="35"/>
      <c r="E1043" s="35"/>
      <c r="F1043" s="30"/>
      <c r="G1043" s="144"/>
      <c r="H1043" s="145"/>
    </row>
    <row r="1044" spans="1:8">
      <c r="A1044" s="34"/>
      <c r="B1044" s="35"/>
      <c r="C1044" s="35"/>
      <c r="D1044" s="35"/>
      <c r="E1044" s="35"/>
      <c r="F1044" s="30"/>
      <c r="G1044" s="144"/>
      <c r="H1044" s="145"/>
    </row>
    <row r="1045" spans="1:8">
      <c r="A1045" s="34"/>
      <c r="B1045" s="35"/>
      <c r="C1045" s="35"/>
      <c r="D1045" s="35"/>
      <c r="E1045" s="35"/>
      <c r="F1045" s="30"/>
      <c r="G1045" s="144"/>
      <c r="H1045" s="145"/>
    </row>
    <row r="1046" spans="1:8">
      <c r="A1046" s="34"/>
      <c r="B1046" s="35"/>
      <c r="C1046" s="35"/>
      <c r="D1046" s="35"/>
      <c r="E1046" s="35"/>
      <c r="F1046" s="30"/>
      <c r="G1046" s="144"/>
      <c r="H1046" s="145"/>
    </row>
    <row r="1047" spans="1:8">
      <c r="A1047" s="34"/>
      <c r="B1047" s="35"/>
      <c r="C1047" s="35"/>
      <c r="D1047" s="35"/>
      <c r="E1047" s="35"/>
      <c r="F1047" s="30"/>
      <c r="G1047" s="144"/>
      <c r="H1047" s="145"/>
    </row>
    <row r="1048" spans="1:8">
      <c r="A1048" s="34"/>
      <c r="B1048" s="35"/>
      <c r="C1048" s="35"/>
      <c r="D1048" s="35"/>
      <c r="E1048" s="35"/>
      <c r="F1048" s="30"/>
      <c r="G1048" s="144"/>
      <c r="H1048" s="145"/>
    </row>
    <row r="1049" spans="1:8">
      <c r="A1049" s="34"/>
      <c r="B1049" s="35"/>
      <c r="C1049" s="35"/>
      <c r="D1049" s="35"/>
      <c r="E1049" s="35"/>
      <c r="F1049" s="30"/>
      <c r="G1049" s="144"/>
      <c r="H1049" s="145"/>
    </row>
    <row r="1050" spans="1:8">
      <c r="A1050" s="34"/>
      <c r="B1050" s="30"/>
      <c r="C1050" s="35"/>
      <c r="D1050" s="35"/>
      <c r="E1050" s="35"/>
      <c r="F1050" s="30"/>
      <c r="G1050" s="144"/>
      <c r="H1050" s="145"/>
    </row>
    <row r="1051" spans="1:8">
      <c r="A1051" s="34"/>
      <c r="B1051" s="35"/>
      <c r="C1051" s="35"/>
      <c r="D1051" s="35"/>
      <c r="E1051" s="35"/>
      <c r="F1051" s="30"/>
      <c r="G1051" s="144"/>
      <c r="H1051" s="145"/>
    </row>
    <row r="1052" spans="1:8">
      <c r="A1052" s="34"/>
      <c r="B1052" s="30"/>
      <c r="C1052" s="35"/>
      <c r="D1052" s="35"/>
      <c r="E1052" s="35"/>
      <c r="F1052" s="30"/>
      <c r="G1052" s="144"/>
      <c r="H1052" s="145"/>
    </row>
    <row r="1053" spans="1:8">
      <c r="A1053" s="34"/>
      <c r="B1053" s="30"/>
      <c r="C1053" s="35"/>
      <c r="D1053" s="35"/>
      <c r="E1053" s="35"/>
      <c r="F1053" s="30"/>
      <c r="G1053" s="144"/>
      <c r="H1053" s="145"/>
    </row>
    <row r="1054" spans="1:8">
      <c r="A1054" s="34"/>
      <c r="B1054" s="30"/>
      <c r="C1054" s="35"/>
      <c r="D1054" s="35"/>
      <c r="E1054" s="35"/>
      <c r="F1054" s="30"/>
      <c r="G1054" s="144"/>
      <c r="H1054" s="145"/>
    </row>
    <row r="1055" spans="1:8">
      <c r="A1055" s="34"/>
      <c r="B1055" s="30"/>
      <c r="C1055" s="35"/>
      <c r="D1055" s="35"/>
      <c r="E1055" s="35"/>
      <c r="F1055" s="30"/>
      <c r="G1055" s="144"/>
      <c r="H1055" s="145"/>
    </row>
    <row r="1056" spans="1:8">
      <c r="A1056" s="34"/>
      <c r="B1056" s="30"/>
      <c r="C1056" s="35"/>
      <c r="D1056" s="35"/>
      <c r="E1056" s="35"/>
      <c r="F1056" s="30"/>
      <c r="G1056" s="144"/>
      <c r="H1056" s="145"/>
    </row>
    <row r="1057" spans="1:8">
      <c r="A1057" s="34"/>
      <c r="B1057" s="30"/>
      <c r="C1057" s="35"/>
      <c r="D1057" s="35"/>
      <c r="E1057" s="35"/>
      <c r="F1057" s="30"/>
      <c r="G1057" s="144"/>
      <c r="H1057" s="145"/>
    </row>
    <row r="1058" spans="1:8">
      <c r="A1058" s="34"/>
      <c r="B1058" s="30"/>
      <c r="C1058" s="35"/>
      <c r="D1058" s="35"/>
      <c r="E1058" s="35"/>
      <c r="F1058" s="30"/>
      <c r="G1058" s="144"/>
      <c r="H1058" s="145"/>
    </row>
    <row r="1059" spans="1:8">
      <c r="A1059" s="34"/>
      <c r="B1059" s="30"/>
      <c r="C1059" s="35"/>
      <c r="D1059" s="35"/>
      <c r="E1059" s="35"/>
      <c r="F1059" s="30"/>
      <c r="G1059" s="144"/>
      <c r="H1059" s="145"/>
    </row>
    <row r="1060" spans="1:8">
      <c r="A1060" s="34"/>
      <c r="B1060" s="30"/>
      <c r="C1060" s="35"/>
      <c r="D1060" s="35"/>
      <c r="E1060" s="35"/>
      <c r="F1060" s="30"/>
      <c r="G1060" s="144"/>
      <c r="H1060" s="145"/>
    </row>
    <row r="1061" spans="1:8">
      <c r="A1061" s="34"/>
      <c r="B1061" s="30"/>
      <c r="C1061" s="35"/>
      <c r="D1061" s="35"/>
      <c r="E1061" s="35"/>
      <c r="F1061" s="30"/>
      <c r="G1061" s="144"/>
      <c r="H1061" s="145"/>
    </row>
    <row r="1062" spans="1:8" ht="15.6" thickBot="1">
      <c r="A1062" s="40"/>
      <c r="B1062" s="41"/>
      <c r="C1062" s="42"/>
      <c r="D1062" s="42"/>
      <c r="E1062" s="42"/>
      <c r="F1062" s="41"/>
      <c r="G1062" s="146"/>
      <c r="H1062" s="147"/>
    </row>
    <row r="1063" spans="1:8">
      <c r="A1063" s="17" t="s">
        <v>2880</v>
      </c>
      <c r="B1063" s="35"/>
      <c r="C1063" s="17"/>
      <c r="D1063" s="17"/>
      <c r="E1063" s="30"/>
      <c r="F1063" s="30"/>
      <c r="G1063" s="144"/>
      <c r="H1063" s="206"/>
    </row>
    <row r="1064" spans="1:8">
      <c r="A1064" s="35" t="s">
        <v>116</v>
      </c>
      <c r="B1064" s="35"/>
      <c r="C1064" s="35"/>
      <c r="D1064" s="35"/>
      <c r="E1064" s="35"/>
      <c r="F1064" s="35"/>
      <c r="G1064" s="148"/>
      <c r="H1064" s="148"/>
    </row>
    <row r="1066" spans="1:8" ht="15.6" thickBot="1"/>
    <row r="1067" spans="1:8">
      <c r="A1067" s="43"/>
      <c r="B1067" s="44" t="s">
        <v>1429</v>
      </c>
      <c r="C1067" s="59" t="s">
        <v>2377</v>
      </c>
      <c r="D1067" s="46"/>
      <c r="E1067" s="46"/>
      <c r="F1067" s="44"/>
      <c r="G1067" s="44" t="s">
        <v>1350</v>
      </c>
      <c r="H1067" s="60" t="s">
        <v>1351</v>
      </c>
    </row>
    <row r="1068" spans="1:8">
      <c r="A1068" s="34"/>
      <c r="B1068" s="81" t="str">
        <f>'Data Sheet'!$C$25</f>
        <v>Rochester Gas &amp; Electric Corporation</v>
      </c>
      <c r="C1068" s="205" t="s">
        <v>2378</v>
      </c>
      <c r="D1068" s="30" t="s">
        <v>2379</v>
      </c>
      <c r="E1068" s="30"/>
      <c r="F1068" s="65" t="s">
        <v>2380</v>
      </c>
      <c r="G1068" s="65" t="s">
        <v>1353</v>
      </c>
      <c r="H1068" s="39"/>
    </row>
    <row r="1069" spans="1:8">
      <c r="A1069" s="37"/>
      <c r="B1069" s="38"/>
      <c r="C1069" s="160" t="s">
        <v>2381</v>
      </c>
      <c r="D1069" s="38" t="s">
        <v>2379</v>
      </c>
      <c r="E1069" s="38"/>
      <c r="F1069" s="116" t="s">
        <v>2382</v>
      </c>
      <c r="G1069" s="871" t="str">
        <f>'Data Sheet'!$C$40</f>
        <v xml:space="preserve"> </v>
      </c>
      <c r="H1069" s="1591" t="str">
        <f>'Data Sheet'!$C$38</f>
        <v>12/31/2013</v>
      </c>
    </row>
    <row r="1070" spans="1:8">
      <c r="A1070" s="31" t="s">
        <v>2882</v>
      </c>
      <c r="B1070" s="32"/>
      <c r="C1070" s="32"/>
      <c r="D1070" s="32"/>
      <c r="E1070" s="32"/>
      <c r="F1070" s="32"/>
      <c r="G1070" s="32"/>
      <c r="H1070" s="33"/>
    </row>
    <row r="1071" spans="1:8">
      <c r="A1071" s="34"/>
      <c r="B1071" s="35"/>
      <c r="C1071" s="35"/>
      <c r="D1071" s="35"/>
      <c r="E1071" s="35"/>
      <c r="F1071" s="17"/>
      <c r="G1071" s="35"/>
      <c r="H1071" s="36"/>
    </row>
    <row r="1072" spans="1:8">
      <c r="A1072" s="34"/>
      <c r="B1072" s="35"/>
      <c r="C1072" s="35"/>
      <c r="D1072" s="35"/>
      <c r="E1072" s="35"/>
      <c r="F1072" s="17"/>
      <c r="G1072" s="35"/>
      <c r="H1072" s="36"/>
    </row>
    <row r="1073" spans="1:8">
      <c r="A1073" s="34"/>
      <c r="B1073" s="35"/>
      <c r="C1073" s="35"/>
      <c r="D1073" s="35"/>
      <c r="E1073" s="35"/>
      <c r="F1073" s="17"/>
      <c r="G1073" s="35"/>
      <c r="H1073" s="36"/>
    </row>
    <row r="1074" spans="1:8">
      <c r="A1074" s="34"/>
      <c r="B1074" s="35"/>
      <c r="C1074" s="35"/>
      <c r="D1074" s="35"/>
      <c r="E1074" s="35"/>
      <c r="F1074" s="17"/>
      <c r="G1074" s="35"/>
      <c r="H1074" s="194"/>
    </row>
    <row r="1075" spans="1:8">
      <c r="A1075" s="34"/>
      <c r="B1075" s="35"/>
      <c r="C1075" s="35"/>
      <c r="D1075" s="35"/>
      <c r="E1075" s="35"/>
      <c r="F1075" s="17"/>
      <c r="G1075" s="35"/>
      <c r="H1075" s="36"/>
    </row>
    <row r="1076" spans="1:8">
      <c r="A1076" s="34"/>
      <c r="B1076" s="35"/>
      <c r="C1076" s="35"/>
      <c r="D1076" s="35"/>
      <c r="E1076" s="35"/>
      <c r="F1076" s="17"/>
      <c r="G1076" s="35"/>
      <c r="H1076" s="36"/>
    </row>
    <row r="1077" spans="1:8">
      <c r="A1077" s="34"/>
      <c r="B1077" s="35"/>
      <c r="C1077" s="35"/>
      <c r="D1077" s="35"/>
      <c r="E1077" s="35"/>
      <c r="F1077" s="17"/>
      <c r="G1077" s="148"/>
      <c r="H1077" s="169"/>
    </row>
    <row r="1078" spans="1:8">
      <c r="A1078" s="34"/>
      <c r="B1078" s="35"/>
      <c r="C1078" s="35"/>
      <c r="D1078" s="35"/>
      <c r="E1078" s="35"/>
      <c r="F1078" s="17"/>
      <c r="G1078" s="148"/>
      <c r="H1078" s="169"/>
    </row>
    <row r="1079" spans="1:8">
      <c r="A1079" s="34"/>
      <c r="B1079" s="30"/>
      <c r="C1079" s="35"/>
      <c r="D1079" s="35"/>
      <c r="E1079" s="35"/>
      <c r="F1079" s="17"/>
      <c r="G1079" s="148"/>
      <c r="H1079" s="169"/>
    </row>
    <row r="1080" spans="1:8">
      <c r="A1080" s="34"/>
      <c r="B1080" s="35"/>
      <c r="C1080" s="35"/>
      <c r="D1080" s="35"/>
      <c r="E1080" s="35"/>
      <c r="F1080" s="17"/>
      <c r="G1080" s="148"/>
      <c r="H1080" s="169"/>
    </row>
    <row r="1081" spans="1:8">
      <c r="A1081" s="34"/>
      <c r="B1081" s="35"/>
      <c r="C1081" s="35"/>
      <c r="D1081" s="35"/>
      <c r="E1081" s="35"/>
      <c r="F1081" s="17"/>
      <c r="G1081" s="148"/>
      <c r="H1081" s="169"/>
    </row>
    <row r="1082" spans="1:8">
      <c r="A1082" s="34"/>
      <c r="B1082" s="35"/>
      <c r="C1082" s="35"/>
      <c r="D1082" s="35"/>
      <c r="E1082" s="35"/>
      <c r="F1082" s="17"/>
      <c r="G1082" s="35"/>
      <c r="H1082" s="36"/>
    </row>
    <row r="1083" spans="1:8">
      <c r="A1083" s="34"/>
      <c r="B1083" s="35"/>
      <c r="C1083" s="35"/>
      <c r="D1083" s="35"/>
      <c r="E1083" s="35"/>
      <c r="F1083" s="17"/>
      <c r="G1083" s="35"/>
      <c r="H1083" s="36"/>
    </row>
    <row r="1084" spans="1:8">
      <c r="A1084" s="34"/>
      <c r="B1084" s="35"/>
      <c r="C1084" s="35"/>
      <c r="D1084" s="35"/>
      <c r="E1084" s="35"/>
      <c r="F1084" s="17"/>
      <c r="G1084" s="35"/>
      <c r="H1084" s="36"/>
    </row>
    <row r="1085" spans="1:8">
      <c r="A1085" s="34"/>
      <c r="B1085" s="35"/>
      <c r="C1085" s="35"/>
      <c r="D1085" s="35"/>
      <c r="E1085" s="35"/>
      <c r="F1085" s="17"/>
      <c r="G1085" s="35"/>
      <c r="H1085" s="36"/>
    </row>
    <row r="1086" spans="1:8">
      <c r="A1086" s="34"/>
      <c r="B1086" s="35"/>
      <c r="C1086" s="35"/>
      <c r="D1086" s="35"/>
      <c r="E1086" s="35"/>
      <c r="F1086" s="17"/>
      <c r="G1086" s="35"/>
      <c r="H1086" s="36"/>
    </row>
    <row r="1087" spans="1:8">
      <c r="A1087" s="34"/>
      <c r="B1087" s="35"/>
      <c r="C1087" s="35"/>
      <c r="D1087" s="35"/>
      <c r="E1087" s="35"/>
      <c r="F1087" s="35"/>
      <c r="G1087" s="35"/>
      <c r="H1087" s="36"/>
    </row>
    <row r="1088" spans="1:8">
      <c r="A1088" s="34"/>
      <c r="B1088" s="35"/>
      <c r="C1088" s="35"/>
      <c r="D1088" s="35"/>
      <c r="E1088" s="35"/>
      <c r="F1088" s="30"/>
      <c r="G1088" s="144"/>
      <c r="H1088" s="145"/>
    </row>
    <row r="1089" spans="1:8">
      <c r="A1089" s="34"/>
      <c r="B1089" s="30"/>
      <c r="C1089" s="35"/>
      <c r="D1089" s="35"/>
      <c r="E1089" s="35"/>
      <c r="F1089" s="30"/>
      <c r="G1089" s="144"/>
      <c r="H1089" s="145"/>
    </row>
    <row r="1090" spans="1:8">
      <c r="A1090" s="34"/>
      <c r="B1090" s="35"/>
      <c r="C1090" s="35"/>
      <c r="D1090" s="35"/>
      <c r="E1090" s="35"/>
      <c r="F1090" s="30"/>
      <c r="G1090" s="144"/>
      <c r="H1090" s="145"/>
    </row>
    <row r="1091" spans="1:8">
      <c r="A1091" s="34"/>
      <c r="B1091" s="30"/>
      <c r="C1091" s="35"/>
      <c r="D1091" s="35"/>
      <c r="E1091" s="35"/>
      <c r="F1091" s="30"/>
      <c r="G1091" s="144"/>
      <c r="H1091" s="145"/>
    </row>
    <row r="1092" spans="1:8">
      <c r="A1092" s="34"/>
      <c r="B1092" s="35"/>
      <c r="C1092" s="35"/>
      <c r="D1092" s="35"/>
      <c r="E1092" s="35"/>
      <c r="F1092" s="30"/>
      <c r="G1092" s="144"/>
      <c r="H1092" s="145"/>
    </row>
    <row r="1093" spans="1:8">
      <c r="A1093" s="34"/>
      <c r="B1093" s="35"/>
      <c r="C1093" s="35"/>
      <c r="D1093" s="35"/>
      <c r="E1093" s="35"/>
      <c r="F1093" s="30"/>
      <c r="G1093" s="144"/>
      <c r="H1093" s="145"/>
    </row>
    <row r="1094" spans="1:8">
      <c r="A1094" s="34"/>
      <c r="B1094" s="35"/>
      <c r="C1094" s="35"/>
      <c r="D1094" s="35"/>
      <c r="E1094" s="35"/>
      <c r="F1094" s="30"/>
      <c r="G1094" s="144"/>
      <c r="H1094" s="145"/>
    </row>
    <row r="1095" spans="1:8">
      <c r="A1095" s="34"/>
      <c r="B1095" s="35"/>
      <c r="C1095" s="35"/>
      <c r="D1095" s="35"/>
      <c r="E1095" s="35"/>
      <c r="F1095" s="30"/>
      <c r="G1095" s="144"/>
      <c r="H1095" s="145"/>
    </row>
    <row r="1096" spans="1:8">
      <c r="A1096" s="34"/>
      <c r="B1096" s="35"/>
      <c r="C1096" s="35"/>
      <c r="D1096" s="35"/>
      <c r="E1096" s="35"/>
      <c r="F1096" s="30"/>
      <c r="G1096" s="144"/>
      <c r="H1096" s="145"/>
    </row>
    <row r="1097" spans="1:8">
      <c r="A1097" s="34"/>
      <c r="B1097" s="35"/>
      <c r="C1097" s="35"/>
      <c r="D1097" s="35"/>
      <c r="E1097" s="35"/>
      <c r="F1097" s="30"/>
      <c r="G1097" s="144"/>
      <c r="H1097" s="145"/>
    </row>
    <row r="1098" spans="1:8">
      <c r="A1098" s="34"/>
      <c r="B1098" s="35"/>
      <c r="C1098" s="35"/>
      <c r="D1098" s="35"/>
      <c r="E1098" s="35"/>
      <c r="F1098" s="30"/>
      <c r="G1098" s="144"/>
      <c r="H1098" s="145"/>
    </row>
    <row r="1099" spans="1:8">
      <c r="A1099" s="34"/>
      <c r="B1099" s="35"/>
      <c r="C1099" s="35"/>
      <c r="D1099" s="35"/>
      <c r="E1099" s="35"/>
      <c r="F1099" s="30"/>
      <c r="G1099" s="144"/>
      <c r="H1099" s="145"/>
    </row>
    <row r="1100" spans="1:8">
      <c r="A1100" s="34"/>
      <c r="B1100" s="35"/>
      <c r="C1100" s="35"/>
      <c r="D1100" s="35"/>
      <c r="E1100" s="35"/>
      <c r="F1100" s="30"/>
      <c r="G1100" s="144"/>
      <c r="H1100" s="145"/>
    </row>
    <row r="1101" spans="1:8">
      <c r="A1101" s="34"/>
      <c r="B1101" s="35"/>
      <c r="C1101" s="35"/>
      <c r="D1101" s="35"/>
      <c r="E1101" s="35"/>
      <c r="F1101" s="30"/>
      <c r="G1101" s="144"/>
      <c r="H1101" s="145"/>
    </row>
    <row r="1102" spans="1:8">
      <c r="A1102" s="34"/>
      <c r="B1102" s="35"/>
      <c r="C1102" s="35"/>
      <c r="D1102" s="35"/>
      <c r="E1102" s="35"/>
      <c r="F1102" s="30"/>
      <c r="G1102" s="144"/>
      <c r="H1102" s="145"/>
    </row>
    <row r="1103" spans="1:8">
      <c r="A1103" s="34"/>
      <c r="B1103" s="35"/>
      <c r="C1103" s="35"/>
      <c r="D1103" s="35"/>
      <c r="E1103" s="35"/>
      <c r="F1103" s="30"/>
      <c r="G1103" s="144"/>
      <c r="H1103" s="145"/>
    </row>
    <row r="1104" spans="1:8">
      <c r="A1104" s="34"/>
      <c r="B1104" s="35"/>
      <c r="C1104" s="35"/>
      <c r="D1104" s="35"/>
      <c r="E1104" s="35"/>
      <c r="F1104" s="30"/>
      <c r="G1104" s="144"/>
      <c r="H1104" s="145"/>
    </row>
    <row r="1105" spans="1:8">
      <c r="A1105" s="34"/>
      <c r="B1105" s="35"/>
      <c r="C1105" s="35"/>
      <c r="D1105" s="35"/>
      <c r="E1105" s="35"/>
      <c r="F1105" s="30"/>
      <c r="G1105" s="144"/>
      <c r="H1105" s="145"/>
    </row>
    <row r="1106" spans="1:8">
      <c r="A1106" s="34"/>
      <c r="B1106" s="35"/>
      <c r="C1106" s="35"/>
      <c r="D1106" s="35"/>
      <c r="E1106" s="35"/>
      <c r="F1106" s="30"/>
      <c r="G1106" s="144"/>
      <c r="H1106" s="145"/>
    </row>
    <row r="1107" spans="1:8">
      <c r="A1107" s="34"/>
      <c r="B1107" s="35"/>
      <c r="C1107" s="35"/>
      <c r="D1107" s="35"/>
      <c r="E1107" s="35"/>
      <c r="F1107" s="30"/>
      <c r="G1107" s="144"/>
      <c r="H1107" s="145"/>
    </row>
    <row r="1108" spans="1:8">
      <c r="A1108" s="34"/>
      <c r="B1108" s="35"/>
      <c r="C1108" s="35"/>
      <c r="D1108" s="35"/>
      <c r="E1108" s="35"/>
      <c r="F1108" s="30"/>
      <c r="G1108" s="144"/>
      <c r="H1108" s="145"/>
    </row>
    <row r="1109" spans="1:8">
      <c r="A1109" s="34"/>
      <c r="B1109" s="35"/>
      <c r="C1109" s="35"/>
      <c r="D1109" s="35"/>
      <c r="E1109" s="35"/>
      <c r="F1109" s="30"/>
      <c r="G1109" s="144"/>
      <c r="H1109" s="145"/>
    </row>
    <row r="1110" spans="1:8">
      <c r="A1110" s="34"/>
      <c r="B1110" s="35"/>
      <c r="C1110" s="35"/>
      <c r="D1110" s="35"/>
      <c r="E1110" s="35"/>
      <c r="F1110" s="30"/>
      <c r="G1110" s="144"/>
      <c r="H1110" s="145"/>
    </row>
    <row r="1111" spans="1:8">
      <c r="A1111" s="34"/>
      <c r="B1111" s="35"/>
      <c r="C1111" s="35"/>
      <c r="D1111" s="35"/>
      <c r="E1111" s="35"/>
      <c r="F1111" s="30"/>
      <c r="G1111" s="144"/>
      <c r="H1111" s="145"/>
    </row>
    <row r="1112" spans="1:8">
      <c r="A1112" s="34"/>
      <c r="B1112" s="35"/>
      <c r="C1112" s="35"/>
      <c r="D1112" s="35"/>
      <c r="E1112" s="35"/>
      <c r="F1112" s="30"/>
      <c r="G1112" s="144"/>
      <c r="H1112" s="145"/>
    </row>
    <row r="1113" spans="1:8">
      <c r="A1113" s="34"/>
      <c r="B1113" s="35"/>
      <c r="C1113" s="35"/>
      <c r="D1113" s="35"/>
      <c r="E1113" s="35"/>
      <c r="F1113" s="30"/>
      <c r="G1113" s="144"/>
      <c r="H1113" s="145"/>
    </row>
    <row r="1114" spans="1:8">
      <c r="A1114" s="34"/>
      <c r="B1114" s="35"/>
      <c r="C1114" s="35"/>
      <c r="D1114" s="35"/>
      <c r="E1114" s="35"/>
      <c r="F1114" s="30"/>
      <c r="G1114" s="144"/>
      <c r="H1114" s="145"/>
    </row>
    <row r="1115" spans="1:8">
      <c r="A1115" s="34"/>
      <c r="B1115" s="35"/>
      <c r="C1115" s="35"/>
      <c r="D1115" s="35"/>
      <c r="E1115" s="35"/>
      <c r="F1115" s="30"/>
      <c r="G1115" s="144"/>
      <c r="H1115" s="145"/>
    </row>
    <row r="1116" spans="1:8">
      <c r="A1116" s="34"/>
      <c r="B1116" s="35"/>
      <c r="C1116" s="35"/>
      <c r="D1116" s="35"/>
      <c r="E1116" s="35"/>
      <c r="F1116" s="30"/>
      <c r="G1116" s="144"/>
      <c r="H1116" s="145"/>
    </row>
    <row r="1117" spans="1:8">
      <c r="A1117" s="34"/>
      <c r="B1117" s="30"/>
      <c r="C1117" s="35"/>
      <c r="D1117" s="35"/>
      <c r="E1117" s="35"/>
      <c r="F1117" s="30"/>
      <c r="G1117" s="144"/>
      <c r="H1117" s="145"/>
    </row>
    <row r="1118" spans="1:8">
      <c r="A1118" s="34"/>
      <c r="B1118" s="35"/>
      <c r="C1118" s="35"/>
      <c r="D1118" s="35"/>
      <c r="E1118" s="35"/>
      <c r="F1118" s="30"/>
      <c r="G1118" s="144"/>
      <c r="H1118" s="145"/>
    </row>
    <row r="1119" spans="1:8">
      <c r="A1119" s="34"/>
      <c r="B1119" s="30"/>
      <c r="C1119" s="35"/>
      <c r="D1119" s="35"/>
      <c r="E1119" s="35"/>
      <c r="F1119" s="30"/>
      <c r="G1119" s="144"/>
      <c r="H1119" s="145"/>
    </row>
    <row r="1120" spans="1:8">
      <c r="A1120" s="34"/>
      <c r="B1120" s="30"/>
      <c r="C1120" s="35"/>
      <c r="D1120" s="35"/>
      <c r="E1120" s="35"/>
      <c r="F1120" s="30"/>
      <c r="G1120" s="144"/>
      <c r="H1120" s="145"/>
    </row>
    <row r="1121" spans="1:8">
      <c r="A1121" s="34"/>
      <c r="B1121" s="30"/>
      <c r="C1121" s="35"/>
      <c r="D1121" s="35"/>
      <c r="E1121" s="35"/>
      <c r="F1121" s="30"/>
      <c r="G1121" s="144"/>
      <c r="H1121" s="145"/>
    </row>
    <row r="1122" spans="1:8">
      <c r="A1122" s="34"/>
      <c r="B1122" s="30"/>
      <c r="C1122" s="35"/>
      <c r="D1122" s="35"/>
      <c r="E1122" s="35"/>
      <c r="F1122" s="30"/>
      <c r="G1122" s="144"/>
      <c r="H1122" s="145"/>
    </row>
    <row r="1123" spans="1:8">
      <c r="A1123" s="34"/>
      <c r="B1123" s="30"/>
      <c r="C1123" s="35"/>
      <c r="D1123" s="35"/>
      <c r="E1123" s="35"/>
      <c r="F1123" s="30"/>
      <c r="G1123" s="144"/>
      <c r="H1123" s="145"/>
    </row>
    <row r="1124" spans="1:8">
      <c r="A1124" s="34"/>
      <c r="B1124" s="30"/>
      <c r="C1124" s="35"/>
      <c r="D1124" s="35"/>
      <c r="E1124" s="35"/>
      <c r="F1124" s="30"/>
      <c r="G1124" s="144"/>
      <c r="H1124" s="145"/>
    </row>
    <row r="1125" spans="1:8">
      <c r="A1125" s="34"/>
      <c r="B1125" s="30"/>
      <c r="C1125" s="35"/>
      <c r="D1125" s="35"/>
      <c r="E1125" s="35"/>
      <c r="F1125" s="30"/>
      <c r="G1125" s="144"/>
      <c r="H1125" s="145"/>
    </row>
    <row r="1126" spans="1:8">
      <c r="A1126" s="34"/>
      <c r="B1126" s="30"/>
      <c r="C1126" s="35"/>
      <c r="D1126" s="35"/>
      <c r="E1126" s="35"/>
      <c r="F1126" s="30"/>
      <c r="G1126" s="144"/>
      <c r="H1126" s="145"/>
    </row>
    <row r="1127" spans="1:8">
      <c r="A1127" s="34"/>
      <c r="B1127" s="30"/>
      <c r="C1127" s="35"/>
      <c r="D1127" s="35"/>
      <c r="E1127" s="35"/>
      <c r="F1127" s="30"/>
      <c r="G1127" s="144"/>
      <c r="H1127" s="145"/>
    </row>
    <row r="1128" spans="1:8">
      <c r="A1128" s="34"/>
      <c r="B1128" s="30"/>
      <c r="C1128" s="35"/>
      <c r="D1128" s="35"/>
      <c r="E1128" s="35"/>
      <c r="F1128" s="30"/>
      <c r="G1128" s="144"/>
      <c r="H1128" s="145"/>
    </row>
    <row r="1129" spans="1:8" ht="15.6" thickBot="1">
      <c r="A1129" s="40"/>
      <c r="B1129" s="41"/>
      <c r="C1129" s="42"/>
      <c r="D1129" s="42"/>
      <c r="E1129" s="42"/>
      <c r="F1129" s="41"/>
      <c r="G1129" s="146"/>
      <c r="H1129" s="147"/>
    </row>
    <row r="1130" spans="1:8">
      <c r="A1130" s="17" t="s">
        <v>2880</v>
      </c>
      <c r="B1130" s="35"/>
      <c r="C1130" s="17"/>
      <c r="D1130" s="17"/>
      <c r="E1130" s="30"/>
      <c r="F1130" s="30"/>
      <c r="G1130" s="144"/>
      <c r="H1130" s="206"/>
    </row>
    <row r="1131" spans="1:8">
      <c r="A1131" s="35" t="s">
        <v>117</v>
      </c>
      <c r="B1131" s="35"/>
      <c r="C1131" s="35"/>
      <c r="D1131" s="35"/>
      <c r="E1131" s="35"/>
      <c r="F1131" s="35"/>
      <c r="G1131" s="148"/>
      <c r="H1131" s="148"/>
    </row>
    <row r="1133" spans="1:8" ht="15.6" thickBot="1"/>
    <row r="1134" spans="1:8">
      <c r="A1134" s="43"/>
      <c r="B1134" s="44" t="s">
        <v>1429</v>
      </c>
      <c r="C1134" s="59" t="s">
        <v>2377</v>
      </c>
      <c r="D1134" s="46"/>
      <c r="E1134" s="46"/>
      <c r="F1134" s="44"/>
      <c r="G1134" s="44" t="s">
        <v>1350</v>
      </c>
      <c r="H1134" s="60" t="s">
        <v>1351</v>
      </c>
    </row>
    <row r="1135" spans="1:8">
      <c r="A1135" s="34"/>
      <c r="B1135" s="81" t="str">
        <f>'Data Sheet'!$C$25</f>
        <v>Rochester Gas &amp; Electric Corporation</v>
      </c>
      <c r="C1135" s="205" t="s">
        <v>2378</v>
      </c>
      <c r="D1135" s="30" t="s">
        <v>2379</v>
      </c>
      <c r="E1135" s="30"/>
      <c r="F1135" s="65" t="s">
        <v>2380</v>
      </c>
      <c r="G1135" s="65" t="s">
        <v>1353</v>
      </c>
      <c r="H1135" s="39"/>
    </row>
    <row r="1136" spans="1:8">
      <c r="A1136" s="37"/>
      <c r="B1136" s="38"/>
      <c r="C1136" s="160" t="s">
        <v>2381</v>
      </c>
      <c r="D1136" s="38" t="s">
        <v>2379</v>
      </c>
      <c r="E1136" s="38"/>
      <c r="F1136" s="116" t="s">
        <v>2382</v>
      </c>
      <c r="G1136" s="871" t="str">
        <f>'Data Sheet'!$C$40</f>
        <v xml:space="preserve"> </v>
      </c>
      <c r="H1136" s="1591" t="str">
        <f>'Data Sheet'!$C$38</f>
        <v>12/31/2013</v>
      </c>
    </row>
    <row r="1137" spans="1:8">
      <c r="A1137" s="31" t="s">
        <v>2882</v>
      </c>
      <c r="B1137" s="32"/>
      <c r="C1137" s="32"/>
      <c r="D1137" s="32"/>
      <c r="E1137" s="32"/>
      <c r="F1137" s="32"/>
      <c r="G1137" s="32"/>
      <c r="H1137" s="33"/>
    </row>
    <row r="1138" spans="1:8">
      <c r="A1138" s="34"/>
      <c r="B1138" s="35"/>
      <c r="C1138" s="35"/>
      <c r="D1138" s="35"/>
      <c r="E1138" s="35"/>
      <c r="F1138" s="17"/>
      <c r="G1138" s="35"/>
      <c r="H1138" s="36"/>
    </row>
    <row r="1139" spans="1:8">
      <c r="A1139" s="34"/>
      <c r="B1139" s="35"/>
      <c r="C1139" s="35"/>
      <c r="D1139" s="35"/>
      <c r="E1139" s="35"/>
      <c r="F1139" s="17"/>
      <c r="G1139" s="35"/>
      <c r="H1139" s="36"/>
    </row>
    <row r="1140" spans="1:8">
      <c r="A1140" s="34"/>
      <c r="B1140" s="35"/>
      <c r="C1140" s="35"/>
      <c r="D1140" s="35"/>
      <c r="E1140" s="35"/>
      <c r="F1140" s="17"/>
      <c r="G1140" s="35"/>
      <c r="H1140" s="36"/>
    </row>
    <row r="1141" spans="1:8">
      <c r="A1141" s="34"/>
      <c r="B1141" s="35"/>
      <c r="C1141" s="35"/>
      <c r="D1141" s="35"/>
      <c r="E1141" s="35"/>
      <c r="F1141" s="17"/>
      <c r="G1141" s="35"/>
      <c r="H1141" s="194"/>
    </row>
    <row r="1142" spans="1:8">
      <c r="A1142" s="34"/>
      <c r="B1142" s="35"/>
      <c r="C1142" s="35"/>
      <c r="D1142" s="35"/>
      <c r="E1142" s="35"/>
      <c r="F1142" s="17"/>
      <c r="G1142" s="35"/>
      <c r="H1142" s="36"/>
    </row>
    <row r="1143" spans="1:8">
      <c r="A1143" s="34"/>
      <c r="B1143" s="35"/>
      <c r="C1143" s="35"/>
      <c r="D1143" s="35"/>
      <c r="E1143" s="35"/>
      <c r="F1143" s="17"/>
      <c r="G1143" s="35"/>
      <c r="H1143" s="36"/>
    </row>
    <row r="1144" spans="1:8">
      <c r="A1144" s="34"/>
      <c r="B1144" s="35"/>
      <c r="C1144" s="35"/>
      <c r="D1144" s="35"/>
      <c r="E1144" s="35"/>
      <c r="F1144" s="17"/>
      <c r="G1144" s="148"/>
      <c r="H1144" s="169"/>
    </row>
    <row r="1145" spans="1:8">
      <c r="A1145" s="34"/>
      <c r="B1145" s="35"/>
      <c r="C1145" s="35"/>
      <c r="D1145" s="35"/>
      <c r="E1145" s="35"/>
      <c r="F1145" s="17"/>
      <c r="G1145" s="148"/>
      <c r="H1145" s="169"/>
    </row>
    <row r="1146" spans="1:8">
      <c r="A1146" s="34"/>
      <c r="B1146" s="30"/>
      <c r="C1146" s="35"/>
      <c r="D1146" s="35"/>
      <c r="E1146" s="35"/>
      <c r="F1146" s="17"/>
      <c r="G1146" s="148"/>
      <c r="H1146" s="169"/>
    </row>
    <row r="1147" spans="1:8">
      <c r="A1147" s="34"/>
      <c r="B1147" s="35"/>
      <c r="C1147" s="35"/>
      <c r="D1147" s="35"/>
      <c r="E1147" s="35"/>
      <c r="F1147" s="17"/>
      <c r="G1147" s="148"/>
      <c r="H1147" s="169"/>
    </row>
    <row r="1148" spans="1:8">
      <c r="A1148" s="34"/>
      <c r="B1148" s="35"/>
      <c r="C1148" s="35"/>
      <c r="D1148" s="35"/>
      <c r="E1148" s="35"/>
      <c r="F1148" s="17"/>
      <c r="G1148" s="148"/>
      <c r="H1148" s="169"/>
    </row>
    <row r="1149" spans="1:8">
      <c r="A1149" s="34"/>
      <c r="B1149" s="35"/>
      <c r="C1149" s="35"/>
      <c r="D1149" s="35"/>
      <c r="E1149" s="35"/>
      <c r="F1149" s="17"/>
      <c r="G1149" s="35"/>
      <c r="H1149" s="36"/>
    </row>
    <row r="1150" spans="1:8">
      <c r="A1150" s="34"/>
      <c r="B1150" s="35"/>
      <c r="C1150" s="35"/>
      <c r="D1150" s="35"/>
      <c r="E1150" s="35"/>
      <c r="F1150" s="17"/>
      <c r="G1150" s="35"/>
      <c r="H1150" s="36"/>
    </row>
    <row r="1151" spans="1:8">
      <c r="A1151" s="34"/>
      <c r="B1151" s="35"/>
      <c r="C1151" s="35"/>
      <c r="D1151" s="35"/>
      <c r="E1151" s="35"/>
      <c r="F1151" s="17"/>
      <c r="G1151" s="35"/>
      <c r="H1151" s="36"/>
    </row>
    <row r="1152" spans="1:8">
      <c r="A1152" s="34"/>
      <c r="B1152" s="35"/>
      <c r="C1152" s="35"/>
      <c r="D1152" s="35"/>
      <c r="E1152" s="35"/>
      <c r="F1152" s="17"/>
      <c r="G1152" s="35"/>
      <c r="H1152" s="36"/>
    </row>
    <row r="1153" spans="1:8">
      <c r="A1153" s="34"/>
      <c r="B1153" s="35"/>
      <c r="C1153" s="35"/>
      <c r="D1153" s="35"/>
      <c r="E1153" s="35"/>
      <c r="F1153" s="17"/>
      <c r="G1153" s="35"/>
      <c r="H1153" s="36"/>
    </row>
    <row r="1154" spans="1:8">
      <c r="A1154" s="34"/>
      <c r="B1154" s="35"/>
      <c r="C1154" s="35"/>
      <c r="D1154" s="35"/>
      <c r="E1154" s="35"/>
      <c r="F1154" s="35"/>
      <c r="G1154" s="35"/>
      <c r="H1154" s="36"/>
    </row>
    <row r="1155" spans="1:8">
      <c r="A1155" s="34"/>
      <c r="B1155" s="35"/>
      <c r="C1155" s="35"/>
      <c r="D1155" s="35"/>
      <c r="E1155" s="35"/>
      <c r="F1155" s="30"/>
      <c r="G1155" s="144"/>
      <c r="H1155" s="145"/>
    </row>
    <row r="1156" spans="1:8">
      <c r="A1156" s="34"/>
      <c r="B1156" s="30"/>
      <c r="C1156" s="35"/>
      <c r="D1156" s="35"/>
      <c r="E1156" s="35"/>
      <c r="F1156" s="30"/>
      <c r="G1156" s="144"/>
      <c r="H1156" s="145"/>
    </row>
    <row r="1157" spans="1:8">
      <c r="A1157" s="34"/>
      <c r="B1157" s="35"/>
      <c r="C1157" s="35"/>
      <c r="D1157" s="35"/>
      <c r="E1157" s="35"/>
      <c r="F1157" s="30"/>
      <c r="G1157" s="144"/>
      <c r="H1157" s="145"/>
    </row>
    <row r="1158" spans="1:8">
      <c r="A1158" s="34"/>
      <c r="B1158" s="30"/>
      <c r="C1158" s="35"/>
      <c r="D1158" s="35"/>
      <c r="E1158" s="35"/>
      <c r="F1158" s="30"/>
      <c r="G1158" s="144"/>
      <c r="H1158" s="145"/>
    </row>
    <row r="1159" spans="1:8">
      <c r="A1159" s="34"/>
      <c r="B1159" s="35"/>
      <c r="C1159" s="35"/>
      <c r="D1159" s="35"/>
      <c r="E1159" s="35"/>
      <c r="F1159" s="30"/>
      <c r="G1159" s="144"/>
      <c r="H1159" s="145"/>
    </row>
    <row r="1160" spans="1:8">
      <c r="A1160" s="34"/>
      <c r="B1160" s="35"/>
      <c r="C1160" s="35"/>
      <c r="D1160" s="35"/>
      <c r="E1160" s="35"/>
      <c r="F1160" s="30"/>
      <c r="G1160" s="144"/>
      <c r="H1160" s="145"/>
    </row>
    <row r="1161" spans="1:8">
      <c r="A1161" s="34"/>
      <c r="B1161" s="35"/>
      <c r="C1161" s="35"/>
      <c r="D1161" s="35"/>
      <c r="E1161" s="35"/>
      <c r="F1161" s="30"/>
      <c r="G1161" s="144"/>
      <c r="H1161" s="145"/>
    </row>
    <row r="1162" spans="1:8">
      <c r="A1162" s="34"/>
      <c r="B1162" s="35"/>
      <c r="C1162" s="35"/>
      <c r="D1162" s="35"/>
      <c r="E1162" s="35"/>
      <c r="F1162" s="30"/>
      <c r="G1162" s="144"/>
      <c r="H1162" s="145"/>
    </row>
    <row r="1163" spans="1:8">
      <c r="A1163" s="34"/>
      <c r="B1163" s="35"/>
      <c r="C1163" s="35"/>
      <c r="D1163" s="35"/>
      <c r="E1163" s="35"/>
      <c r="F1163" s="30"/>
      <c r="G1163" s="144"/>
      <c r="H1163" s="145"/>
    </row>
    <row r="1164" spans="1:8">
      <c r="A1164" s="34"/>
      <c r="B1164" s="35"/>
      <c r="C1164" s="35"/>
      <c r="D1164" s="35"/>
      <c r="E1164" s="35"/>
      <c r="F1164" s="30"/>
      <c r="G1164" s="144"/>
      <c r="H1164" s="145"/>
    </row>
    <row r="1165" spans="1:8">
      <c r="A1165" s="34"/>
      <c r="B1165" s="35"/>
      <c r="C1165" s="35"/>
      <c r="D1165" s="35"/>
      <c r="E1165" s="35"/>
      <c r="F1165" s="30"/>
      <c r="G1165" s="144"/>
      <c r="H1165" s="145"/>
    </row>
    <row r="1166" spans="1:8">
      <c r="A1166" s="34"/>
      <c r="B1166" s="35"/>
      <c r="C1166" s="35"/>
      <c r="D1166" s="35"/>
      <c r="E1166" s="35"/>
      <c r="F1166" s="30"/>
      <c r="G1166" s="144"/>
      <c r="H1166" s="145"/>
    </row>
    <row r="1167" spans="1:8">
      <c r="A1167" s="34"/>
      <c r="B1167" s="35"/>
      <c r="C1167" s="35"/>
      <c r="D1167" s="35"/>
      <c r="E1167" s="35"/>
      <c r="F1167" s="30"/>
      <c r="G1167" s="144"/>
      <c r="H1167" s="145"/>
    </row>
    <row r="1168" spans="1:8">
      <c r="A1168" s="34"/>
      <c r="B1168" s="35"/>
      <c r="C1168" s="35"/>
      <c r="D1168" s="35"/>
      <c r="E1168" s="35"/>
      <c r="F1168" s="30"/>
      <c r="G1168" s="144"/>
      <c r="H1168" s="145"/>
    </row>
    <row r="1169" spans="1:8">
      <c r="A1169" s="34"/>
      <c r="B1169" s="35"/>
      <c r="C1169" s="35"/>
      <c r="D1169" s="35"/>
      <c r="E1169" s="35"/>
      <c r="F1169" s="30"/>
      <c r="G1169" s="144"/>
      <c r="H1169" s="145"/>
    </row>
    <row r="1170" spans="1:8">
      <c r="A1170" s="34"/>
      <c r="B1170" s="35"/>
      <c r="C1170" s="35"/>
      <c r="D1170" s="35"/>
      <c r="E1170" s="35"/>
      <c r="F1170" s="30"/>
      <c r="G1170" s="144"/>
      <c r="H1170" s="145"/>
    </row>
    <row r="1171" spans="1:8">
      <c r="A1171" s="34"/>
      <c r="B1171" s="35"/>
      <c r="C1171" s="35"/>
      <c r="D1171" s="35"/>
      <c r="E1171" s="35"/>
      <c r="F1171" s="30"/>
      <c r="G1171" s="144"/>
      <c r="H1171" s="145"/>
    </row>
    <row r="1172" spans="1:8">
      <c r="A1172" s="34"/>
      <c r="B1172" s="35"/>
      <c r="C1172" s="35"/>
      <c r="D1172" s="35"/>
      <c r="E1172" s="35"/>
      <c r="F1172" s="30"/>
      <c r="G1172" s="144"/>
      <c r="H1172" s="145"/>
    </row>
    <row r="1173" spans="1:8">
      <c r="A1173" s="34"/>
      <c r="B1173" s="35"/>
      <c r="C1173" s="35"/>
      <c r="D1173" s="35"/>
      <c r="E1173" s="35"/>
      <c r="F1173" s="30"/>
      <c r="G1173" s="144"/>
      <c r="H1173" s="145"/>
    </row>
    <row r="1174" spans="1:8">
      <c r="A1174" s="34"/>
      <c r="B1174" s="35"/>
      <c r="C1174" s="35"/>
      <c r="D1174" s="35"/>
      <c r="E1174" s="35"/>
      <c r="F1174" s="30"/>
      <c r="G1174" s="144"/>
      <c r="H1174" s="145"/>
    </row>
    <row r="1175" spans="1:8">
      <c r="A1175" s="34"/>
      <c r="B1175" s="35"/>
      <c r="C1175" s="35"/>
      <c r="D1175" s="35"/>
      <c r="E1175" s="35"/>
      <c r="F1175" s="30"/>
      <c r="G1175" s="144"/>
      <c r="H1175" s="145"/>
    </row>
    <row r="1176" spans="1:8">
      <c r="A1176" s="34"/>
      <c r="B1176" s="35"/>
      <c r="C1176" s="35"/>
      <c r="D1176" s="35"/>
      <c r="E1176" s="35"/>
      <c r="F1176" s="30"/>
      <c r="G1176" s="144"/>
      <c r="H1176" s="145"/>
    </row>
    <row r="1177" spans="1:8">
      <c r="A1177" s="34"/>
      <c r="B1177" s="35"/>
      <c r="C1177" s="35"/>
      <c r="D1177" s="35"/>
      <c r="E1177" s="35"/>
      <c r="F1177" s="30"/>
      <c r="G1177" s="144"/>
      <c r="H1177" s="145"/>
    </row>
    <row r="1178" spans="1:8">
      <c r="A1178" s="34"/>
      <c r="B1178" s="35"/>
      <c r="C1178" s="35"/>
      <c r="D1178" s="35"/>
      <c r="E1178" s="35"/>
      <c r="F1178" s="30"/>
      <c r="G1178" s="144"/>
      <c r="H1178" s="145"/>
    </row>
    <row r="1179" spans="1:8">
      <c r="A1179" s="34"/>
      <c r="B1179" s="35"/>
      <c r="C1179" s="35"/>
      <c r="D1179" s="35"/>
      <c r="E1179" s="35"/>
      <c r="F1179" s="30"/>
      <c r="G1179" s="144"/>
      <c r="H1179" s="145"/>
    </row>
    <row r="1180" spans="1:8">
      <c r="A1180" s="34"/>
      <c r="B1180" s="35"/>
      <c r="C1180" s="35"/>
      <c r="D1180" s="35"/>
      <c r="E1180" s="35"/>
      <c r="F1180" s="30"/>
      <c r="G1180" s="144"/>
      <c r="H1180" s="145"/>
    </row>
    <row r="1181" spans="1:8">
      <c r="A1181" s="34"/>
      <c r="B1181" s="35"/>
      <c r="C1181" s="35"/>
      <c r="D1181" s="35"/>
      <c r="E1181" s="35"/>
      <c r="F1181" s="30"/>
      <c r="G1181" s="144"/>
      <c r="H1181" s="145"/>
    </row>
    <row r="1182" spans="1:8">
      <c r="A1182" s="34"/>
      <c r="B1182" s="35"/>
      <c r="C1182" s="35"/>
      <c r="D1182" s="35"/>
      <c r="E1182" s="35"/>
      <c r="F1182" s="30"/>
      <c r="G1182" s="144"/>
      <c r="H1182" s="145"/>
    </row>
    <row r="1183" spans="1:8">
      <c r="A1183" s="34"/>
      <c r="B1183" s="35"/>
      <c r="C1183" s="35"/>
      <c r="D1183" s="35"/>
      <c r="E1183" s="35"/>
      <c r="F1183" s="30"/>
      <c r="G1183" s="144"/>
      <c r="H1183" s="145"/>
    </row>
    <row r="1184" spans="1:8">
      <c r="A1184" s="34"/>
      <c r="B1184" s="30"/>
      <c r="C1184" s="35"/>
      <c r="D1184" s="35"/>
      <c r="E1184" s="35"/>
      <c r="F1184" s="30"/>
      <c r="G1184" s="144"/>
      <c r="H1184" s="145"/>
    </row>
    <row r="1185" spans="1:8">
      <c r="A1185" s="34"/>
      <c r="B1185" s="35"/>
      <c r="C1185" s="35"/>
      <c r="D1185" s="35"/>
      <c r="E1185" s="35"/>
      <c r="F1185" s="30"/>
      <c r="G1185" s="144"/>
      <c r="H1185" s="145"/>
    </row>
    <row r="1186" spans="1:8">
      <c r="A1186" s="34"/>
      <c r="B1186" s="30"/>
      <c r="C1186" s="35"/>
      <c r="D1186" s="35"/>
      <c r="E1186" s="35"/>
      <c r="F1186" s="30"/>
      <c r="G1186" s="144"/>
      <c r="H1186" s="145"/>
    </row>
    <row r="1187" spans="1:8">
      <c r="A1187" s="34"/>
      <c r="B1187" s="30"/>
      <c r="C1187" s="35"/>
      <c r="D1187" s="35"/>
      <c r="E1187" s="35"/>
      <c r="F1187" s="30"/>
      <c r="G1187" s="144"/>
      <c r="H1187" s="145"/>
    </row>
    <row r="1188" spans="1:8">
      <c r="A1188" s="34"/>
      <c r="B1188" s="30"/>
      <c r="C1188" s="35"/>
      <c r="D1188" s="35"/>
      <c r="E1188" s="35"/>
      <c r="F1188" s="30"/>
      <c r="G1188" s="144"/>
      <c r="H1188" s="145"/>
    </row>
    <row r="1189" spans="1:8">
      <c r="A1189" s="34"/>
      <c r="B1189" s="30"/>
      <c r="C1189" s="35"/>
      <c r="D1189" s="35"/>
      <c r="E1189" s="35"/>
      <c r="F1189" s="30"/>
      <c r="G1189" s="144"/>
      <c r="H1189" s="145"/>
    </row>
    <row r="1190" spans="1:8">
      <c r="A1190" s="34"/>
      <c r="B1190" s="30"/>
      <c r="C1190" s="35"/>
      <c r="D1190" s="35"/>
      <c r="E1190" s="35"/>
      <c r="F1190" s="30"/>
      <c r="G1190" s="144"/>
      <c r="H1190" s="145"/>
    </row>
    <row r="1191" spans="1:8">
      <c r="A1191" s="34"/>
      <c r="B1191" s="30"/>
      <c r="C1191" s="35"/>
      <c r="D1191" s="35"/>
      <c r="E1191" s="35"/>
      <c r="F1191" s="30"/>
      <c r="G1191" s="144"/>
      <c r="H1191" s="145"/>
    </row>
    <row r="1192" spans="1:8">
      <c r="A1192" s="34"/>
      <c r="B1192" s="30"/>
      <c r="C1192" s="35"/>
      <c r="D1192" s="35"/>
      <c r="E1192" s="35"/>
      <c r="F1192" s="30"/>
      <c r="G1192" s="144"/>
      <c r="H1192" s="145"/>
    </row>
    <row r="1193" spans="1:8">
      <c r="A1193" s="34"/>
      <c r="B1193" s="30"/>
      <c r="C1193" s="35"/>
      <c r="D1193" s="35"/>
      <c r="E1193" s="35"/>
      <c r="F1193" s="30"/>
      <c r="G1193" s="144"/>
      <c r="H1193" s="145"/>
    </row>
    <row r="1194" spans="1:8">
      <c r="A1194" s="34"/>
      <c r="B1194" s="30"/>
      <c r="C1194" s="35"/>
      <c r="D1194" s="35"/>
      <c r="E1194" s="35"/>
      <c r="F1194" s="30"/>
      <c r="G1194" s="144"/>
      <c r="H1194" s="145"/>
    </row>
    <row r="1195" spans="1:8">
      <c r="A1195" s="34"/>
      <c r="B1195" s="30"/>
      <c r="C1195" s="35"/>
      <c r="D1195" s="35"/>
      <c r="E1195" s="35"/>
      <c r="F1195" s="30"/>
      <c r="G1195" s="144"/>
      <c r="H1195" s="145"/>
    </row>
    <row r="1196" spans="1:8" ht="15.6" thickBot="1">
      <c r="A1196" s="40"/>
      <c r="B1196" s="41"/>
      <c r="C1196" s="42"/>
      <c r="D1196" s="42"/>
      <c r="E1196" s="42"/>
      <c r="F1196" s="41"/>
      <c r="G1196" s="146"/>
      <c r="H1196" s="147"/>
    </row>
    <row r="1197" spans="1:8">
      <c r="A1197" s="17" t="s">
        <v>2880</v>
      </c>
      <c r="B1197" s="35"/>
      <c r="C1197" s="17"/>
      <c r="D1197" s="17"/>
      <c r="E1197" s="30"/>
      <c r="F1197" s="30"/>
      <c r="G1197" s="144"/>
      <c r="H1197" s="206"/>
    </row>
    <row r="1198" spans="1:8">
      <c r="A1198" s="35" t="s">
        <v>118</v>
      </c>
      <c r="B1198" s="35"/>
      <c r="C1198" s="35"/>
      <c r="D1198" s="35"/>
      <c r="E1198" s="35"/>
      <c r="F1198" s="35"/>
      <c r="G1198" s="148"/>
      <c r="H1198" s="148"/>
    </row>
    <row r="1200" spans="1:8" ht="15.6" thickBot="1"/>
    <row r="1201" spans="1:8">
      <c r="A1201" s="43"/>
      <c r="B1201" s="44" t="s">
        <v>1429</v>
      </c>
      <c r="C1201" s="59" t="s">
        <v>2377</v>
      </c>
      <c r="D1201" s="46"/>
      <c r="E1201" s="46"/>
      <c r="F1201" s="44"/>
      <c r="G1201" s="44" t="s">
        <v>1350</v>
      </c>
      <c r="H1201" s="60" t="s">
        <v>1351</v>
      </c>
    </row>
    <row r="1202" spans="1:8">
      <c r="A1202" s="34"/>
      <c r="B1202" s="81" t="str">
        <f>'Data Sheet'!$C$25</f>
        <v>Rochester Gas &amp; Electric Corporation</v>
      </c>
      <c r="C1202" s="205" t="s">
        <v>2378</v>
      </c>
      <c r="D1202" s="30" t="s">
        <v>2379</v>
      </c>
      <c r="E1202" s="30"/>
      <c r="F1202" s="65" t="s">
        <v>2380</v>
      </c>
      <c r="G1202" s="65" t="s">
        <v>1353</v>
      </c>
      <c r="H1202" s="39"/>
    </row>
    <row r="1203" spans="1:8">
      <c r="A1203" s="37"/>
      <c r="B1203" s="38"/>
      <c r="C1203" s="160" t="s">
        <v>2381</v>
      </c>
      <c r="D1203" s="38" t="s">
        <v>2379</v>
      </c>
      <c r="E1203" s="38"/>
      <c r="F1203" s="116" t="s">
        <v>2382</v>
      </c>
      <c r="G1203" s="871" t="str">
        <f>'Data Sheet'!$C$40</f>
        <v xml:space="preserve"> </v>
      </c>
      <c r="H1203" s="1591" t="str">
        <f>'Data Sheet'!$C$38</f>
        <v>12/31/2013</v>
      </c>
    </row>
    <row r="1204" spans="1:8">
      <c r="A1204" s="31" t="s">
        <v>2882</v>
      </c>
      <c r="B1204" s="32"/>
      <c r="C1204" s="32"/>
      <c r="D1204" s="32"/>
      <c r="E1204" s="32"/>
      <c r="F1204" s="32"/>
      <c r="G1204" s="32"/>
      <c r="H1204" s="33"/>
    </row>
    <row r="1205" spans="1:8">
      <c r="A1205" s="34"/>
      <c r="B1205" s="35"/>
      <c r="C1205" s="35"/>
      <c r="D1205" s="35"/>
      <c r="E1205" s="35"/>
      <c r="F1205" s="17"/>
      <c r="G1205" s="35"/>
      <c r="H1205" s="36"/>
    </row>
    <row r="1206" spans="1:8">
      <c r="A1206" s="34"/>
      <c r="B1206" s="35"/>
      <c r="C1206" s="35"/>
      <c r="D1206" s="35"/>
      <c r="E1206" s="35"/>
      <c r="F1206" s="17"/>
      <c r="G1206" s="35"/>
      <c r="H1206" s="36"/>
    </row>
    <row r="1207" spans="1:8">
      <c r="A1207" s="34"/>
      <c r="B1207" s="35"/>
      <c r="C1207" s="35"/>
      <c r="D1207" s="35"/>
      <c r="E1207" s="35"/>
      <c r="F1207" s="17"/>
      <c r="G1207" s="35"/>
      <c r="H1207" s="36"/>
    </row>
    <row r="1208" spans="1:8">
      <c r="A1208" s="34"/>
      <c r="B1208" s="35"/>
      <c r="C1208" s="35"/>
      <c r="D1208" s="35"/>
      <c r="E1208" s="35"/>
      <c r="F1208" s="17"/>
      <c r="G1208" s="35"/>
      <c r="H1208" s="194"/>
    </row>
    <row r="1209" spans="1:8">
      <c r="A1209" s="34"/>
      <c r="B1209" s="35"/>
      <c r="C1209" s="35"/>
      <c r="D1209" s="35"/>
      <c r="E1209" s="35"/>
      <c r="F1209" s="17"/>
      <c r="G1209" s="35"/>
      <c r="H1209" s="36"/>
    </row>
    <row r="1210" spans="1:8">
      <c r="A1210" s="34"/>
      <c r="B1210" s="35"/>
      <c r="C1210" s="35"/>
      <c r="D1210" s="35"/>
      <c r="E1210" s="35"/>
      <c r="F1210" s="17"/>
      <c r="G1210" s="35"/>
      <c r="H1210" s="36"/>
    </row>
    <row r="1211" spans="1:8">
      <c r="A1211" s="34"/>
      <c r="B1211" s="35"/>
      <c r="C1211" s="35"/>
      <c r="D1211" s="35"/>
      <c r="E1211" s="35"/>
      <c r="F1211" s="17"/>
      <c r="G1211" s="148"/>
      <c r="H1211" s="169"/>
    </row>
    <row r="1212" spans="1:8">
      <c r="A1212" s="34"/>
      <c r="B1212" s="35"/>
      <c r="C1212" s="35"/>
      <c r="D1212" s="35"/>
      <c r="E1212" s="35"/>
      <c r="F1212" s="17"/>
      <c r="G1212" s="148"/>
      <c r="H1212" s="169"/>
    </row>
    <row r="1213" spans="1:8">
      <c r="A1213" s="34"/>
      <c r="B1213" s="30"/>
      <c r="C1213" s="35"/>
      <c r="D1213" s="35"/>
      <c r="E1213" s="35"/>
      <c r="F1213" s="17"/>
      <c r="G1213" s="148"/>
      <c r="H1213" s="169"/>
    </row>
    <row r="1214" spans="1:8">
      <c r="A1214" s="34"/>
      <c r="B1214" s="35"/>
      <c r="C1214" s="35"/>
      <c r="D1214" s="35"/>
      <c r="E1214" s="35"/>
      <c r="F1214" s="17"/>
      <c r="G1214" s="148"/>
      <c r="H1214" s="169"/>
    </row>
    <row r="1215" spans="1:8">
      <c r="A1215" s="34"/>
      <c r="B1215" s="35"/>
      <c r="C1215" s="35"/>
      <c r="D1215" s="35"/>
      <c r="E1215" s="35"/>
      <c r="F1215" s="17"/>
      <c r="G1215" s="148"/>
      <c r="H1215" s="169"/>
    </row>
    <row r="1216" spans="1:8">
      <c r="A1216" s="34"/>
      <c r="B1216" s="35"/>
      <c r="C1216" s="35"/>
      <c r="D1216" s="35"/>
      <c r="E1216" s="35"/>
      <c r="F1216" s="17"/>
      <c r="G1216" s="35"/>
      <c r="H1216" s="36"/>
    </row>
    <row r="1217" spans="1:8">
      <c r="A1217" s="34"/>
      <c r="B1217" s="35"/>
      <c r="C1217" s="35"/>
      <c r="D1217" s="35"/>
      <c r="E1217" s="35"/>
      <c r="F1217" s="17"/>
      <c r="G1217" s="35"/>
      <c r="H1217" s="36"/>
    </row>
    <row r="1218" spans="1:8">
      <c r="A1218" s="34"/>
      <c r="B1218" s="35"/>
      <c r="C1218" s="35"/>
      <c r="D1218" s="35"/>
      <c r="E1218" s="35"/>
      <c r="F1218" s="17"/>
      <c r="G1218" s="35"/>
      <c r="H1218" s="36"/>
    </row>
    <row r="1219" spans="1:8">
      <c r="A1219" s="34"/>
      <c r="B1219" s="35"/>
      <c r="C1219" s="35"/>
      <c r="D1219" s="35"/>
      <c r="E1219" s="35"/>
      <c r="F1219" s="17"/>
      <c r="G1219" s="35"/>
      <c r="H1219" s="36"/>
    </row>
    <row r="1220" spans="1:8">
      <c r="A1220" s="34"/>
      <c r="B1220" s="35"/>
      <c r="C1220" s="35"/>
      <c r="D1220" s="35"/>
      <c r="E1220" s="35"/>
      <c r="F1220" s="17"/>
      <c r="G1220" s="35"/>
      <c r="H1220" s="36"/>
    </row>
    <row r="1221" spans="1:8">
      <c r="A1221" s="34"/>
      <c r="B1221" s="35"/>
      <c r="C1221" s="35"/>
      <c r="D1221" s="35"/>
      <c r="E1221" s="35"/>
      <c r="F1221" s="35"/>
      <c r="G1221" s="35"/>
      <c r="H1221" s="36"/>
    </row>
    <row r="1222" spans="1:8">
      <c r="A1222" s="34"/>
      <c r="B1222" s="35"/>
      <c r="C1222" s="35"/>
      <c r="D1222" s="35"/>
      <c r="E1222" s="35"/>
      <c r="F1222" s="30"/>
      <c r="G1222" s="144"/>
      <c r="H1222" s="145"/>
    </row>
    <row r="1223" spans="1:8">
      <c r="A1223" s="34"/>
      <c r="B1223" s="30"/>
      <c r="C1223" s="35"/>
      <c r="D1223" s="35"/>
      <c r="E1223" s="35"/>
      <c r="F1223" s="30"/>
      <c r="G1223" s="144"/>
      <c r="H1223" s="145"/>
    </row>
    <row r="1224" spans="1:8">
      <c r="A1224" s="34"/>
      <c r="B1224" s="35"/>
      <c r="C1224" s="35"/>
      <c r="D1224" s="35"/>
      <c r="E1224" s="35"/>
      <c r="F1224" s="30"/>
      <c r="G1224" s="144"/>
      <c r="H1224" s="145"/>
    </row>
    <row r="1225" spans="1:8">
      <c r="A1225" s="34"/>
      <c r="B1225" s="30"/>
      <c r="C1225" s="35"/>
      <c r="D1225" s="35"/>
      <c r="E1225" s="35"/>
      <c r="F1225" s="30"/>
      <c r="G1225" s="144"/>
      <c r="H1225" s="145"/>
    </row>
    <row r="1226" spans="1:8">
      <c r="A1226" s="34"/>
      <c r="B1226" s="35"/>
      <c r="C1226" s="35"/>
      <c r="D1226" s="35"/>
      <c r="E1226" s="35"/>
      <c r="F1226" s="30"/>
      <c r="G1226" s="144"/>
      <c r="H1226" s="145"/>
    </row>
    <row r="1227" spans="1:8">
      <c r="A1227" s="34"/>
      <c r="B1227" s="35"/>
      <c r="C1227" s="35"/>
      <c r="D1227" s="35"/>
      <c r="E1227" s="35"/>
      <c r="F1227" s="30"/>
      <c r="G1227" s="144"/>
      <c r="H1227" s="145"/>
    </row>
    <row r="1228" spans="1:8">
      <c r="A1228" s="34"/>
      <c r="B1228" s="35"/>
      <c r="C1228" s="35"/>
      <c r="D1228" s="35"/>
      <c r="E1228" s="35"/>
      <c r="F1228" s="30"/>
      <c r="G1228" s="144"/>
      <c r="H1228" s="145"/>
    </row>
    <row r="1229" spans="1:8">
      <c r="A1229" s="34"/>
      <c r="B1229" s="35"/>
      <c r="C1229" s="35"/>
      <c r="D1229" s="35"/>
      <c r="E1229" s="35"/>
      <c r="F1229" s="30"/>
      <c r="G1229" s="144"/>
      <c r="H1229" s="145"/>
    </row>
    <row r="1230" spans="1:8">
      <c r="A1230" s="34"/>
      <c r="B1230" s="35"/>
      <c r="C1230" s="35"/>
      <c r="D1230" s="35"/>
      <c r="E1230" s="35"/>
      <c r="F1230" s="30"/>
      <c r="G1230" s="144"/>
      <c r="H1230" s="145"/>
    </row>
    <row r="1231" spans="1:8">
      <c r="A1231" s="34"/>
      <c r="B1231" s="35"/>
      <c r="C1231" s="35"/>
      <c r="D1231" s="35"/>
      <c r="E1231" s="35"/>
      <c r="F1231" s="30"/>
      <c r="G1231" s="144"/>
      <c r="H1231" s="145"/>
    </row>
    <row r="1232" spans="1:8">
      <c r="A1232" s="34"/>
      <c r="B1232" s="35"/>
      <c r="C1232" s="35"/>
      <c r="D1232" s="35"/>
      <c r="E1232" s="35"/>
      <c r="F1232" s="30"/>
      <c r="G1232" s="144"/>
      <c r="H1232" s="145"/>
    </row>
    <row r="1233" spans="1:8">
      <c r="A1233" s="34"/>
      <c r="B1233" s="35"/>
      <c r="C1233" s="35"/>
      <c r="D1233" s="35"/>
      <c r="E1233" s="35"/>
      <c r="F1233" s="30"/>
      <c r="G1233" s="144"/>
      <c r="H1233" s="145"/>
    </row>
    <row r="1234" spans="1:8">
      <c r="A1234" s="34"/>
      <c r="B1234" s="35"/>
      <c r="C1234" s="35"/>
      <c r="D1234" s="35"/>
      <c r="E1234" s="35"/>
      <c r="F1234" s="30"/>
      <c r="G1234" s="144"/>
      <c r="H1234" s="145"/>
    </row>
    <row r="1235" spans="1:8">
      <c r="A1235" s="34"/>
      <c r="B1235" s="35"/>
      <c r="C1235" s="35"/>
      <c r="D1235" s="35"/>
      <c r="E1235" s="35"/>
      <c r="F1235" s="30"/>
      <c r="G1235" s="144"/>
      <c r="H1235" s="145"/>
    </row>
    <row r="1236" spans="1:8">
      <c r="A1236" s="34"/>
      <c r="B1236" s="35"/>
      <c r="C1236" s="35"/>
      <c r="D1236" s="35"/>
      <c r="E1236" s="35"/>
      <c r="F1236" s="30"/>
      <c r="G1236" s="144"/>
      <c r="H1236" s="145"/>
    </row>
    <row r="1237" spans="1:8">
      <c r="A1237" s="34"/>
      <c r="B1237" s="35"/>
      <c r="C1237" s="35"/>
      <c r="D1237" s="35"/>
      <c r="E1237" s="35"/>
      <c r="F1237" s="30"/>
      <c r="G1237" s="144"/>
      <c r="H1237" s="145"/>
    </row>
    <row r="1238" spans="1:8">
      <c r="A1238" s="34"/>
      <c r="B1238" s="35"/>
      <c r="C1238" s="35"/>
      <c r="D1238" s="35"/>
      <c r="E1238" s="35"/>
      <c r="F1238" s="30"/>
      <c r="G1238" s="144"/>
      <c r="H1238" s="145"/>
    </row>
    <row r="1239" spans="1:8">
      <c r="A1239" s="34"/>
      <c r="B1239" s="35"/>
      <c r="C1239" s="35"/>
      <c r="D1239" s="35"/>
      <c r="E1239" s="35"/>
      <c r="F1239" s="30"/>
      <c r="G1239" s="144"/>
      <c r="H1239" s="145"/>
    </row>
    <row r="1240" spans="1:8">
      <c r="A1240" s="34"/>
      <c r="B1240" s="35"/>
      <c r="C1240" s="35"/>
      <c r="D1240" s="35"/>
      <c r="E1240" s="35"/>
      <c r="F1240" s="30"/>
      <c r="G1240" s="144"/>
      <c r="H1240" s="145"/>
    </row>
    <row r="1241" spans="1:8">
      <c r="A1241" s="34"/>
      <c r="B1241" s="35"/>
      <c r="C1241" s="35"/>
      <c r="D1241" s="35"/>
      <c r="E1241" s="35"/>
      <c r="F1241" s="30"/>
      <c r="G1241" s="144"/>
      <c r="H1241" s="145"/>
    </row>
    <row r="1242" spans="1:8">
      <c r="A1242" s="34"/>
      <c r="B1242" s="35"/>
      <c r="C1242" s="35"/>
      <c r="D1242" s="35"/>
      <c r="E1242" s="35"/>
      <c r="F1242" s="30"/>
      <c r="G1242" s="144"/>
      <c r="H1242" s="145"/>
    </row>
    <row r="1243" spans="1:8">
      <c r="A1243" s="34"/>
      <c r="B1243" s="35"/>
      <c r="C1243" s="35"/>
      <c r="D1243" s="35"/>
      <c r="E1243" s="35"/>
      <c r="F1243" s="30"/>
      <c r="G1243" s="144"/>
      <c r="H1243" s="145"/>
    </row>
    <row r="1244" spans="1:8">
      <c r="A1244" s="34"/>
      <c r="B1244" s="35"/>
      <c r="C1244" s="35"/>
      <c r="D1244" s="35"/>
      <c r="E1244" s="35"/>
      <c r="F1244" s="30"/>
      <c r="G1244" s="144"/>
      <c r="H1244" s="145"/>
    </row>
    <row r="1245" spans="1:8">
      <c r="A1245" s="34"/>
      <c r="B1245" s="35"/>
      <c r="C1245" s="35"/>
      <c r="D1245" s="35"/>
      <c r="E1245" s="35"/>
      <c r="F1245" s="30"/>
      <c r="G1245" s="144"/>
      <c r="H1245" s="145"/>
    </row>
    <row r="1246" spans="1:8">
      <c r="A1246" s="34"/>
      <c r="B1246" s="35"/>
      <c r="C1246" s="35"/>
      <c r="D1246" s="35"/>
      <c r="E1246" s="35"/>
      <c r="F1246" s="30"/>
      <c r="G1246" s="144"/>
      <c r="H1246" s="145"/>
    </row>
    <row r="1247" spans="1:8">
      <c r="A1247" s="34"/>
      <c r="B1247" s="35"/>
      <c r="C1247" s="35"/>
      <c r="D1247" s="35"/>
      <c r="E1247" s="35"/>
      <c r="F1247" s="30"/>
      <c r="G1247" s="144"/>
      <c r="H1247" s="145"/>
    </row>
    <row r="1248" spans="1:8">
      <c r="A1248" s="34"/>
      <c r="B1248" s="35"/>
      <c r="C1248" s="35"/>
      <c r="D1248" s="35"/>
      <c r="E1248" s="35"/>
      <c r="F1248" s="30"/>
      <c r="G1248" s="144"/>
      <c r="H1248" s="145"/>
    </row>
    <row r="1249" spans="1:8">
      <c r="A1249" s="34"/>
      <c r="B1249" s="35"/>
      <c r="C1249" s="35"/>
      <c r="D1249" s="35"/>
      <c r="E1249" s="35"/>
      <c r="F1249" s="30"/>
      <c r="G1249" s="144"/>
      <c r="H1249" s="145"/>
    </row>
    <row r="1250" spans="1:8">
      <c r="A1250" s="34"/>
      <c r="B1250" s="35"/>
      <c r="C1250" s="35"/>
      <c r="D1250" s="35"/>
      <c r="E1250" s="35"/>
      <c r="F1250" s="30"/>
      <c r="G1250" s="144"/>
      <c r="H1250" s="145"/>
    </row>
    <row r="1251" spans="1:8">
      <c r="A1251" s="34"/>
      <c r="B1251" s="30"/>
      <c r="C1251" s="35"/>
      <c r="D1251" s="35"/>
      <c r="E1251" s="35"/>
      <c r="F1251" s="30"/>
      <c r="G1251" s="144"/>
      <c r="H1251" s="145"/>
    </row>
    <row r="1252" spans="1:8">
      <c r="A1252" s="34"/>
      <c r="B1252" s="35"/>
      <c r="C1252" s="35"/>
      <c r="D1252" s="35"/>
      <c r="E1252" s="35"/>
      <c r="F1252" s="30"/>
      <c r="G1252" s="144"/>
      <c r="H1252" s="145"/>
    </row>
    <row r="1253" spans="1:8">
      <c r="A1253" s="34"/>
      <c r="B1253" s="30"/>
      <c r="C1253" s="35"/>
      <c r="D1253" s="35"/>
      <c r="E1253" s="35"/>
      <c r="F1253" s="30"/>
      <c r="G1253" s="144"/>
      <c r="H1253" s="145"/>
    </row>
    <row r="1254" spans="1:8">
      <c r="A1254" s="34"/>
      <c r="B1254" s="30"/>
      <c r="C1254" s="35"/>
      <c r="D1254" s="35"/>
      <c r="E1254" s="35"/>
      <c r="F1254" s="30"/>
      <c r="G1254" s="144"/>
      <c r="H1254" s="145"/>
    </row>
    <row r="1255" spans="1:8">
      <c r="A1255" s="34"/>
      <c r="B1255" s="30"/>
      <c r="C1255" s="35"/>
      <c r="D1255" s="35"/>
      <c r="E1255" s="35"/>
      <c r="F1255" s="30"/>
      <c r="G1255" s="144"/>
      <c r="H1255" s="145"/>
    </row>
    <row r="1256" spans="1:8">
      <c r="A1256" s="34"/>
      <c r="B1256" s="30"/>
      <c r="C1256" s="35"/>
      <c r="D1256" s="35"/>
      <c r="E1256" s="35"/>
      <c r="F1256" s="30"/>
      <c r="G1256" s="144"/>
      <c r="H1256" s="145"/>
    </row>
    <row r="1257" spans="1:8">
      <c r="A1257" s="34"/>
      <c r="B1257" s="30"/>
      <c r="C1257" s="35"/>
      <c r="D1257" s="35"/>
      <c r="E1257" s="35"/>
      <c r="F1257" s="30"/>
      <c r="G1257" s="144"/>
      <c r="H1257" s="145"/>
    </row>
    <row r="1258" spans="1:8">
      <c r="A1258" s="34"/>
      <c r="B1258" s="30"/>
      <c r="C1258" s="35"/>
      <c r="D1258" s="35"/>
      <c r="E1258" s="35"/>
      <c r="F1258" s="30"/>
      <c r="G1258" s="144"/>
      <c r="H1258" s="145"/>
    </row>
    <row r="1259" spans="1:8">
      <c r="A1259" s="34"/>
      <c r="B1259" s="30"/>
      <c r="C1259" s="35"/>
      <c r="D1259" s="35"/>
      <c r="E1259" s="35"/>
      <c r="F1259" s="30"/>
      <c r="G1259" s="144"/>
      <c r="H1259" s="145"/>
    </row>
    <row r="1260" spans="1:8">
      <c r="A1260" s="34"/>
      <c r="B1260" s="30"/>
      <c r="C1260" s="35"/>
      <c r="D1260" s="35"/>
      <c r="E1260" s="35"/>
      <c r="F1260" s="30"/>
      <c r="G1260" s="144"/>
      <c r="H1260" s="145"/>
    </row>
    <row r="1261" spans="1:8">
      <c r="A1261" s="34"/>
      <c r="B1261" s="30"/>
      <c r="C1261" s="35"/>
      <c r="D1261" s="35"/>
      <c r="E1261" s="35"/>
      <c r="F1261" s="30"/>
      <c r="G1261" s="144"/>
      <c r="H1261" s="145"/>
    </row>
    <row r="1262" spans="1:8">
      <c r="A1262" s="34"/>
      <c r="B1262" s="30"/>
      <c r="C1262" s="35"/>
      <c r="D1262" s="35"/>
      <c r="E1262" s="35"/>
      <c r="F1262" s="30"/>
      <c r="G1262" s="144"/>
      <c r="H1262" s="145"/>
    </row>
    <row r="1263" spans="1:8" ht="15.6" thickBot="1">
      <c r="A1263" s="40"/>
      <c r="B1263" s="41"/>
      <c r="C1263" s="42"/>
      <c r="D1263" s="42"/>
      <c r="E1263" s="42"/>
      <c r="F1263" s="41"/>
      <c r="G1263" s="146"/>
      <c r="H1263" s="147"/>
    </row>
    <row r="1264" spans="1:8">
      <c r="A1264" s="17" t="s">
        <v>2880</v>
      </c>
      <c r="B1264" s="35"/>
      <c r="C1264" s="17"/>
      <c r="D1264" s="17"/>
      <c r="E1264" s="30"/>
      <c r="F1264" s="30"/>
      <c r="G1264" s="144"/>
      <c r="H1264" s="206"/>
    </row>
    <row r="1265" spans="1:8">
      <c r="A1265" s="35" t="s">
        <v>119</v>
      </c>
      <c r="B1265" s="35"/>
      <c r="C1265" s="35"/>
      <c r="D1265" s="35"/>
      <c r="E1265" s="35"/>
      <c r="F1265" s="35"/>
      <c r="G1265" s="148"/>
      <c r="H1265" s="148"/>
    </row>
    <row r="1267" spans="1:8" ht="15.6" thickBot="1"/>
    <row r="1268" spans="1:8">
      <c r="A1268" s="43"/>
      <c r="B1268" s="44" t="s">
        <v>1429</v>
      </c>
      <c r="C1268" s="59" t="s">
        <v>2377</v>
      </c>
      <c r="D1268" s="46"/>
      <c r="E1268" s="46"/>
      <c r="F1268" s="44"/>
      <c r="G1268" s="44" t="s">
        <v>1350</v>
      </c>
      <c r="H1268" s="60" t="s">
        <v>1351</v>
      </c>
    </row>
    <row r="1269" spans="1:8">
      <c r="A1269" s="34"/>
      <c r="B1269" s="81" t="str">
        <f>'Data Sheet'!$C$25</f>
        <v>Rochester Gas &amp; Electric Corporation</v>
      </c>
      <c r="C1269" s="205" t="s">
        <v>2378</v>
      </c>
      <c r="D1269" s="30" t="s">
        <v>2379</v>
      </c>
      <c r="E1269" s="30"/>
      <c r="F1269" s="65" t="s">
        <v>2380</v>
      </c>
      <c r="G1269" s="65" t="s">
        <v>1353</v>
      </c>
      <c r="H1269" s="39"/>
    </row>
    <row r="1270" spans="1:8">
      <c r="A1270" s="37"/>
      <c r="B1270" s="38"/>
      <c r="C1270" s="160" t="s">
        <v>2381</v>
      </c>
      <c r="D1270" s="38" t="s">
        <v>2379</v>
      </c>
      <c r="E1270" s="38"/>
      <c r="F1270" s="116" t="s">
        <v>2382</v>
      </c>
      <c r="G1270" s="871" t="str">
        <f>'Data Sheet'!$C$40</f>
        <v xml:space="preserve"> </v>
      </c>
      <c r="H1270" s="1591" t="str">
        <f>'Data Sheet'!$C$38</f>
        <v>12/31/2013</v>
      </c>
    </row>
    <row r="1271" spans="1:8">
      <c r="A1271" s="31" t="s">
        <v>2882</v>
      </c>
      <c r="B1271" s="32"/>
      <c r="C1271" s="32"/>
      <c r="D1271" s="32"/>
      <c r="E1271" s="32"/>
      <c r="F1271" s="32"/>
      <c r="G1271" s="32"/>
      <c r="H1271" s="33"/>
    </row>
    <row r="1272" spans="1:8">
      <c r="A1272" s="34"/>
      <c r="B1272" s="35"/>
      <c r="C1272" s="35"/>
      <c r="D1272" s="35"/>
      <c r="E1272" s="35"/>
      <c r="F1272" s="17"/>
      <c r="G1272" s="35"/>
      <c r="H1272" s="36"/>
    </row>
    <row r="1273" spans="1:8">
      <c r="A1273" s="34"/>
      <c r="B1273" s="35"/>
      <c r="C1273" s="35"/>
      <c r="D1273" s="35"/>
      <c r="E1273" s="35"/>
      <c r="F1273" s="17"/>
      <c r="G1273" s="35"/>
      <c r="H1273" s="36"/>
    </row>
    <row r="1274" spans="1:8">
      <c r="A1274" s="34"/>
      <c r="B1274" s="35"/>
      <c r="C1274" s="35"/>
      <c r="D1274" s="35"/>
      <c r="E1274" s="35"/>
      <c r="F1274" s="17"/>
      <c r="G1274" s="35"/>
      <c r="H1274" s="36"/>
    </row>
    <row r="1275" spans="1:8">
      <c r="A1275" s="34"/>
      <c r="B1275" s="35"/>
      <c r="C1275" s="35"/>
      <c r="D1275" s="35"/>
      <c r="E1275" s="35"/>
      <c r="F1275" s="17"/>
      <c r="G1275" s="35"/>
      <c r="H1275" s="194"/>
    </row>
    <row r="1276" spans="1:8">
      <c r="A1276" s="34"/>
      <c r="B1276" s="35"/>
      <c r="C1276" s="35"/>
      <c r="D1276" s="35"/>
      <c r="E1276" s="35"/>
      <c r="F1276" s="17"/>
      <c r="G1276" s="35"/>
      <c r="H1276" s="36"/>
    </row>
    <row r="1277" spans="1:8">
      <c r="A1277" s="34"/>
      <c r="B1277" s="35"/>
      <c r="C1277" s="35"/>
      <c r="D1277" s="35"/>
      <c r="E1277" s="35"/>
      <c r="F1277" s="17"/>
      <c r="G1277" s="35"/>
      <c r="H1277" s="36"/>
    </row>
    <row r="1278" spans="1:8">
      <c r="A1278" s="34"/>
      <c r="B1278" s="35"/>
      <c r="C1278" s="35"/>
      <c r="D1278" s="35"/>
      <c r="E1278" s="35"/>
      <c r="F1278" s="17"/>
      <c r="G1278" s="148"/>
      <c r="H1278" s="169"/>
    </row>
    <row r="1279" spans="1:8">
      <c r="A1279" s="34"/>
      <c r="B1279" s="35"/>
      <c r="C1279" s="35"/>
      <c r="D1279" s="35"/>
      <c r="E1279" s="35"/>
      <c r="F1279" s="17"/>
      <c r="G1279" s="148"/>
      <c r="H1279" s="169"/>
    </row>
    <row r="1280" spans="1:8">
      <c r="A1280" s="34"/>
      <c r="B1280" s="30"/>
      <c r="C1280" s="35"/>
      <c r="D1280" s="35"/>
      <c r="E1280" s="35"/>
      <c r="F1280" s="17"/>
      <c r="G1280" s="148"/>
      <c r="H1280" s="169"/>
    </row>
    <row r="1281" spans="1:8">
      <c r="A1281" s="34"/>
      <c r="B1281" s="35"/>
      <c r="C1281" s="35"/>
      <c r="D1281" s="35"/>
      <c r="E1281" s="35"/>
      <c r="F1281" s="17"/>
      <c r="G1281" s="148"/>
      <c r="H1281" s="169"/>
    </row>
    <row r="1282" spans="1:8">
      <c r="A1282" s="34"/>
      <c r="B1282" s="35"/>
      <c r="C1282" s="35"/>
      <c r="D1282" s="35"/>
      <c r="E1282" s="35"/>
      <c r="F1282" s="17"/>
      <c r="G1282" s="148"/>
      <c r="H1282" s="169"/>
    </row>
    <row r="1283" spans="1:8">
      <c r="A1283" s="34"/>
      <c r="B1283" s="35"/>
      <c r="C1283" s="35"/>
      <c r="D1283" s="35"/>
      <c r="E1283" s="35"/>
      <c r="F1283" s="17"/>
      <c r="G1283" s="35"/>
      <c r="H1283" s="36"/>
    </row>
    <row r="1284" spans="1:8">
      <c r="A1284" s="34"/>
      <c r="B1284" s="35"/>
      <c r="C1284" s="35"/>
      <c r="D1284" s="35"/>
      <c r="E1284" s="35"/>
      <c r="F1284" s="17"/>
      <c r="G1284" s="35"/>
      <c r="H1284" s="36"/>
    </row>
    <row r="1285" spans="1:8">
      <c r="A1285" s="34"/>
      <c r="B1285" s="35"/>
      <c r="C1285" s="35"/>
      <c r="D1285" s="35"/>
      <c r="E1285" s="35"/>
      <c r="F1285" s="17"/>
      <c r="G1285" s="35"/>
      <c r="H1285" s="36"/>
    </row>
    <row r="1286" spans="1:8">
      <c r="A1286" s="34"/>
      <c r="B1286" s="35"/>
      <c r="C1286" s="35"/>
      <c r="D1286" s="35"/>
      <c r="E1286" s="35"/>
      <c r="F1286" s="17"/>
      <c r="G1286" s="35"/>
      <c r="H1286" s="36"/>
    </row>
    <row r="1287" spans="1:8">
      <c r="A1287" s="34"/>
      <c r="B1287" s="35"/>
      <c r="C1287" s="35"/>
      <c r="D1287" s="35"/>
      <c r="E1287" s="35"/>
      <c r="F1287" s="17"/>
      <c r="G1287" s="35"/>
      <c r="H1287" s="36"/>
    </row>
    <row r="1288" spans="1:8">
      <c r="A1288" s="34"/>
      <c r="B1288" s="35"/>
      <c r="C1288" s="35"/>
      <c r="D1288" s="35"/>
      <c r="E1288" s="35"/>
      <c r="F1288" s="35"/>
      <c r="G1288" s="35"/>
      <c r="H1288" s="36"/>
    </row>
    <row r="1289" spans="1:8">
      <c r="A1289" s="34"/>
      <c r="B1289" s="35"/>
      <c r="C1289" s="35"/>
      <c r="D1289" s="35"/>
      <c r="E1289" s="35"/>
      <c r="F1289" s="30"/>
      <c r="G1289" s="144"/>
      <c r="H1289" s="145"/>
    </row>
    <row r="1290" spans="1:8">
      <c r="A1290" s="34"/>
      <c r="B1290" s="30"/>
      <c r="C1290" s="35"/>
      <c r="D1290" s="35"/>
      <c r="E1290" s="35"/>
      <c r="F1290" s="30"/>
      <c r="G1290" s="144"/>
      <c r="H1290" s="145"/>
    </row>
    <row r="1291" spans="1:8">
      <c r="A1291" s="34"/>
      <c r="B1291" s="35"/>
      <c r="C1291" s="35"/>
      <c r="D1291" s="35"/>
      <c r="E1291" s="35"/>
      <c r="F1291" s="30"/>
      <c r="G1291" s="144"/>
      <c r="H1291" s="145"/>
    </row>
    <row r="1292" spans="1:8">
      <c r="A1292" s="34"/>
      <c r="B1292" s="30"/>
      <c r="C1292" s="35"/>
      <c r="D1292" s="35"/>
      <c r="E1292" s="35"/>
      <c r="F1292" s="30"/>
      <c r="G1292" s="144"/>
      <c r="H1292" s="145"/>
    </row>
    <row r="1293" spans="1:8">
      <c r="A1293" s="34"/>
      <c r="B1293" s="35"/>
      <c r="C1293" s="35"/>
      <c r="D1293" s="35"/>
      <c r="E1293" s="35"/>
      <c r="F1293" s="30"/>
      <c r="G1293" s="144"/>
      <c r="H1293" s="145"/>
    </row>
    <row r="1294" spans="1:8">
      <c r="A1294" s="34"/>
      <c r="B1294" s="35"/>
      <c r="C1294" s="35"/>
      <c r="D1294" s="35"/>
      <c r="E1294" s="35"/>
      <c r="F1294" s="30"/>
      <c r="G1294" s="144"/>
      <c r="H1294" s="145"/>
    </row>
    <row r="1295" spans="1:8">
      <c r="A1295" s="34"/>
      <c r="B1295" s="35"/>
      <c r="C1295" s="35"/>
      <c r="D1295" s="35"/>
      <c r="E1295" s="35"/>
      <c r="F1295" s="30"/>
      <c r="G1295" s="144"/>
      <c r="H1295" s="145"/>
    </row>
    <row r="1296" spans="1:8">
      <c r="A1296" s="34"/>
      <c r="B1296" s="35"/>
      <c r="C1296" s="35"/>
      <c r="D1296" s="35"/>
      <c r="E1296" s="35"/>
      <c r="F1296" s="30"/>
      <c r="G1296" s="144"/>
      <c r="H1296" s="145"/>
    </row>
    <row r="1297" spans="1:8">
      <c r="A1297" s="34"/>
      <c r="B1297" s="35"/>
      <c r="C1297" s="35"/>
      <c r="D1297" s="35"/>
      <c r="E1297" s="35"/>
      <c r="F1297" s="30"/>
      <c r="G1297" s="144"/>
      <c r="H1297" s="145"/>
    </row>
    <row r="1298" spans="1:8">
      <c r="A1298" s="34"/>
      <c r="B1298" s="35"/>
      <c r="C1298" s="35"/>
      <c r="D1298" s="35"/>
      <c r="E1298" s="35"/>
      <c r="F1298" s="30"/>
      <c r="G1298" s="144"/>
      <c r="H1298" s="145"/>
    </row>
    <row r="1299" spans="1:8">
      <c r="A1299" s="34"/>
      <c r="B1299" s="35"/>
      <c r="C1299" s="35"/>
      <c r="D1299" s="35"/>
      <c r="E1299" s="35"/>
      <c r="F1299" s="30"/>
      <c r="G1299" s="144"/>
      <c r="H1299" s="145"/>
    </row>
    <row r="1300" spans="1:8">
      <c r="A1300" s="34"/>
      <c r="B1300" s="35"/>
      <c r="C1300" s="35"/>
      <c r="D1300" s="35"/>
      <c r="E1300" s="35"/>
      <c r="F1300" s="30"/>
      <c r="G1300" s="144"/>
      <c r="H1300" s="145"/>
    </row>
    <row r="1301" spans="1:8">
      <c r="A1301" s="34"/>
      <c r="B1301" s="35"/>
      <c r="C1301" s="35"/>
      <c r="D1301" s="35"/>
      <c r="E1301" s="35"/>
      <c r="F1301" s="30"/>
      <c r="G1301" s="144"/>
      <c r="H1301" s="145"/>
    </row>
    <row r="1302" spans="1:8">
      <c r="A1302" s="34"/>
      <c r="B1302" s="35"/>
      <c r="C1302" s="35"/>
      <c r="D1302" s="35"/>
      <c r="E1302" s="35"/>
      <c r="F1302" s="30"/>
      <c r="G1302" s="144"/>
      <c r="H1302" s="145"/>
    </row>
    <row r="1303" spans="1:8">
      <c r="A1303" s="34"/>
      <c r="B1303" s="35"/>
      <c r="C1303" s="35"/>
      <c r="D1303" s="35"/>
      <c r="E1303" s="35"/>
      <c r="F1303" s="30"/>
      <c r="G1303" s="144"/>
      <c r="H1303" s="145"/>
    </row>
    <row r="1304" spans="1:8">
      <c r="A1304" s="34"/>
      <c r="B1304" s="35"/>
      <c r="C1304" s="35"/>
      <c r="D1304" s="35"/>
      <c r="E1304" s="35"/>
      <c r="F1304" s="30"/>
      <c r="G1304" s="144"/>
      <c r="H1304" s="145"/>
    </row>
    <row r="1305" spans="1:8">
      <c r="A1305" s="34"/>
      <c r="B1305" s="35"/>
      <c r="C1305" s="35"/>
      <c r="D1305" s="35"/>
      <c r="E1305" s="35"/>
      <c r="F1305" s="30"/>
      <c r="G1305" s="144"/>
      <c r="H1305" s="145"/>
    </row>
    <row r="1306" spans="1:8">
      <c r="A1306" s="34"/>
      <c r="B1306" s="35"/>
      <c r="C1306" s="35"/>
      <c r="D1306" s="35"/>
      <c r="E1306" s="35"/>
      <c r="F1306" s="30"/>
      <c r="G1306" s="144"/>
      <c r="H1306" s="145"/>
    </row>
    <row r="1307" spans="1:8">
      <c r="A1307" s="34"/>
      <c r="B1307" s="35"/>
      <c r="C1307" s="35"/>
      <c r="D1307" s="35"/>
      <c r="E1307" s="35"/>
      <c r="F1307" s="30"/>
      <c r="G1307" s="144"/>
      <c r="H1307" s="145"/>
    </row>
    <row r="1308" spans="1:8">
      <c r="A1308" s="34"/>
      <c r="B1308" s="35"/>
      <c r="C1308" s="35"/>
      <c r="D1308" s="35"/>
      <c r="E1308" s="35"/>
      <c r="F1308" s="30"/>
      <c r="G1308" s="144"/>
      <c r="H1308" s="145"/>
    </row>
    <row r="1309" spans="1:8">
      <c r="A1309" s="34"/>
      <c r="B1309" s="35"/>
      <c r="C1309" s="35"/>
      <c r="D1309" s="35"/>
      <c r="E1309" s="35"/>
      <c r="F1309" s="30"/>
      <c r="G1309" s="144"/>
      <c r="H1309" s="145"/>
    </row>
    <row r="1310" spans="1:8">
      <c r="A1310" s="34"/>
      <c r="B1310" s="35"/>
      <c r="C1310" s="35"/>
      <c r="D1310" s="35"/>
      <c r="E1310" s="35"/>
      <c r="F1310" s="30"/>
      <c r="G1310" s="144"/>
      <c r="H1310" s="145"/>
    </row>
    <row r="1311" spans="1:8">
      <c r="A1311" s="34"/>
      <c r="B1311" s="35"/>
      <c r="C1311" s="35"/>
      <c r="D1311" s="35"/>
      <c r="E1311" s="35"/>
      <c r="F1311" s="30"/>
      <c r="G1311" s="144"/>
      <c r="H1311" s="145"/>
    </row>
    <row r="1312" spans="1:8">
      <c r="A1312" s="34"/>
      <c r="B1312" s="35"/>
      <c r="C1312" s="35"/>
      <c r="D1312" s="35"/>
      <c r="E1312" s="35"/>
      <c r="F1312" s="30"/>
      <c r="G1312" s="144"/>
      <c r="H1312" s="145"/>
    </row>
    <row r="1313" spans="1:8">
      <c r="A1313" s="34"/>
      <c r="B1313" s="35"/>
      <c r="C1313" s="35"/>
      <c r="D1313" s="35"/>
      <c r="E1313" s="35"/>
      <c r="F1313" s="30"/>
      <c r="G1313" s="144"/>
      <c r="H1313" s="145"/>
    </row>
    <row r="1314" spans="1:8">
      <c r="A1314" s="34"/>
      <c r="B1314" s="35"/>
      <c r="C1314" s="35"/>
      <c r="D1314" s="35"/>
      <c r="E1314" s="35"/>
      <c r="F1314" s="30"/>
      <c r="G1314" s="144"/>
      <c r="H1314" s="145"/>
    </row>
    <row r="1315" spans="1:8">
      <c r="A1315" s="34"/>
      <c r="B1315" s="35"/>
      <c r="C1315" s="35"/>
      <c r="D1315" s="35"/>
      <c r="E1315" s="35"/>
      <c r="F1315" s="30"/>
      <c r="G1315" s="144"/>
      <c r="H1315" s="145"/>
    </row>
    <row r="1316" spans="1:8">
      <c r="A1316" s="34"/>
      <c r="B1316" s="35"/>
      <c r="C1316" s="35"/>
      <c r="D1316" s="35"/>
      <c r="E1316" s="35"/>
      <c r="F1316" s="30"/>
      <c r="G1316" s="144"/>
      <c r="H1316" s="145"/>
    </row>
    <row r="1317" spans="1:8">
      <c r="A1317" s="34"/>
      <c r="B1317" s="35"/>
      <c r="C1317" s="35"/>
      <c r="D1317" s="35"/>
      <c r="E1317" s="35"/>
      <c r="F1317" s="30"/>
      <c r="G1317" s="144"/>
      <c r="H1317" s="145"/>
    </row>
    <row r="1318" spans="1:8">
      <c r="A1318" s="34"/>
      <c r="B1318" s="30"/>
      <c r="C1318" s="35"/>
      <c r="D1318" s="35"/>
      <c r="E1318" s="35"/>
      <c r="F1318" s="30"/>
      <c r="G1318" s="144"/>
      <c r="H1318" s="145"/>
    </row>
    <row r="1319" spans="1:8">
      <c r="A1319" s="34"/>
      <c r="B1319" s="35"/>
      <c r="C1319" s="35"/>
      <c r="D1319" s="35"/>
      <c r="E1319" s="35"/>
      <c r="F1319" s="30"/>
      <c r="G1319" s="144"/>
      <c r="H1319" s="145"/>
    </row>
    <row r="1320" spans="1:8">
      <c r="A1320" s="34"/>
      <c r="B1320" s="30"/>
      <c r="C1320" s="35"/>
      <c r="D1320" s="35"/>
      <c r="E1320" s="35"/>
      <c r="F1320" s="30"/>
      <c r="G1320" s="144"/>
      <c r="H1320" s="145"/>
    </row>
    <row r="1321" spans="1:8">
      <c r="A1321" s="34"/>
      <c r="B1321" s="30"/>
      <c r="C1321" s="35"/>
      <c r="D1321" s="35"/>
      <c r="E1321" s="35"/>
      <c r="F1321" s="30"/>
      <c r="G1321" s="144"/>
      <c r="H1321" s="145"/>
    </row>
    <row r="1322" spans="1:8">
      <c r="A1322" s="34"/>
      <c r="B1322" s="30"/>
      <c r="C1322" s="35"/>
      <c r="D1322" s="35"/>
      <c r="E1322" s="35"/>
      <c r="F1322" s="30"/>
      <c r="G1322" s="144"/>
      <c r="H1322" s="145"/>
    </row>
    <row r="1323" spans="1:8">
      <c r="A1323" s="34"/>
      <c r="B1323" s="30"/>
      <c r="C1323" s="35"/>
      <c r="D1323" s="35"/>
      <c r="E1323" s="35"/>
      <c r="F1323" s="30"/>
      <c r="G1323" s="144"/>
      <c r="H1323" s="145"/>
    </row>
    <row r="1324" spans="1:8">
      <c r="A1324" s="34"/>
      <c r="B1324" s="30"/>
      <c r="C1324" s="35"/>
      <c r="D1324" s="35"/>
      <c r="E1324" s="35"/>
      <c r="F1324" s="30"/>
      <c r="G1324" s="144"/>
      <c r="H1324" s="145"/>
    </row>
    <row r="1325" spans="1:8">
      <c r="A1325" s="34"/>
      <c r="B1325" s="30"/>
      <c r="C1325" s="35"/>
      <c r="D1325" s="35"/>
      <c r="E1325" s="35"/>
      <c r="F1325" s="30"/>
      <c r="G1325" s="144"/>
      <c r="H1325" s="145"/>
    </row>
    <row r="1326" spans="1:8">
      <c r="A1326" s="34"/>
      <c r="B1326" s="30"/>
      <c r="C1326" s="35"/>
      <c r="D1326" s="35"/>
      <c r="E1326" s="35"/>
      <c r="F1326" s="30"/>
      <c r="G1326" s="144"/>
      <c r="H1326" s="145"/>
    </row>
    <row r="1327" spans="1:8">
      <c r="A1327" s="34"/>
      <c r="B1327" s="30"/>
      <c r="C1327" s="35"/>
      <c r="D1327" s="35"/>
      <c r="E1327" s="35"/>
      <c r="F1327" s="30"/>
      <c r="G1327" s="144"/>
      <c r="H1327" s="145"/>
    </row>
    <row r="1328" spans="1:8">
      <c r="A1328" s="34"/>
      <c r="B1328" s="30"/>
      <c r="C1328" s="35"/>
      <c r="D1328" s="35"/>
      <c r="E1328" s="35"/>
      <c r="F1328" s="30"/>
      <c r="G1328" s="144"/>
      <c r="H1328" s="145"/>
    </row>
    <row r="1329" spans="1:8">
      <c r="A1329" s="34"/>
      <c r="B1329" s="30"/>
      <c r="C1329" s="35"/>
      <c r="D1329" s="35"/>
      <c r="E1329" s="35"/>
      <c r="F1329" s="30"/>
      <c r="G1329" s="144"/>
      <c r="H1329" s="145"/>
    </row>
    <row r="1330" spans="1:8" ht="15.6" thickBot="1">
      <c r="A1330" s="40"/>
      <c r="B1330" s="41"/>
      <c r="C1330" s="42"/>
      <c r="D1330" s="42"/>
      <c r="E1330" s="42"/>
      <c r="F1330" s="41"/>
      <c r="G1330" s="146"/>
      <c r="H1330" s="147"/>
    </row>
    <row r="1331" spans="1:8">
      <c r="A1331" s="17" t="s">
        <v>2880</v>
      </c>
      <c r="B1331" s="35"/>
      <c r="C1331" s="17"/>
      <c r="D1331" s="17"/>
      <c r="E1331" s="30"/>
      <c r="F1331" s="30"/>
      <c r="G1331" s="144"/>
      <c r="H1331" s="206"/>
    </row>
    <row r="1332" spans="1:8">
      <c r="A1332" s="35" t="s">
        <v>120</v>
      </c>
      <c r="B1332" s="35"/>
      <c r="C1332" s="35"/>
      <c r="D1332" s="35"/>
      <c r="E1332" s="35"/>
      <c r="F1332" s="35"/>
      <c r="G1332" s="148"/>
      <c r="H1332" s="148"/>
    </row>
    <row r="1334" spans="1:8" ht="15.6" thickBot="1"/>
    <row r="1335" spans="1:8">
      <c r="A1335" s="43"/>
      <c r="B1335" s="44" t="s">
        <v>1429</v>
      </c>
      <c r="C1335" s="59" t="s">
        <v>2377</v>
      </c>
      <c r="D1335" s="46"/>
      <c r="E1335" s="46"/>
      <c r="F1335" s="44"/>
      <c r="G1335" s="44" t="s">
        <v>1350</v>
      </c>
      <c r="H1335" s="60" t="s">
        <v>1351</v>
      </c>
    </row>
    <row r="1336" spans="1:8">
      <c r="A1336" s="34"/>
      <c r="B1336" s="81" t="str">
        <f>'Data Sheet'!$C$25</f>
        <v>Rochester Gas &amp; Electric Corporation</v>
      </c>
      <c r="C1336" s="205" t="s">
        <v>2378</v>
      </c>
      <c r="D1336" s="30" t="s">
        <v>2379</v>
      </c>
      <c r="E1336" s="30"/>
      <c r="F1336" s="65" t="s">
        <v>2380</v>
      </c>
      <c r="G1336" s="65" t="s">
        <v>1353</v>
      </c>
      <c r="H1336" s="39"/>
    </row>
    <row r="1337" spans="1:8">
      <c r="A1337" s="37"/>
      <c r="B1337" s="38"/>
      <c r="C1337" s="160" t="s">
        <v>2381</v>
      </c>
      <c r="D1337" s="38" t="s">
        <v>2379</v>
      </c>
      <c r="E1337" s="38"/>
      <c r="F1337" s="116" t="s">
        <v>2382</v>
      </c>
      <c r="G1337" s="871" t="str">
        <f>'Data Sheet'!$C$40</f>
        <v xml:space="preserve"> </v>
      </c>
      <c r="H1337" s="1591" t="str">
        <f>'Data Sheet'!$C$38</f>
        <v>12/31/2013</v>
      </c>
    </row>
    <row r="1338" spans="1:8">
      <c r="A1338" s="31" t="s">
        <v>2882</v>
      </c>
      <c r="B1338" s="32"/>
      <c r="C1338" s="32"/>
      <c r="D1338" s="32"/>
      <c r="E1338" s="32"/>
      <c r="F1338" s="32"/>
      <c r="G1338" s="32"/>
      <c r="H1338" s="33"/>
    </row>
    <row r="1339" spans="1:8">
      <c r="A1339" s="34"/>
      <c r="B1339" s="35"/>
      <c r="C1339" s="35"/>
      <c r="D1339" s="35"/>
      <c r="E1339" s="35"/>
      <c r="F1339" s="17"/>
      <c r="G1339" s="35"/>
      <c r="H1339" s="36"/>
    </row>
    <row r="1340" spans="1:8">
      <c r="A1340" s="34"/>
      <c r="B1340" s="35"/>
      <c r="C1340" s="35"/>
      <c r="D1340" s="35"/>
      <c r="E1340" s="35"/>
      <c r="F1340" s="17"/>
      <c r="G1340" s="35"/>
      <c r="H1340" s="36"/>
    </row>
    <row r="1341" spans="1:8">
      <c r="A1341" s="34"/>
      <c r="B1341" s="35"/>
      <c r="C1341" s="35"/>
      <c r="D1341" s="35"/>
      <c r="E1341" s="35"/>
      <c r="F1341" s="17"/>
      <c r="G1341" s="35"/>
      <c r="H1341" s="36"/>
    </row>
    <row r="1342" spans="1:8">
      <c r="A1342" s="34"/>
      <c r="B1342" s="35"/>
      <c r="C1342" s="35"/>
      <c r="D1342" s="35"/>
      <c r="E1342" s="35"/>
      <c r="F1342" s="17"/>
      <c r="G1342" s="35"/>
      <c r="H1342" s="194"/>
    </row>
    <row r="1343" spans="1:8">
      <c r="A1343" s="34"/>
      <c r="B1343" s="35"/>
      <c r="C1343" s="35"/>
      <c r="D1343" s="35"/>
      <c r="E1343" s="35"/>
      <c r="F1343" s="17"/>
      <c r="G1343" s="35"/>
      <c r="H1343" s="36"/>
    </row>
    <row r="1344" spans="1:8">
      <c r="A1344" s="34"/>
      <c r="B1344" s="35"/>
      <c r="C1344" s="35"/>
      <c r="D1344" s="35"/>
      <c r="E1344" s="35"/>
      <c r="F1344" s="17"/>
      <c r="G1344" s="35"/>
      <c r="H1344" s="36"/>
    </row>
    <row r="1345" spans="1:8">
      <c r="A1345" s="34"/>
      <c r="B1345" s="35"/>
      <c r="C1345" s="35"/>
      <c r="D1345" s="35"/>
      <c r="E1345" s="35"/>
      <c r="F1345" s="17"/>
      <c r="G1345" s="148"/>
      <c r="H1345" s="169"/>
    </row>
    <row r="1346" spans="1:8">
      <c r="A1346" s="34"/>
      <c r="B1346" s="35"/>
      <c r="C1346" s="35"/>
      <c r="D1346" s="35"/>
      <c r="E1346" s="35"/>
      <c r="F1346" s="17"/>
      <c r="G1346" s="148"/>
      <c r="H1346" s="169"/>
    </row>
    <row r="1347" spans="1:8">
      <c r="A1347" s="34"/>
      <c r="B1347" s="30"/>
      <c r="C1347" s="35"/>
      <c r="D1347" s="35"/>
      <c r="E1347" s="35"/>
      <c r="F1347" s="17"/>
      <c r="G1347" s="148"/>
      <c r="H1347" s="169"/>
    </row>
    <row r="1348" spans="1:8">
      <c r="A1348" s="34"/>
      <c r="B1348" s="35"/>
      <c r="C1348" s="35"/>
      <c r="D1348" s="35"/>
      <c r="E1348" s="35"/>
      <c r="F1348" s="17"/>
      <c r="G1348" s="148"/>
      <c r="H1348" s="169"/>
    </row>
    <row r="1349" spans="1:8">
      <c r="A1349" s="34"/>
      <c r="B1349" s="35"/>
      <c r="C1349" s="35"/>
      <c r="D1349" s="35"/>
      <c r="E1349" s="35"/>
      <c r="F1349" s="17"/>
      <c r="G1349" s="148"/>
      <c r="H1349" s="169"/>
    </row>
    <row r="1350" spans="1:8">
      <c r="A1350" s="34"/>
      <c r="B1350" s="35"/>
      <c r="C1350" s="35"/>
      <c r="D1350" s="35"/>
      <c r="E1350" s="35"/>
      <c r="F1350" s="17"/>
      <c r="G1350" s="35"/>
      <c r="H1350" s="36"/>
    </row>
    <row r="1351" spans="1:8">
      <c r="A1351" s="34"/>
      <c r="B1351" s="35"/>
      <c r="C1351" s="35"/>
      <c r="D1351" s="35"/>
      <c r="E1351" s="35"/>
      <c r="F1351" s="17"/>
      <c r="G1351" s="35"/>
      <c r="H1351" s="36"/>
    </row>
    <row r="1352" spans="1:8">
      <c r="A1352" s="34"/>
      <c r="B1352" s="35"/>
      <c r="C1352" s="35"/>
      <c r="D1352" s="35"/>
      <c r="E1352" s="35"/>
      <c r="F1352" s="17"/>
      <c r="G1352" s="35"/>
      <c r="H1352" s="36"/>
    </row>
    <row r="1353" spans="1:8">
      <c r="A1353" s="34"/>
      <c r="B1353" s="35"/>
      <c r="C1353" s="35"/>
      <c r="D1353" s="35"/>
      <c r="E1353" s="35"/>
      <c r="F1353" s="17"/>
      <c r="G1353" s="35"/>
      <c r="H1353" s="36"/>
    </row>
    <row r="1354" spans="1:8">
      <c r="A1354" s="34"/>
      <c r="B1354" s="35"/>
      <c r="C1354" s="35"/>
      <c r="D1354" s="35"/>
      <c r="E1354" s="35"/>
      <c r="F1354" s="17"/>
      <c r="G1354" s="35"/>
      <c r="H1354" s="36"/>
    </row>
    <row r="1355" spans="1:8">
      <c r="A1355" s="34"/>
      <c r="B1355" s="35"/>
      <c r="C1355" s="35"/>
      <c r="D1355" s="35"/>
      <c r="E1355" s="35"/>
      <c r="F1355" s="35"/>
      <c r="G1355" s="35"/>
      <c r="H1355" s="36"/>
    </row>
    <row r="1356" spans="1:8">
      <c r="A1356" s="34"/>
      <c r="B1356" s="35"/>
      <c r="C1356" s="35"/>
      <c r="D1356" s="35"/>
      <c r="E1356" s="35"/>
      <c r="F1356" s="30"/>
      <c r="G1356" s="144"/>
      <c r="H1356" s="145"/>
    </row>
    <row r="1357" spans="1:8">
      <c r="A1357" s="34"/>
      <c r="B1357" s="30"/>
      <c r="C1357" s="35"/>
      <c r="D1357" s="35"/>
      <c r="E1357" s="35"/>
      <c r="F1357" s="30"/>
      <c r="G1357" s="144"/>
      <c r="H1357" s="145"/>
    </row>
    <row r="1358" spans="1:8">
      <c r="A1358" s="34"/>
      <c r="B1358" s="35"/>
      <c r="C1358" s="35"/>
      <c r="D1358" s="35"/>
      <c r="E1358" s="35"/>
      <c r="F1358" s="30"/>
      <c r="G1358" s="144"/>
      <c r="H1358" s="145"/>
    </row>
    <row r="1359" spans="1:8">
      <c r="A1359" s="34"/>
      <c r="B1359" s="30"/>
      <c r="C1359" s="35"/>
      <c r="D1359" s="35"/>
      <c r="E1359" s="35"/>
      <c r="F1359" s="30"/>
      <c r="G1359" s="144"/>
      <c r="H1359" s="145"/>
    </row>
    <row r="1360" spans="1:8">
      <c r="A1360" s="34"/>
      <c r="B1360" s="35"/>
      <c r="C1360" s="35"/>
      <c r="D1360" s="35"/>
      <c r="E1360" s="35"/>
      <c r="F1360" s="30"/>
      <c r="G1360" s="144"/>
      <c r="H1360" s="145"/>
    </row>
    <row r="1361" spans="1:8">
      <c r="A1361" s="34"/>
      <c r="B1361" s="35"/>
      <c r="C1361" s="35"/>
      <c r="D1361" s="35"/>
      <c r="E1361" s="35"/>
      <c r="F1361" s="30"/>
      <c r="G1361" s="144"/>
      <c r="H1361" s="145"/>
    </row>
    <row r="1362" spans="1:8">
      <c r="A1362" s="34"/>
      <c r="B1362" s="35"/>
      <c r="C1362" s="35"/>
      <c r="D1362" s="35"/>
      <c r="E1362" s="35"/>
      <c r="F1362" s="30"/>
      <c r="G1362" s="144"/>
      <c r="H1362" s="145"/>
    </row>
    <row r="1363" spans="1:8">
      <c r="A1363" s="34"/>
      <c r="B1363" s="35"/>
      <c r="C1363" s="35"/>
      <c r="D1363" s="35"/>
      <c r="E1363" s="35"/>
      <c r="F1363" s="30"/>
      <c r="G1363" s="144"/>
      <c r="H1363" s="145"/>
    </row>
    <row r="1364" spans="1:8">
      <c r="A1364" s="34"/>
      <c r="B1364" s="35"/>
      <c r="C1364" s="35"/>
      <c r="D1364" s="35"/>
      <c r="E1364" s="35"/>
      <c r="F1364" s="30"/>
      <c r="G1364" s="144"/>
      <c r="H1364" s="145"/>
    </row>
    <row r="1365" spans="1:8">
      <c r="A1365" s="34"/>
      <c r="B1365" s="35"/>
      <c r="C1365" s="35"/>
      <c r="D1365" s="35"/>
      <c r="E1365" s="35"/>
      <c r="F1365" s="30"/>
      <c r="G1365" s="144"/>
      <c r="H1365" s="145"/>
    </row>
    <row r="1366" spans="1:8">
      <c r="A1366" s="34"/>
      <c r="B1366" s="35"/>
      <c r="C1366" s="35"/>
      <c r="D1366" s="35"/>
      <c r="E1366" s="35"/>
      <c r="F1366" s="30"/>
      <c r="G1366" s="144"/>
      <c r="H1366" s="145"/>
    </row>
    <row r="1367" spans="1:8">
      <c r="A1367" s="34"/>
      <c r="B1367" s="35"/>
      <c r="C1367" s="35"/>
      <c r="D1367" s="35"/>
      <c r="E1367" s="35"/>
      <c r="F1367" s="30"/>
      <c r="G1367" s="144"/>
      <c r="H1367" s="145"/>
    </row>
    <row r="1368" spans="1:8">
      <c r="A1368" s="34"/>
      <c r="B1368" s="35"/>
      <c r="C1368" s="35"/>
      <c r="D1368" s="35"/>
      <c r="E1368" s="35"/>
      <c r="F1368" s="30"/>
      <c r="G1368" s="144"/>
      <c r="H1368" s="145"/>
    </row>
    <row r="1369" spans="1:8">
      <c r="A1369" s="34"/>
      <c r="B1369" s="35"/>
      <c r="C1369" s="35"/>
      <c r="D1369" s="35"/>
      <c r="E1369" s="35"/>
      <c r="F1369" s="30"/>
      <c r="G1369" s="144"/>
      <c r="H1369" s="145"/>
    </row>
    <row r="1370" spans="1:8">
      <c r="A1370" s="34"/>
      <c r="B1370" s="35"/>
      <c r="C1370" s="35"/>
      <c r="D1370" s="35"/>
      <c r="E1370" s="35"/>
      <c r="F1370" s="30"/>
      <c r="G1370" s="144"/>
      <c r="H1370" s="145"/>
    </row>
    <row r="1371" spans="1:8">
      <c r="A1371" s="34"/>
      <c r="B1371" s="35"/>
      <c r="C1371" s="35"/>
      <c r="D1371" s="35"/>
      <c r="E1371" s="35"/>
      <c r="F1371" s="30"/>
      <c r="G1371" s="144"/>
      <c r="H1371" s="145"/>
    </row>
    <row r="1372" spans="1:8">
      <c r="A1372" s="34"/>
      <c r="B1372" s="35"/>
      <c r="C1372" s="35"/>
      <c r="D1372" s="35"/>
      <c r="E1372" s="35"/>
      <c r="F1372" s="30"/>
      <c r="G1372" s="144"/>
      <c r="H1372" s="145"/>
    </row>
    <row r="1373" spans="1:8">
      <c r="A1373" s="34"/>
      <c r="B1373" s="35"/>
      <c r="C1373" s="35"/>
      <c r="D1373" s="35"/>
      <c r="E1373" s="35"/>
      <c r="F1373" s="30"/>
      <c r="G1373" s="144"/>
      <c r="H1373" s="145"/>
    </row>
    <row r="1374" spans="1:8">
      <c r="A1374" s="34"/>
      <c r="B1374" s="35"/>
      <c r="C1374" s="35"/>
      <c r="D1374" s="35"/>
      <c r="E1374" s="35"/>
      <c r="F1374" s="30"/>
      <c r="G1374" s="144"/>
      <c r="H1374" s="145"/>
    </row>
    <row r="1375" spans="1:8">
      <c r="A1375" s="34"/>
      <c r="B1375" s="35"/>
      <c r="C1375" s="35"/>
      <c r="D1375" s="35"/>
      <c r="E1375" s="35"/>
      <c r="F1375" s="30"/>
      <c r="G1375" s="144"/>
      <c r="H1375" s="145"/>
    </row>
    <row r="1376" spans="1:8">
      <c r="A1376" s="34"/>
      <c r="B1376" s="35"/>
      <c r="C1376" s="35"/>
      <c r="D1376" s="35"/>
      <c r="E1376" s="35"/>
      <c r="F1376" s="30"/>
      <c r="G1376" s="144"/>
      <c r="H1376" s="145"/>
    </row>
    <row r="1377" spans="1:8">
      <c r="A1377" s="34"/>
      <c r="B1377" s="35"/>
      <c r="C1377" s="35"/>
      <c r="D1377" s="35"/>
      <c r="E1377" s="35"/>
      <c r="F1377" s="30"/>
      <c r="G1377" s="144"/>
      <c r="H1377" s="145"/>
    </row>
    <row r="1378" spans="1:8">
      <c r="A1378" s="34"/>
      <c r="B1378" s="35"/>
      <c r="C1378" s="35"/>
      <c r="D1378" s="35"/>
      <c r="E1378" s="35"/>
      <c r="F1378" s="30"/>
      <c r="G1378" s="144"/>
      <c r="H1378" s="145"/>
    </row>
    <row r="1379" spans="1:8">
      <c r="A1379" s="34"/>
      <c r="B1379" s="35"/>
      <c r="C1379" s="35"/>
      <c r="D1379" s="35"/>
      <c r="E1379" s="35"/>
      <c r="F1379" s="30"/>
      <c r="G1379" s="144"/>
      <c r="H1379" s="145"/>
    </row>
    <row r="1380" spans="1:8">
      <c r="A1380" s="34"/>
      <c r="B1380" s="35"/>
      <c r="C1380" s="35"/>
      <c r="D1380" s="35"/>
      <c r="E1380" s="35"/>
      <c r="F1380" s="30"/>
      <c r="G1380" s="144"/>
      <c r="H1380" s="145"/>
    </row>
    <row r="1381" spans="1:8">
      <c r="A1381" s="34"/>
      <c r="B1381" s="35"/>
      <c r="C1381" s="35"/>
      <c r="D1381" s="35"/>
      <c r="E1381" s="35"/>
      <c r="F1381" s="30"/>
      <c r="G1381" s="144"/>
      <c r="H1381" s="145"/>
    </row>
    <row r="1382" spans="1:8">
      <c r="A1382" s="34"/>
      <c r="B1382" s="35"/>
      <c r="C1382" s="35"/>
      <c r="D1382" s="35"/>
      <c r="E1382" s="35"/>
      <c r="F1382" s="30"/>
      <c r="G1382" s="144"/>
      <c r="H1382" s="145"/>
    </row>
    <row r="1383" spans="1:8">
      <c r="A1383" s="34"/>
      <c r="B1383" s="35"/>
      <c r="C1383" s="35"/>
      <c r="D1383" s="35"/>
      <c r="E1383" s="35"/>
      <c r="F1383" s="30"/>
      <c r="G1383" s="144"/>
      <c r="H1383" s="145"/>
    </row>
    <row r="1384" spans="1:8">
      <c r="A1384" s="34"/>
      <c r="B1384" s="35"/>
      <c r="C1384" s="35"/>
      <c r="D1384" s="35"/>
      <c r="E1384" s="35"/>
      <c r="F1384" s="30"/>
      <c r="G1384" s="144"/>
      <c r="H1384" s="145"/>
    </row>
    <row r="1385" spans="1:8">
      <c r="A1385" s="34"/>
      <c r="B1385" s="30"/>
      <c r="C1385" s="35"/>
      <c r="D1385" s="35"/>
      <c r="E1385" s="35"/>
      <c r="F1385" s="30"/>
      <c r="G1385" s="144"/>
      <c r="H1385" s="145"/>
    </row>
    <row r="1386" spans="1:8">
      <c r="A1386" s="34"/>
      <c r="B1386" s="35"/>
      <c r="C1386" s="35"/>
      <c r="D1386" s="35"/>
      <c r="E1386" s="35"/>
      <c r="F1386" s="30"/>
      <c r="G1386" s="144"/>
      <c r="H1386" s="145"/>
    </row>
    <row r="1387" spans="1:8">
      <c r="A1387" s="34"/>
      <c r="B1387" s="30"/>
      <c r="C1387" s="35"/>
      <c r="D1387" s="35"/>
      <c r="E1387" s="35"/>
      <c r="F1387" s="30"/>
      <c r="G1387" s="144"/>
      <c r="H1387" s="145"/>
    </row>
    <row r="1388" spans="1:8">
      <c r="A1388" s="34"/>
      <c r="B1388" s="30"/>
      <c r="C1388" s="35"/>
      <c r="D1388" s="35"/>
      <c r="E1388" s="35"/>
      <c r="F1388" s="30"/>
      <c r="G1388" s="144"/>
      <c r="H1388" s="145"/>
    </row>
    <row r="1389" spans="1:8">
      <c r="A1389" s="34"/>
      <c r="B1389" s="30"/>
      <c r="C1389" s="35"/>
      <c r="D1389" s="35"/>
      <c r="E1389" s="35"/>
      <c r="F1389" s="30"/>
      <c r="G1389" s="144"/>
      <c r="H1389" s="145"/>
    </row>
    <row r="1390" spans="1:8">
      <c r="A1390" s="34"/>
      <c r="B1390" s="30"/>
      <c r="C1390" s="35"/>
      <c r="D1390" s="35"/>
      <c r="E1390" s="35"/>
      <c r="F1390" s="30"/>
      <c r="G1390" s="144"/>
      <c r="H1390" s="145"/>
    </row>
    <row r="1391" spans="1:8">
      <c r="A1391" s="34"/>
      <c r="B1391" s="30"/>
      <c r="C1391" s="35"/>
      <c r="D1391" s="35"/>
      <c r="E1391" s="35"/>
      <c r="F1391" s="30"/>
      <c r="G1391" s="144"/>
      <c r="H1391" s="145"/>
    </row>
    <row r="1392" spans="1:8">
      <c r="A1392" s="34"/>
      <c r="B1392" s="30"/>
      <c r="C1392" s="35"/>
      <c r="D1392" s="35"/>
      <c r="E1392" s="35"/>
      <c r="F1392" s="30"/>
      <c r="G1392" s="144"/>
      <c r="H1392" s="145"/>
    </row>
    <row r="1393" spans="1:8">
      <c r="A1393" s="34"/>
      <c r="B1393" s="30"/>
      <c r="C1393" s="35"/>
      <c r="D1393" s="35"/>
      <c r="E1393" s="35"/>
      <c r="F1393" s="30"/>
      <c r="G1393" s="144"/>
      <c r="H1393" s="145"/>
    </row>
    <row r="1394" spans="1:8">
      <c r="A1394" s="34"/>
      <c r="B1394" s="30"/>
      <c r="C1394" s="35"/>
      <c r="D1394" s="35"/>
      <c r="E1394" s="35"/>
      <c r="F1394" s="30"/>
      <c r="G1394" s="144"/>
      <c r="H1394" s="145"/>
    </row>
    <row r="1395" spans="1:8">
      <c r="A1395" s="34"/>
      <c r="B1395" s="30"/>
      <c r="C1395" s="35"/>
      <c r="D1395" s="35"/>
      <c r="E1395" s="35"/>
      <c r="F1395" s="30"/>
      <c r="G1395" s="144"/>
      <c r="H1395" s="145"/>
    </row>
    <row r="1396" spans="1:8">
      <c r="A1396" s="34"/>
      <c r="B1396" s="30"/>
      <c r="C1396" s="35"/>
      <c r="D1396" s="35"/>
      <c r="E1396" s="35"/>
      <c r="F1396" s="30"/>
      <c r="G1396" s="144"/>
      <c r="H1396" s="145"/>
    </row>
    <row r="1397" spans="1:8" ht="15.6" thickBot="1">
      <c r="A1397" s="40"/>
      <c r="B1397" s="41"/>
      <c r="C1397" s="42"/>
      <c r="D1397" s="42"/>
      <c r="E1397" s="42"/>
      <c r="F1397" s="41"/>
      <c r="G1397" s="146"/>
      <c r="H1397" s="147"/>
    </row>
    <row r="1398" spans="1:8">
      <c r="A1398" s="17" t="s">
        <v>2880</v>
      </c>
      <c r="B1398" s="35"/>
      <c r="C1398" s="17"/>
      <c r="D1398" s="17"/>
      <c r="E1398" s="30"/>
      <c r="F1398" s="30"/>
      <c r="G1398" s="144"/>
      <c r="H1398" s="206"/>
    </row>
    <row r="1399" spans="1:8">
      <c r="A1399" s="35" t="s">
        <v>121</v>
      </c>
      <c r="B1399" s="35"/>
      <c r="C1399" s="35"/>
      <c r="D1399" s="35"/>
      <c r="E1399" s="35"/>
      <c r="F1399" s="35"/>
      <c r="G1399" s="148"/>
      <c r="H1399" s="148"/>
    </row>
    <row r="1401" spans="1:8" ht="15.6" thickBot="1"/>
    <row r="1402" spans="1:8">
      <c r="A1402" s="43"/>
      <c r="B1402" s="44" t="s">
        <v>1429</v>
      </c>
      <c r="C1402" s="59" t="s">
        <v>2377</v>
      </c>
      <c r="D1402" s="46"/>
      <c r="E1402" s="46"/>
      <c r="F1402" s="44"/>
      <c r="G1402" s="44" t="s">
        <v>1350</v>
      </c>
      <c r="H1402" s="60" t="s">
        <v>1351</v>
      </c>
    </row>
    <row r="1403" spans="1:8">
      <c r="A1403" s="34"/>
      <c r="B1403" s="81" t="str">
        <f>'Data Sheet'!$C$25</f>
        <v>Rochester Gas &amp; Electric Corporation</v>
      </c>
      <c r="C1403" s="205" t="s">
        <v>2378</v>
      </c>
      <c r="D1403" s="30" t="s">
        <v>2379</v>
      </c>
      <c r="E1403" s="30"/>
      <c r="F1403" s="65" t="s">
        <v>2380</v>
      </c>
      <c r="G1403" s="65" t="s">
        <v>1353</v>
      </c>
      <c r="H1403" s="39"/>
    </row>
    <row r="1404" spans="1:8">
      <c r="A1404" s="37"/>
      <c r="B1404" s="38"/>
      <c r="C1404" s="160" t="s">
        <v>2381</v>
      </c>
      <c r="D1404" s="38" t="s">
        <v>2379</v>
      </c>
      <c r="E1404" s="38"/>
      <c r="F1404" s="116" t="s">
        <v>2382</v>
      </c>
      <c r="G1404" s="871" t="str">
        <f>'Data Sheet'!$C$40</f>
        <v xml:space="preserve"> </v>
      </c>
      <c r="H1404" s="1591" t="str">
        <f>'Data Sheet'!$C$38</f>
        <v>12/31/2013</v>
      </c>
    </row>
    <row r="1405" spans="1:8">
      <c r="A1405" s="31" t="s">
        <v>2882</v>
      </c>
      <c r="B1405" s="32"/>
      <c r="C1405" s="32"/>
      <c r="D1405" s="32"/>
      <c r="E1405" s="32"/>
      <c r="F1405" s="32"/>
      <c r="G1405" s="32"/>
      <c r="H1405" s="33"/>
    </row>
    <row r="1406" spans="1:8">
      <c r="A1406" s="34"/>
      <c r="B1406" s="35"/>
      <c r="C1406" s="35"/>
      <c r="D1406" s="35"/>
      <c r="E1406" s="35"/>
      <c r="F1406" s="17"/>
      <c r="G1406" s="35"/>
      <c r="H1406" s="36"/>
    </row>
    <row r="1407" spans="1:8">
      <c r="A1407" s="34"/>
      <c r="B1407" s="35"/>
      <c r="C1407" s="35"/>
      <c r="D1407" s="35"/>
      <c r="E1407" s="35"/>
      <c r="F1407" s="17"/>
      <c r="G1407" s="35"/>
      <c r="H1407" s="36"/>
    </row>
    <row r="1408" spans="1:8">
      <c r="A1408" s="34"/>
      <c r="B1408" s="35"/>
      <c r="C1408" s="35"/>
      <c r="D1408" s="35"/>
      <c r="E1408" s="35"/>
      <c r="F1408" s="17"/>
      <c r="G1408" s="35"/>
      <c r="H1408" s="36"/>
    </row>
    <row r="1409" spans="1:8">
      <c r="A1409" s="34"/>
      <c r="B1409" s="35"/>
      <c r="C1409" s="35"/>
      <c r="D1409" s="35"/>
      <c r="E1409" s="35"/>
      <c r="F1409" s="17"/>
      <c r="G1409" s="35"/>
      <c r="H1409" s="194"/>
    </row>
    <row r="1410" spans="1:8">
      <c r="A1410" s="34"/>
      <c r="B1410" s="35"/>
      <c r="C1410" s="35"/>
      <c r="D1410" s="35"/>
      <c r="E1410" s="35"/>
      <c r="F1410" s="17"/>
      <c r="G1410" s="35"/>
      <c r="H1410" s="36"/>
    </row>
    <row r="1411" spans="1:8">
      <c r="A1411" s="34"/>
      <c r="B1411" s="35"/>
      <c r="C1411" s="35"/>
      <c r="D1411" s="35"/>
      <c r="E1411" s="35"/>
      <c r="F1411" s="17"/>
      <c r="G1411" s="35"/>
      <c r="H1411" s="36"/>
    </row>
    <row r="1412" spans="1:8">
      <c r="A1412" s="34"/>
      <c r="B1412" s="35"/>
      <c r="C1412" s="35"/>
      <c r="D1412" s="35"/>
      <c r="E1412" s="35"/>
      <c r="F1412" s="17"/>
      <c r="G1412" s="148"/>
      <c r="H1412" s="169"/>
    </row>
    <row r="1413" spans="1:8">
      <c r="A1413" s="34"/>
      <c r="B1413" s="35"/>
      <c r="C1413" s="35"/>
      <c r="D1413" s="35"/>
      <c r="E1413" s="35"/>
      <c r="F1413" s="17"/>
      <c r="G1413" s="148"/>
      <c r="H1413" s="169"/>
    </row>
    <row r="1414" spans="1:8">
      <c r="A1414" s="34"/>
      <c r="B1414" s="30"/>
      <c r="C1414" s="35"/>
      <c r="D1414" s="35"/>
      <c r="E1414" s="35"/>
      <c r="F1414" s="17"/>
      <c r="G1414" s="148"/>
      <c r="H1414" s="169"/>
    </row>
    <row r="1415" spans="1:8">
      <c r="A1415" s="34"/>
      <c r="B1415" s="35"/>
      <c r="C1415" s="35"/>
      <c r="D1415" s="35"/>
      <c r="E1415" s="35"/>
      <c r="F1415" s="17"/>
      <c r="G1415" s="148"/>
      <c r="H1415" s="169"/>
    </row>
    <row r="1416" spans="1:8">
      <c r="A1416" s="34"/>
      <c r="B1416" s="35"/>
      <c r="C1416" s="35"/>
      <c r="D1416" s="35"/>
      <c r="E1416" s="35"/>
      <c r="F1416" s="17"/>
      <c r="G1416" s="148"/>
      <c r="H1416" s="169"/>
    </row>
    <row r="1417" spans="1:8">
      <c r="A1417" s="34"/>
      <c r="B1417" s="35"/>
      <c r="C1417" s="35"/>
      <c r="D1417" s="35"/>
      <c r="E1417" s="35"/>
      <c r="F1417" s="17"/>
      <c r="G1417" s="35"/>
      <c r="H1417" s="36"/>
    </row>
    <row r="1418" spans="1:8">
      <c r="A1418" s="34"/>
      <c r="B1418" s="35"/>
      <c r="C1418" s="35"/>
      <c r="D1418" s="35"/>
      <c r="E1418" s="35"/>
      <c r="F1418" s="17"/>
      <c r="G1418" s="35"/>
      <c r="H1418" s="36"/>
    </row>
    <row r="1419" spans="1:8">
      <c r="A1419" s="34"/>
      <c r="B1419" s="35"/>
      <c r="C1419" s="35"/>
      <c r="D1419" s="35"/>
      <c r="E1419" s="35"/>
      <c r="F1419" s="17"/>
      <c r="G1419" s="35"/>
      <c r="H1419" s="36"/>
    </row>
    <row r="1420" spans="1:8">
      <c r="A1420" s="34"/>
      <c r="B1420" s="35"/>
      <c r="C1420" s="35"/>
      <c r="D1420" s="35"/>
      <c r="E1420" s="35"/>
      <c r="F1420" s="17"/>
      <c r="G1420" s="35"/>
      <c r="H1420" s="36"/>
    </row>
    <row r="1421" spans="1:8">
      <c r="A1421" s="34"/>
      <c r="B1421" s="35"/>
      <c r="C1421" s="35"/>
      <c r="D1421" s="35"/>
      <c r="E1421" s="35"/>
      <c r="F1421" s="17"/>
      <c r="G1421" s="35"/>
      <c r="H1421" s="36"/>
    </row>
    <row r="1422" spans="1:8">
      <c r="A1422" s="34"/>
      <c r="B1422" s="35"/>
      <c r="C1422" s="35"/>
      <c r="D1422" s="35"/>
      <c r="E1422" s="35"/>
      <c r="F1422" s="35"/>
      <c r="G1422" s="35"/>
      <c r="H1422" s="36"/>
    </row>
    <row r="1423" spans="1:8">
      <c r="A1423" s="34"/>
      <c r="B1423" s="35"/>
      <c r="C1423" s="35"/>
      <c r="D1423" s="35"/>
      <c r="E1423" s="35"/>
      <c r="F1423" s="30"/>
      <c r="G1423" s="144"/>
      <c r="H1423" s="145"/>
    </row>
    <row r="1424" spans="1:8">
      <c r="A1424" s="34"/>
      <c r="B1424" s="30"/>
      <c r="C1424" s="35"/>
      <c r="D1424" s="35"/>
      <c r="E1424" s="35"/>
      <c r="F1424" s="30"/>
      <c r="G1424" s="144"/>
      <c r="H1424" s="145"/>
    </row>
    <row r="1425" spans="1:8">
      <c r="A1425" s="34"/>
      <c r="B1425" s="35"/>
      <c r="C1425" s="35"/>
      <c r="D1425" s="35"/>
      <c r="E1425" s="35"/>
      <c r="F1425" s="30"/>
      <c r="G1425" s="144"/>
      <c r="H1425" s="145"/>
    </row>
    <row r="1426" spans="1:8">
      <c r="A1426" s="34"/>
      <c r="B1426" s="30"/>
      <c r="C1426" s="35"/>
      <c r="D1426" s="35"/>
      <c r="E1426" s="35"/>
      <c r="F1426" s="30"/>
      <c r="G1426" s="144"/>
      <c r="H1426" s="145"/>
    </row>
    <row r="1427" spans="1:8">
      <c r="A1427" s="34"/>
      <c r="B1427" s="35"/>
      <c r="C1427" s="35"/>
      <c r="D1427" s="35"/>
      <c r="E1427" s="35"/>
      <c r="F1427" s="30"/>
      <c r="G1427" s="144"/>
      <c r="H1427" s="145"/>
    </row>
    <row r="1428" spans="1:8">
      <c r="A1428" s="34"/>
      <c r="B1428" s="35"/>
      <c r="C1428" s="35"/>
      <c r="D1428" s="35"/>
      <c r="E1428" s="35"/>
      <c r="F1428" s="30"/>
      <c r="G1428" s="144"/>
      <c r="H1428" s="145"/>
    </row>
    <row r="1429" spans="1:8">
      <c r="A1429" s="34"/>
      <c r="B1429" s="35"/>
      <c r="C1429" s="35"/>
      <c r="D1429" s="35"/>
      <c r="E1429" s="35"/>
      <c r="F1429" s="30"/>
      <c r="G1429" s="144"/>
      <c r="H1429" s="145"/>
    </row>
    <row r="1430" spans="1:8">
      <c r="A1430" s="34"/>
      <c r="B1430" s="35"/>
      <c r="C1430" s="35"/>
      <c r="D1430" s="35"/>
      <c r="E1430" s="35"/>
      <c r="F1430" s="30"/>
      <c r="G1430" s="144"/>
      <c r="H1430" s="145"/>
    </row>
    <row r="1431" spans="1:8">
      <c r="A1431" s="34"/>
      <c r="B1431" s="35"/>
      <c r="C1431" s="35"/>
      <c r="D1431" s="35"/>
      <c r="E1431" s="35"/>
      <c r="F1431" s="30"/>
      <c r="G1431" s="144"/>
      <c r="H1431" s="145"/>
    </row>
    <row r="1432" spans="1:8">
      <c r="A1432" s="34"/>
      <c r="B1432" s="35"/>
      <c r="C1432" s="35"/>
      <c r="D1432" s="35"/>
      <c r="E1432" s="35"/>
      <c r="F1432" s="30"/>
      <c r="G1432" s="144"/>
      <c r="H1432" s="145"/>
    </row>
    <row r="1433" spans="1:8">
      <c r="A1433" s="34"/>
      <c r="B1433" s="35"/>
      <c r="C1433" s="35"/>
      <c r="D1433" s="35"/>
      <c r="E1433" s="35"/>
      <c r="F1433" s="30"/>
      <c r="G1433" s="144"/>
      <c r="H1433" s="145"/>
    </row>
    <row r="1434" spans="1:8">
      <c r="A1434" s="34"/>
      <c r="B1434" s="35"/>
      <c r="C1434" s="35"/>
      <c r="D1434" s="35"/>
      <c r="E1434" s="35"/>
      <c r="F1434" s="30"/>
      <c r="G1434" s="144"/>
      <c r="H1434" s="145"/>
    </row>
    <row r="1435" spans="1:8">
      <c r="A1435" s="34"/>
      <c r="B1435" s="35"/>
      <c r="C1435" s="35"/>
      <c r="D1435" s="35"/>
      <c r="E1435" s="35"/>
      <c r="F1435" s="30"/>
      <c r="G1435" s="144"/>
      <c r="H1435" s="145"/>
    </row>
    <row r="1436" spans="1:8">
      <c r="A1436" s="34"/>
      <c r="B1436" s="35"/>
      <c r="C1436" s="35"/>
      <c r="D1436" s="35"/>
      <c r="E1436" s="35"/>
      <c r="F1436" s="30"/>
      <c r="G1436" s="144"/>
      <c r="H1436" s="145"/>
    </row>
    <row r="1437" spans="1:8">
      <c r="A1437" s="34"/>
      <c r="B1437" s="35"/>
      <c r="C1437" s="35"/>
      <c r="D1437" s="35"/>
      <c r="E1437" s="35"/>
      <c r="F1437" s="30"/>
      <c r="G1437" s="144"/>
      <c r="H1437" s="145"/>
    </row>
    <row r="1438" spans="1:8">
      <c r="A1438" s="34"/>
      <c r="B1438" s="35"/>
      <c r="C1438" s="35"/>
      <c r="D1438" s="35"/>
      <c r="E1438" s="35"/>
      <c r="F1438" s="30"/>
      <c r="G1438" s="144"/>
      <c r="H1438" s="145"/>
    </row>
    <row r="1439" spans="1:8">
      <c r="A1439" s="34"/>
      <c r="B1439" s="35"/>
      <c r="C1439" s="35"/>
      <c r="D1439" s="35"/>
      <c r="E1439" s="35"/>
      <c r="F1439" s="30"/>
      <c r="G1439" s="144"/>
      <c r="H1439" s="145"/>
    </row>
    <row r="1440" spans="1:8">
      <c r="A1440" s="34"/>
      <c r="B1440" s="35"/>
      <c r="C1440" s="35"/>
      <c r="D1440" s="35"/>
      <c r="E1440" s="35"/>
      <c r="F1440" s="30"/>
      <c r="G1440" s="144"/>
      <c r="H1440" s="145"/>
    </row>
    <row r="1441" spans="1:8">
      <c r="A1441" s="34"/>
      <c r="B1441" s="35"/>
      <c r="C1441" s="35"/>
      <c r="D1441" s="35"/>
      <c r="E1441" s="35"/>
      <c r="F1441" s="30"/>
      <c r="G1441" s="144"/>
      <c r="H1441" s="145"/>
    </row>
    <row r="1442" spans="1:8">
      <c r="A1442" s="34"/>
      <c r="B1442" s="35"/>
      <c r="C1442" s="35"/>
      <c r="D1442" s="35"/>
      <c r="E1442" s="35"/>
      <c r="F1442" s="30"/>
      <c r="G1442" s="144"/>
      <c r="H1442" s="145"/>
    </row>
    <row r="1443" spans="1:8">
      <c r="A1443" s="34"/>
      <c r="B1443" s="35"/>
      <c r="C1443" s="35"/>
      <c r="D1443" s="35"/>
      <c r="E1443" s="35"/>
      <c r="F1443" s="30"/>
      <c r="G1443" s="144"/>
      <c r="H1443" s="145"/>
    </row>
    <row r="1444" spans="1:8">
      <c r="A1444" s="34"/>
      <c r="B1444" s="35"/>
      <c r="C1444" s="35"/>
      <c r="D1444" s="35"/>
      <c r="E1444" s="35"/>
      <c r="F1444" s="30"/>
      <c r="G1444" s="144"/>
      <c r="H1444" s="145"/>
    </row>
    <row r="1445" spans="1:8">
      <c r="A1445" s="34"/>
      <c r="B1445" s="35"/>
      <c r="C1445" s="35"/>
      <c r="D1445" s="35"/>
      <c r="E1445" s="35"/>
      <c r="F1445" s="30"/>
      <c r="G1445" s="144"/>
      <c r="H1445" s="145"/>
    </row>
    <row r="1446" spans="1:8">
      <c r="A1446" s="34"/>
      <c r="B1446" s="35"/>
      <c r="C1446" s="35"/>
      <c r="D1446" s="35"/>
      <c r="E1446" s="35"/>
      <c r="F1446" s="30"/>
      <c r="G1446" s="144"/>
      <c r="H1446" s="145"/>
    </row>
    <row r="1447" spans="1:8">
      <c r="A1447" s="34"/>
      <c r="B1447" s="35"/>
      <c r="C1447" s="35"/>
      <c r="D1447" s="35"/>
      <c r="E1447" s="35"/>
      <c r="F1447" s="30"/>
      <c r="G1447" s="144"/>
      <c r="H1447" s="145"/>
    </row>
    <row r="1448" spans="1:8">
      <c r="A1448" s="34"/>
      <c r="B1448" s="35"/>
      <c r="C1448" s="35"/>
      <c r="D1448" s="35"/>
      <c r="E1448" s="35"/>
      <c r="F1448" s="30"/>
      <c r="G1448" s="144"/>
      <c r="H1448" s="145"/>
    </row>
    <row r="1449" spans="1:8">
      <c r="A1449" s="34"/>
      <c r="B1449" s="35"/>
      <c r="C1449" s="35"/>
      <c r="D1449" s="35"/>
      <c r="E1449" s="35"/>
      <c r="F1449" s="30"/>
      <c r="G1449" s="144"/>
      <c r="H1449" s="145"/>
    </row>
    <row r="1450" spans="1:8">
      <c r="A1450" s="34"/>
      <c r="B1450" s="35"/>
      <c r="C1450" s="35"/>
      <c r="D1450" s="35"/>
      <c r="E1450" s="35"/>
      <c r="F1450" s="30"/>
      <c r="G1450" s="144"/>
      <c r="H1450" s="145"/>
    </row>
    <row r="1451" spans="1:8">
      <c r="A1451" s="34"/>
      <c r="B1451" s="35"/>
      <c r="C1451" s="35"/>
      <c r="D1451" s="35"/>
      <c r="E1451" s="35"/>
      <c r="F1451" s="30"/>
      <c r="G1451" s="144"/>
      <c r="H1451" s="145"/>
    </row>
    <row r="1452" spans="1:8">
      <c r="A1452" s="34"/>
      <c r="B1452" s="30"/>
      <c r="C1452" s="35"/>
      <c r="D1452" s="35"/>
      <c r="E1452" s="35"/>
      <c r="F1452" s="30"/>
      <c r="G1452" s="144"/>
      <c r="H1452" s="145"/>
    </row>
    <row r="1453" spans="1:8">
      <c r="A1453" s="34"/>
      <c r="B1453" s="35"/>
      <c r="C1453" s="35"/>
      <c r="D1453" s="35"/>
      <c r="E1453" s="35"/>
      <c r="F1453" s="30"/>
      <c r="G1453" s="144"/>
      <c r="H1453" s="145"/>
    </row>
    <row r="1454" spans="1:8">
      <c r="A1454" s="34"/>
      <c r="B1454" s="30"/>
      <c r="C1454" s="35"/>
      <c r="D1454" s="35"/>
      <c r="E1454" s="35"/>
      <c r="F1454" s="30"/>
      <c r="G1454" s="144"/>
      <c r="H1454" s="145"/>
    </row>
    <row r="1455" spans="1:8">
      <c r="A1455" s="34"/>
      <c r="B1455" s="30"/>
      <c r="C1455" s="35"/>
      <c r="D1455" s="35"/>
      <c r="E1455" s="35"/>
      <c r="F1455" s="30"/>
      <c r="G1455" s="144"/>
      <c r="H1455" s="145"/>
    </row>
    <row r="1456" spans="1:8">
      <c r="A1456" s="34"/>
      <c r="B1456" s="30"/>
      <c r="C1456" s="35"/>
      <c r="D1456" s="35"/>
      <c r="E1456" s="35"/>
      <c r="F1456" s="30"/>
      <c r="G1456" s="144"/>
      <c r="H1456" s="145"/>
    </row>
    <row r="1457" spans="1:8">
      <c r="A1457" s="34"/>
      <c r="B1457" s="30"/>
      <c r="C1457" s="35"/>
      <c r="D1457" s="35"/>
      <c r="E1457" s="35"/>
      <c r="F1457" s="30"/>
      <c r="G1457" s="144"/>
      <c r="H1457" s="145"/>
    </row>
    <row r="1458" spans="1:8">
      <c r="A1458" s="34"/>
      <c r="B1458" s="30"/>
      <c r="C1458" s="35"/>
      <c r="D1458" s="35"/>
      <c r="E1458" s="35"/>
      <c r="F1458" s="30"/>
      <c r="G1458" s="144"/>
      <c r="H1458" s="145"/>
    </row>
    <row r="1459" spans="1:8">
      <c r="A1459" s="34"/>
      <c r="B1459" s="30"/>
      <c r="C1459" s="35"/>
      <c r="D1459" s="35"/>
      <c r="E1459" s="35"/>
      <c r="F1459" s="30"/>
      <c r="G1459" s="144"/>
      <c r="H1459" s="145"/>
    </row>
    <row r="1460" spans="1:8">
      <c r="A1460" s="34"/>
      <c r="B1460" s="30"/>
      <c r="C1460" s="35"/>
      <c r="D1460" s="35"/>
      <c r="E1460" s="35"/>
      <c r="F1460" s="30"/>
      <c r="G1460" s="144"/>
      <c r="H1460" s="145"/>
    </row>
    <row r="1461" spans="1:8">
      <c r="A1461" s="34"/>
      <c r="B1461" s="30"/>
      <c r="C1461" s="35"/>
      <c r="D1461" s="35"/>
      <c r="E1461" s="35"/>
      <c r="F1461" s="30"/>
      <c r="G1461" s="144"/>
      <c r="H1461" s="145"/>
    </row>
    <row r="1462" spans="1:8">
      <c r="A1462" s="34"/>
      <c r="B1462" s="30"/>
      <c r="C1462" s="35"/>
      <c r="D1462" s="35"/>
      <c r="E1462" s="35"/>
      <c r="F1462" s="30"/>
      <c r="G1462" s="144"/>
      <c r="H1462" s="145"/>
    </row>
    <row r="1463" spans="1:8">
      <c r="A1463" s="34"/>
      <c r="B1463" s="30"/>
      <c r="C1463" s="35"/>
      <c r="D1463" s="35"/>
      <c r="E1463" s="35"/>
      <c r="F1463" s="30"/>
      <c r="G1463" s="144"/>
      <c r="H1463" s="145"/>
    </row>
    <row r="1464" spans="1:8" ht="15.6" thickBot="1">
      <c r="A1464" s="40"/>
      <c r="B1464" s="41"/>
      <c r="C1464" s="42"/>
      <c r="D1464" s="42"/>
      <c r="E1464" s="42"/>
      <c r="F1464" s="41"/>
      <c r="G1464" s="146"/>
      <c r="H1464" s="147"/>
    </row>
    <row r="1465" spans="1:8">
      <c r="A1465" s="17" t="s">
        <v>2880</v>
      </c>
      <c r="B1465" s="35"/>
      <c r="C1465" s="17"/>
      <c r="D1465" s="17"/>
      <c r="E1465" s="30"/>
      <c r="F1465" s="30"/>
      <c r="G1465" s="144"/>
      <c r="H1465" s="206"/>
    </row>
    <row r="1466" spans="1:8">
      <c r="A1466" s="35" t="s">
        <v>122</v>
      </c>
      <c r="B1466" s="35"/>
      <c r="C1466" s="35"/>
      <c r="D1466" s="35"/>
      <c r="E1466" s="35"/>
      <c r="F1466" s="35"/>
      <c r="G1466" s="148"/>
      <c r="H1466" s="148"/>
    </row>
    <row r="1468" spans="1:8" ht="15.6" thickBot="1"/>
    <row r="1469" spans="1:8">
      <c r="A1469" s="43"/>
      <c r="B1469" s="44" t="s">
        <v>1429</v>
      </c>
      <c r="C1469" s="59" t="s">
        <v>2377</v>
      </c>
      <c r="D1469" s="46"/>
      <c r="E1469" s="46"/>
      <c r="F1469" s="44"/>
      <c r="G1469" s="44" t="s">
        <v>1350</v>
      </c>
      <c r="H1469" s="60" t="s">
        <v>1351</v>
      </c>
    </row>
    <row r="1470" spans="1:8">
      <c r="A1470" s="34"/>
      <c r="B1470" s="81" t="str">
        <f>'Data Sheet'!$C$25</f>
        <v>Rochester Gas &amp; Electric Corporation</v>
      </c>
      <c r="C1470" s="205" t="s">
        <v>2378</v>
      </c>
      <c r="D1470" s="30" t="s">
        <v>2379</v>
      </c>
      <c r="E1470" s="30"/>
      <c r="F1470" s="65" t="s">
        <v>2380</v>
      </c>
      <c r="G1470" s="65" t="s">
        <v>1353</v>
      </c>
      <c r="H1470" s="39"/>
    </row>
    <row r="1471" spans="1:8">
      <c r="A1471" s="37"/>
      <c r="B1471" s="38"/>
      <c r="C1471" s="160" t="s">
        <v>2381</v>
      </c>
      <c r="D1471" s="38" t="s">
        <v>2379</v>
      </c>
      <c r="E1471" s="38"/>
      <c r="F1471" s="116" t="s">
        <v>2382</v>
      </c>
      <c r="G1471" s="871" t="str">
        <f>'Data Sheet'!$C$40</f>
        <v xml:space="preserve"> </v>
      </c>
      <c r="H1471" s="1591" t="str">
        <f>'Data Sheet'!$C$38</f>
        <v>12/31/2013</v>
      </c>
    </row>
    <row r="1472" spans="1:8">
      <c r="A1472" s="31" t="s">
        <v>2882</v>
      </c>
      <c r="B1472" s="32"/>
      <c r="C1472" s="32"/>
      <c r="D1472" s="32"/>
      <c r="E1472" s="32"/>
      <c r="F1472" s="32"/>
      <c r="G1472" s="32"/>
      <c r="H1472" s="33"/>
    </row>
    <row r="1473" spans="1:8">
      <c r="A1473" s="34"/>
      <c r="B1473" s="35"/>
      <c r="C1473" s="35"/>
      <c r="D1473" s="35"/>
      <c r="E1473" s="35"/>
      <c r="F1473" s="17"/>
      <c r="G1473" s="35"/>
      <c r="H1473" s="36"/>
    </row>
    <row r="1474" spans="1:8">
      <c r="A1474" s="34"/>
      <c r="B1474" s="35"/>
      <c r="C1474" s="35"/>
      <c r="D1474" s="35"/>
      <c r="E1474" s="35"/>
      <c r="F1474" s="17"/>
      <c r="G1474" s="35"/>
      <c r="H1474" s="36"/>
    </row>
    <row r="1475" spans="1:8">
      <c r="A1475" s="34"/>
      <c r="B1475" s="35"/>
      <c r="C1475" s="35"/>
      <c r="D1475" s="35"/>
      <c r="E1475" s="35"/>
      <c r="F1475" s="17"/>
      <c r="G1475" s="35"/>
      <c r="H1475" s="36"/>
    </row>
    <row r="1476" spans="1:8">
      <c r="A1476" s="34"/>
      <c r="B1476" s="35"/>
      <c r="C1476" s="35"/>
      <c r="D1476" s="35"/>
      <c r="E1476" s="35"/>
      <c r="F1476" s="17"/>
      <c r="G1476" s="35"/>
      <c r="H1476" s="194"/>
    </row>
    <row r="1477" spans="1:8">
      <c r="A1477" s="34"/>
      <c r="B1477" s="35"/>
      <c r="C1477" s="35"/>
      <c r="D1477" s="35"/>
      <c r="E1477" s="35"/>
      <c r="F1477" s="17"/>
      <c r="G1477" s="35"/>
      <c r="H1477" s="36"/>
    </row>
    <row r="1478" spans="1:8">
      <c r="A1478" s="34"/>
      <c r="B1478" s="35"/>
      <c r="C1478" s="35"/>
      <c r="D1478" s="35"/>
      <c r="E1478" s="35"/>
      <c r="F1478" s="17"/>
      <c r="G1478" s="35"/>
      <c r="H1478" s="36"/>
    </row>
    <row r="1479" spans="1:8">
      <c r="A1479" s="34"/>
      <c r="B1479" s="35"/>
      <c r="C1479" s="35"/>
      <c r="D1479" s="35"/>
      <c r="E1479" s="35"/>
      <c r="F1479" s="17"/>
      <c r="G1479" s="148"/>
      <c r="H1479" s="169"/>
    </row>
    <row r="1480" spans="1:8">
      <c r="A1480" s="34"/>
      <c r="B1480" s="35"/>
      <c r="C1480" s="35"/>
      <c r="D1480" s="35"/>
      <c r="E1480" s="35"/>
      <c r="F1480" s="17"/>
      <c r="G1480" s="148"/>
      <c r="H1480" s="169"/>
    </row>
    <row r="1481" spans="1:8">
      <c r="A1481" s="34"/>
      <c r="B1481" s="30"/>
      <c r="C1481" s="35"/>
      <c r="D1481" s="35"/>
      <c r="E1481" s="35"/>
      <c r="F1481" s="17"/>
      <c r="G1481" s="148"/>
      <c r="H1481" s="169"/>
    </row>
    <row r="1482" spans="1:8">
      <c r="A1482" s="34"/>
      <c r="B1482" s="35"/>
      <c r="C1482" s="35"/>
      <c r="D1482" s="35"/>
      <c r="E1482" s="35"/>
      <c r="F1482" s="17"/>
      <c r="G1482" s="148"/>
      <c r="H1482" s="169"/>
    </row>
    <row r="1483" spans="1:8">
      <c r="A1483" s="34"/>
      <c r="B1483" s="35"/>
      <c r="C1483" s="35"/>
      <c r="D1483" s="35"/>
      <c r="E1483" s="35"/>
      <c r="F1483" s="17"/>
      <c r="G1483" s="148"/>
      <c r="H1483" s="169"/>
    </row>
    <row r="1484" spans="1:8">
      <c r="A1484" s="34"/>
      <c r="B1484" s="35"/>
      <c r="C1484" s="35"/>
      <c r="D1484" s="35"/>
      <c r="E1484" s="35"/>
      <c r="F1484" s="17"/>
      <c r="G1484" s="35"/>
      <c r="H1484" s="36"/>
    </row>
    <row r="1485" spans="1:8">
      <c r="A1485" s="34"/>
      <c r="B1485" s="35"/>
      <c r="C1485" s="35"/>
      <c r="D1485" s="35"/>
      <c r="E1485" s="35"/>
      <c r="F1485" s="17"/>
      <c r="G1485" s="35"/>
      <c r="H1485" s="36"/>
    </row>
    <row r="1486" spans="1:8">
      <c r="A1486" s="34"/>
      <c r="B1486" s="35"/>
      <c r="C1486" s="35"/>
      <c r="D1486" s="35"/>
      <c r="E1486" s="35"/>
      <c r="F1486" s="17"/>
      <c r="G1486" s="35"/>
      <c r="H1486" s="36"/>
    </row>
    <row r="1487" spans="1:8">
      <c r="A1487" s="34"/>
      <c r="B1487" s="35"/>
      <c r="C1487" s="35"/>
      <c r="D1487" s="35"/>
      <c r="E1487" s="35"/>
      <c r="F1487" s="17"/>
      <c r="G1487" s="35"/>
      <c r="H1487" s="36"/>
    </row>
    <row r="1488" spans="1:8">
      <c r="A1488" s="34"/>
      <c r="B1488" s="35"/>
      <c r="C1488" s="35"/>
      <c r="D1488" s="35"/>
      <c r="E1488" s="35"/>
      <c r="F1488" s="17"/>
      <c r="G1488" s="35"/>
      <c r="H1488" s="36"/>
    </row>
    <row r="1489" spans="1:8">
      <c r="A1489" s="34"/>
      <c r="B1489" s="35"/>
      <c r="C1489" s="35"/>
      <c r="D1489" s="35"/>
      <c r="E1489" s="35"/>
      <c r="F1489" s="35"/>
      <c r="G1489" s="35"/>
      <c r="H1489" s="36"/>
    </row>
    <row r="1490" spans="1:8">
      <c r="A1490" s="34"/>
      <c r="B1490" s="35"/>
      <c r="C1490" s="35"/>
      <c r="D1490" s="35"/>
      <c r="E1490" s="35"/>
      <c r="F1490" s="30"/>
      <c r="G1490" s="144"/>
      <c r="H1490" s="145"/>
    </row>
    <row r="1491" spans="1:8">
      <c r="A1491" s="34"/>
      <c r="B1491" s="30"/>
      <c r="C1491" s="35"/>
      <c r="D1491" s="35"/>
      <c r="E1491" s="35"/>
      <c r="F1491" s="30"/>
      <c r="G1491" s="144"/>
      <c r="H1491" s="145"/>
    </row>
    <row r="1492" spans="1:8">
      <c r="A1492" s="34"/>
      <c r="B1492" s="35"/>
      <c r="C1492" s="35"/>
      <c r="D1492" s="35"/>
      <c r="E1492" s="35"/>
      <c r="F1492" s="30"/>
      <c r="G1492" s="144"/>
      <c r="H1492" s="145"/>
    </row>
    <row r="1493" spans="1:8">
      <c r="A1493" s="34"/>
      <c r="B1493" s="30"/>
      <c r="C1493" s="35"/>
      <c r="D1493" s="35"/>
      <c r="E1493" s="35"/>
      <c r="F1493" s="30"/>
      <c r="G1493" s="144"/>
      <c r="H1493" s="145"/>
    </row>
    <row r="1494" spans="1:8">
      <c r="A1494" s="34"/>
      <c r="B1494" s="35"/>
      <c r="C1494" s="35"/>
      <c r="D1494" s="35"/>
      <c r="E1494" s="35"/>
      <c r="F1494" s="30"/>
      <c r="G1494" s="144"/>
      <c r="H1494" s="145"/>
    </row>
    <row r="1495" spans="1:8">
      <c r="A1495" s="34"/>
      <c r="B1495" s="35"/>
      <c r="C1495" s="35"/>
      <c r="D1495" s="35"/>
      <c r="E1495" s="35"/>
      <c r="F1495" s="30"/>
      <c r="G1495" s="144"/>
      <c r="H1495" s="145"/>
    </row>
    <row r="1496" spans="1:8">
      <c r="A1496" s="34"/>
      <c r="B1496" s="35"/>
      <c r="C1496" s="35"/>
      <c r="D1496" s="35"/>
      <c r="E1496" s="35"/>
      <c r="F1496" s="30"/>
      <c r="G1496" s="144"/>
      <c r="H1496" s="145"/>
    </row>
    <row r="1497" spans="1:8">
      <c r="A1497" s="34"/>
      <c r="B1497" s="35"/>
      <c r="C1497" s="35"/>
      <c r="D1497" s="35"/>
      <c r="E1497" s="35"/>
      <c r="F1497" s="30"/>
      <c r="G1497" s="144"/>
      <c r="H1497" s="145"/>
    </row>
    <row r="1498" spans="1:8">
      <c r="A1498" s="34"/>
      <c r="B1498" s="35"/>
      <c r="C1498" s="35"/>
      <c r="D1498" s="35"/>
      <c r="E1498" s="35"/>
      <c r="F1498" s="30"/>
      <c r="G1498" s="144"/>
      <c r="H1498" s="145"/>
    </row>
    <row r="1499" spans="1:8">
      <c r="A1499" s="34"/>
      <c r="B1499" s="35"/>
      <c r="C1499" s="35"/>
      <c r="D1499" s="35"/>
      <c r="E1499" s="35"/>
      <c r="F1499" s="30"/>
      <c r="G1499" s="144"/>
      <c r="H1499" s="145"/>
    </row>
    <row r="1500" spans="1:8">
      <c r="A1500" s="34"/>
      <c r="B1500" s="35"/>
      <c r="C1500" s="35"/>
      <c r="D1500" s="35"/>
      <c r="E1500" s="35"/>
      <c r="F1500" s="30"/>
      <c r="G1500" s="144"/>
      <c r="H1500" s="145"/>
    </row>
    <row r="1501" spans="1:8">
      <c r="A1501" s="34"/>
      <c r="B1501" s="35"/>
      <c r="C1501" s="35"/>
      <c r="D1501" s="35"/>
      <c r="E1501" s="35"/>
      <c r="F1501" s="30"/>
      <c r="G1501" s="144"/>
      <c r="H1501" s="145"/>
    </row>
    <row r="1502" spans="1:8">
      <c r="A1502" s="34"/>
      <c r="B1502" s="35"/>
      <c r="C1502" s="35"/>
      <c r="D1502" s="35"/>
      <c r="E1502" s="35"/>
      <c r="F1502" s="30"/>
      <c r="G1502" s="144"/>
      <c r="H1502" s="145"/>
    </row>
    <row r="1503" spans="1:8">
      <c r="A1503" s="34"/>
      <c r="B1503" s="35"/>
      <c r="C1503" s="35"/>
      <c r="D1503" s="35"/>
      <c r="E1503" s="35"/>
      <c r="F1503" s="30"/>
      <c r="G1503" s="144"/>
      <c r="H1503" s="145"/>
    </row>
    <row r="1504" spans="1:8">
      <c r="A1504" s="34"/>
      <c r="B1504" s="35"/>
      <c r="C1504" s="35"/>
      <c r="D1504" s="35"/>
      <c r="E1504" s="35"/>
      <c r="F1504" s="30"/>
      <c r="G1504" s="144"/>
      <c r="H1504" s="145"/>
    </row>
    <row r="1505" spans="1:8">
      <c r="A1505" s="34"/>
      <c r="B1505" s="35"/>
      <c r="C1505" s="35"/>
      <c r="D1505" s="35"/>
      <c r="E1505" s="35"/>
      <c r="F1505" s="30"/>
      <c r="G1505" s="144"/>
      <c r="H1505" s="145"/>
    </row>
    <row r="1506" spans="1:8">
      <c r="A1506" s="34"/>
      <c r="B1506" s="35"/>
      <c r="C1506" s="35"/>
      <c r="D1506" s="35"/>
      <c r="E1506" s="35"/>
      <c r="F1506" s="30"/>
      <c r="G1506" s="144"/>
      <c r="H1506" s="145"/>
    </row>
    <row r="1507" spans="1:8">
      <c r="A1507" s="34"/>
      <c r="B1507" s="35"/>
      <c r="C1507" s="35"/>
      <c r="D1507" s="35"/>
      <c r="E1507" s="35"/>
      <c r="F1507" s="30"/>
      <c r="G1507" s="144"/>
      <c r="H1507" s="145"/>
    </row>
    <row r="1508" spans="1:8">
      <c r="A1508" s="34"/>
      <c r="B1508" s="35"/>
      <c r="C1508" s="35"/>
      <c r="D1508" s="35"/>
      <c r="E1508" s="35"/>
      <c r="F1508" s="30"/>
      <c r="G1508" s="144"/>
      <c r="H1508" s="145"/>
    </row>
    <row r="1509" spans="1:8">
      <c r="A1509" s="34"/>
      <c r="B1509" s="35"/>
      <c r="C1509" s="35"/>
      <c r="D1509" s="35"/>
      <c r="E1509" s="35"/>
      <c r="F1509" s="30"/>
      <c r="G1509" s="144"/>
      <c r="H1509" s="145"/>
    </row>
    <row r="1510" spans="1:8">
      <c r="A1510" s="34"/>
      <c r="B1510" s="35"/>
      <c r="C1510" s="35"/>
      <c r="D1510" s="35"/>
      <c r="E1510" s="35"/>
      <c r="F1510" s="30"/>
      <c r="G1510" s="144"/>
      <c r="H1510" s="145"/>
    </row>
    <row r="1511" spans="1:8">
      <c r="A1511" s="34"/>
      <c r="B1511" s="35"/>
      <c r="C1511" s="35"/>
      <c r="D1511" s="35"/>
      <c r="E1511" s="35"/>
      <c r="F1511" s="30"/>
      <c r="G1511" s="144"/>
      <c r="H1511" s="145"/>
    </row>
    <row r="1512" spans="1:8">
      <c r="A1512" s="34"/>
      <c r="B1512" s="35"/>
      <c r="C1512" s="35"/>
      <c r="D1512" s="35"/>
      <c r="E1512" s="35"/>
      <c r="F1512" s="30"/>
      <c r="G1512" s="144"/>
      <c r="H1512" s="145"/>
    </row>
    <row r="1513" spans="1:8">
      <c r="A1513" s="34"/>
      <c r="B1513" s="35"/>
      <c r="C1513" s="35"/>
      <c r="D1513" s="35"/>
      <c r="E1513" s="35"/>
      <c r="F1513" s="30"/>
      <c r="G1513" s="144"/>
      <c r="H1513" s="145"/>
    </row>
    <row r="1514" spans="1:8">
      <c r="A1514" s="34"/>
      <c r="B1514" s="35"/>
      <c r="C1514" s="35"/>
      <c r="D1514" s="35"/>
      <c r="E1514" s="35"/>
      <c r="F1514" s="30"/>
      <c r="G1514" s="144"/>
      <c r="H1514" s="145"/>
    </row>
    <row r="1515" spans="1:8">
      <c r="A1515" s="34"/>
      <c r="B1515" s="35"/>
      <c r="C1515" s="35"/>
      <c r="D1515" s="35"/>
      <c r="E1515" s="35"/>
      <c r="F1515" s="30"/>
      <c r="G1515" s="144"/>
      <c r="H1515" s="145"/>
    </row>
    <row r="1516" spans="1:8">
      <c r="A1516" s="34"/>
      <c r="B1516" s="35"/>
      <c r="C1516" s="35"/>
      <c r="D1516" s="35"/>
      <c r="E1516" s="35"/>
      <c r="F1516" s="30"/>
      <c r="G1516" s="144"/>
      <c r="H1516" s="145"/>
    </row>
    <row r="1517" spans="1:8">
      <c r="A1517" s="34"/>
      <c r="B1517" s="35"/>
      <c r="C1517" s="35"/>
      <c r="D1517" s="35"/>
      <c r="E1517" s="35"/>
      <c r="F1517" s="30"/>
      <c r="G1517" s="144"/>
      <c r="H1517" s="145"/>
    </row>
    <row r="1518" spans="1:8">
      <c r="A1518" s="34"/>
      <c r="B1518" s="35"/>
      <c r="C1518" s="35"/>
      <c r="D1518" s="35"/>
      <c r="E1518" s="35"/>
      <c r="F1518" s="30"/>
      <c r="G1518" s="144"/>
      <c r="H1518" s="145"/>
    </row>
    <row r="1519" spans="1:8">
      <c r="A1519" s="34"/>
      <c r="B1519" s="30"/>
      <c r="C1519" s="35"/>
      <c r="D1519" s="35"/>
      <c r="E1519" s="35"/>
      <c r="F1519" s="30"/>
      <c r="G1519" s="144"/>
      <c r="H1519" s="145"/>
    </row>
    <row r="1520" spans="1:8">
      <c r="A1520" s="34"/>
      <c r="B1520" s="35"/>
      <c r="C1520" s="35"/>
      <c r="D1520" s="35"/>
      <c r="E1520" s="35"/>
      <c r="F1520" s="30"/>
      <c r="G1520" s="144"/>
      <c r="H1520" s="145"/>
    </row>
    <row r="1521" spans="1:8">
      <c r="A1521" s="34"/>
      <c r="B1521" s="30"/>
      <c r="C1521" s="35"/>
      <c r="D1521" s="35"/>
      <c r="E1521" s="35"/>
      <c r="F1521" s="30"/>
      <c r="G1521" s="144"/>
      <c r="H1521" s="145"/>
    </row>
    <row r="1522" spans="1:8">
      <c r="A1522" s="34"/>
      <c r="B1522" s="30"/>
      <c r="C1522" s="35"/>
      <c r="D1522" s="35"/>
      <c r="E1522" s="35"/>
      <c r="F1522" s="30"/>
      <c r="G1522" s="144"/>
      <c r="H1522" s="145"/>
    </row>
    <row r="1523" spans="1:8">
      <c r="A1523" s="34"/>
      <c r="B1523" s="30"/>
      <c r="C1523" s="35"/>
      <c r="D1523" s="35"/>
      <c r="E1523" s="35"/>
      <c r="F1523" s="30"/>
      <c r="G1523" s="144"/>
      <c r="H1523" s="145"/>
    </row>
    <row r="1524" spans="1:8">
      <c r="A1524" s="34"/>
      <c r="B1524" s="30"/>
      <c r="C1524" s="35"/>
      <c r="D1524" s="35"/>
      <c r="E1524" s="35"/>
      <c r="F1524" s="30"/>
      <c r="G1524" s="144"/>
      <c r="H1524" s="145"/>
    </row>
    <row r="1525" spans="1:8">
      <c r="A1525" s="34"/>
      <c r="B1525" s="30"/>
      <c r="C1525" s="35"/>
      <c r="D1525" s="35"/>
      <c r="E1525" s="35"/>
      <c r="F1525" s="30"/>
      <c r="G1525" s="144"/>
      <c r="H1525" s="145"/>
    </row>
    <row r="1526" spans="1:8">
      <c r="A1526" s="34"/>
      <c r="B1526" s="30"/>
      <c r="C1526" s="35"/>
      <c r="D1526" s="35"/>
      <c r="E1526" s="35"/>
      <c r="F1526" s="30"/>
      <c r="G1526" s="144"/>
      <c r="H1526" s="145"/>
    </row>
    <row r="1527" spans="1:8">
      <c r="A1527" s="34"/>
      <c r="B1527" s="30"/>
      <c r="C1527" s="35"/>
      <c r="D1527" s="35"/>
      <c r="E1527" s="35"/>
      <c r="F1527" s="30"/>
      <c r="G1527" s="144"/>
      <c r="H1527" s="145"/>
    </row>
    <row r="1528" spans="1:8">
      <c r="A1528" s="34"/>
      <c r="B1528" s="30"/>
      <c r="C1528" s="35"/>
      <c r="D1528" s="35"/>
      <c r="E1528" s="35"/>
      <c r="F1528" s="30"/>
      <c r="G1528" s="144"/>
      <c r="H1528" s="145"/>
    </row>
    <row r="1529" spans="1:8">
      <c r="A1529" s="34"/>
      <c r="B1529" s="30"/>
      <c r="C1529" s="35"/>
      <c r="D1529" s="35"/>
      <c r="E1529" s="35"/>
      <c r="F1529" s="30"/>
      <c r="G1529" s="144"/>
      <c r="H1529" s="145"/>
    </row>
    <row r="1530" spans="1:8">
      <c r="A1530" s="34"/>
      <c r="B1530" s="30"/>
      <c r="C1530" s="35"/>
      <c r="D1530" s="35"/>
      <c r="E1530" s="35"/>
      <c r="F1530" s="30"/>
      <c r="G1530" s="144"/>
      <c r="H1530" s="145"/>
    </row>
    <row r="1531" spans="1:8" ht="15.6" thickBot="1">
      <c r="A1531" s="40"/>
      <c r="B1531" s="41"/>
      <c r="C1531" s="42"/>
      <c r="D1531" s="42"/>
      <c r="E1531" s="42"/>
      <c r="F1531" s="41"/>
      <c r="G1531" s="146"/>
      <c r="H1531" s="147"/>
    </row>
    <row r="1532" spans="1:8">
      <c r="A1532" s="17" t="s">
        <v>2880</v>
      </c>
      <c r="B1532" s="35"/>
      <c r="C1532" s="17"/>
      <c r="D1532" s="17"/>
      <c r="E1532" s="30"/>
      <c r="F1532" s="30"/>
      <c r="G1532" s="144"/>
      <c r="H1532" s="206"/>
    </row>
    <row r="1533" spans="1:8">
      <c r="A1533" s="35" t="s">
        <v>2883</v>
      </c>
      <c r="B1533" s="35"/>
      <c r="C1533" s="35"/>
      <c r="D1533" s="35"/>
      <c r="E1533" s="35"/>
      <c r="F1533" s="35"/>
      <c r="G1533" s="148"/>
      <c r="H1533" s="148"/>
    </row>
  </sheetData>
  <customSheetViews>
    <customSheetView guid="{B03EE9F7-5DE6-4312-9CF8-68BFF35B892B}" scale="85" colorId="22">
      <rowBreaks count="1" manualBreakCount="1">
        <brk id="61" max="16383" man="1"/>
      </rowBreaks>
      <pageMargins left="0.5" right="0.5" top="0.5" bottom="0.5" header="0.5" footer="0.5"/>
      <printOptions horizontalCentered="1" verticalCentered="1"/>
      <pageSetup scale="70" orientation="portrait" horizontalDpi="300" verticalDpi="300" r:id="rId1"/>
      <headerFooter alignWithMargins="0"/>
    </customSheetView>
    <customSheetView guid="{6604920B-9A9A-4B1B-8001-ABFAE204A5A1}" scale="85" colorId="22" showPageBreaks="1">
      <rowBreaks count="1" manualBreakCount="1">
        <brk id="61" max="16383" man="1"/>
      </rowBreaks>
      <pageMargins left="0.5" right="0.5" top="0.5" bottom="0.5" header="0.5" footer="0.5"/>
      <printOptions horizontalCentered="1" verticalCentered="1"/>
      <pageSetup scale="70" orientation="portrait" horizontalDpi="300" verticalDpi="300" r:id="rId2"/>
      <headerFooter alignWithMargins="0"/>
    </customSheetView>
    <customSheetView guid="{725D19D6-B2FF-4AA6-9BA8-2C93787C1292}" scale="85" colorId="22" showRuler="0">
      <rowBreaks count="1" manualBreakCount="1">
        <brk id="61" max="16383" man="1"/>
      </rowBreaks>
      <pageMargins left="0.5" right="0.5" top="0.5" bottom="0.5" header="0.5" footer="0.5"/>
      <printOptions horizontalCentered="1" verticalCentered="1"/>
      <pageSetup scale="70" orientation="portrait" horizontalDpi="300" verticalDpi="300" r:id="rId3"/>
      <headerFooter alignWithMargins="0"/>
    </customSheetView>
    <customSheetView guid="{00D7FFF0-A637-4B2D-8964-7D108FE27DC9}" scale="85" colorId="22">
      <rowBreaks count="1" manualBreakCount="1">
        <brk id="61" max="16383" man="1"/>
      </rowBreaks>
      <pageMargins left="0.5" right="0.5" top="0.5" bottom="0.5" header="0.5" footer="0.5"/>
      <printOptions horizontalCentered="1" verticalCentered="1"/>
      <pageSetup scale="70" orientation="portrait" horizontalDpi="300" verticalDpi="300" r:id="rId4"/>
      <headerFooter alignWithMargins="0"/>
    </customSheetView>
    <customSheetView guid="{8930B103-E5CB-49CF-B279-92DC95584FC0}" scale="85" colorId="22" showPageBreaks="1">
      <rowBreaks count="1" manualBreakCount="1">
        <brk id="61" max="16383" man="1"/>
      </rowBreaks>
      <pageMargins left="0.5" right="0.5" top="0.5" bottom="0.5" header="0.5" footer="0.5"/>
      <printOptions horizontalCentered="1" verticalCentered="1"/>
      <pageSetup scale="70" orientation="portrait" horizontalDpi="300" verticalDpi="300" r:id="rId5"/>
      <headerFooter alignWithMargins="0"/>
    </customSheetView>
  </customSheetViews>
  <mergeCells count="7">
    <mergeCell ref="B5:C11"/>
    <mergeCell ref="E5:H8"/>
    <mergeCell ref="E9:H13"/>
    <mergeCell ref="B12:C19"/>
    <mergeCell ref="E14:H16"/>
    <mergeCell ref="E17:H21"/>
    <mergeCell ref="B20:C21"/>
  </mergeCells>
  <phoneticPr fontId="54" type="noConversion"/>
  <printOptions horizontalCentered="1" verticalCentered="1"/>
  <pageMargins left="0.5" right="0.5" top="0.5" bottom="0.5" header="0.5" footer="0.5"/>
  <pageSetup scale="70" orientation="portrait" horizontalDpi="300" verticalDpi="300" r:id="rId6"/>
  <headerFooter alignWithMargins="0"/>
  <rowBreaks count="2" manualBreakCount="2">
    <brk id="61" max="16383" man="1"/>
    <brk id="127" max="16383" man="1"/>
  </rowBreaks>
  <legacyDrawing r:id="rId7"/>
  <oleObjects>
    <oleObject progId="Word.Document.12" shapeId="17431" r:id="rId8"/>
    <oleObject progId="Word.Document.12" shapeId="17432" r:id="rId9"/>
    <oleObject progId="Word.Document.12" shapeId="17433" r:id="rId10"/>
    <oleObject progId="Word.Document.12" shapeId="17434" r:id="rId11"/>
    <oleObject progId="Word.Document.12" shapeId="17435" r:id="rId12"/>
    <oleObject progId="Word.Document.12" shapeId="17436" r:id="rId13"/>
    <oleObject progId="Word.Document.12" shapeId="17437" r:id="rId14"/>
    <oleObject progId="Word.Document.12" shapeId="17438" r:id="rId15"/>
    <oleObject progId="Word.Document.12" shapeId="17439" r:id="rId16"/>
    <oleObject progId="Word.Document.12" shapeId="17440" r:id="rId17"/>
    <oleObject progId="Word.Document.12" shapeId="17441" r:id="rId18"/>
    <oleObject progId="Word.Document.12" shapeId="17442" r:id="rId19"/>
    <oleObject progId="Word.Document.12" shapeId="17443" r:id="rId20"/>
    <oleObject progId="Word.Document.12" shapeId="17444" r:id="rId21"/>
    <oleObject progId="Word.Document.12" shapeId="17445" r:id="rId22"/>
    <oleObject progId="Word.Document.12" shapeId="17446" r:id="rId23"/>
    <oleObject progId="Word.Document.12" shapeId="17448" r:id="rId24"/>
    <oleObject progId="Word.Document.12" shapeId="17449" r:id="rId25"/>
    <oleObject progId="Word.Document.12" shapeId="17451" r:id="rId26"/>
    <oleObject progId="Word.Document.12" shapeId="17452" r:id="rId27"/>
    <oleObject progId="Word.Document.12" shapeId="17453" r:id="rId28"/>
  </oleObjects>
</worksheet>
</file>

<file path=xl/worksheets/sheet18.xml><?xml version="1.0" encoding="utf-8"?>
<worksheet xmlns="http://schemas.openxmlformats.org/spreadsheetml/2006/main" xmlns:r="http://schemas.openxmlformats.org/officeDocument/2006/relationships">
  <sheetPr transitionEvaluation="1">
    <pageSetUpPr fitToPage="1"/>
  </sheetPr>
  <dimension ref="A1:K151"/>
  <sheetViews>
    <sheetView defaultGridColor="0" colorId="22" zoomScale="85" zoomScaleNormal="85" workbookViewId="0">
      <selection activeCell="E27" sqref="E27"/>
    </sheetView>
  </sheetViews>
  <sheetFormatPr defaultColWidth="9.6328125" defaultRowHeight="15"/>
  <cols>
    <col min="1" max="1" width="4.6328125" style="9" customWidth="1"/>
    <col min="2" max="2" width="45.81640625" style="9" customWidth="1"/>
    <col min="3" max="3" width="19" style="9" customWidth="1"/>
    <col min="4" max="4" width="15.90625" style="9" customWidth="1"/>
    <col min="5" max="5" width="18.6328125" style="9" customWidth="1"/>
    <col min="6" max="10" width="19.6328125" style="9" customWidth="1"/>
    <col min="11" max="11" width="4.6328125" style="9" customWidth="1"/>
    <col min="12" max="16384" width="9.6328125" style="9"/>
  </cols>
  <sheetData>
    <row r="1" spans="1:11" ht="17.7" customHeight="1">
      <c r="A1" s="43"/>
      <c r="B1" s="46" t="s">
        <v>1429</v>
      </c>
      <c r="C1" s="45" t="s">
        <v>2377</v>
      </c>
      <c r="D1" s="44" t="s">
        <v>1350</v>
      </c>
      <c r="E1" s="60" t="s">
        <v>1351</v>
      </c>
      <c r="F1" s="43" t="s">
        <v>1429</v>
      </c>
      <c r="G1" s="46"/>
      <c r="H1" s="45" t="s">
        <v>2377</v>
      </c>
      <c r="I1" s="44" t="s">
        <v>1431</v>
      </c>
      <c r="J1" s="46" t="s">
        <v>1432</v>
      </c>
      <c r="K1" s="60"/>
    </row>
    <row r="2" spans="1:11" ht="17.7" customHeight="1">
      <c r="A2" s="34"/>
      <c r="B2" s="81" t="str">
        <f>'Data Sheet'!$C$25</f>
        <v>Rochester Gas &amp; Electric Corporation</v>
      </c>
      <c r="C2" s="48" t="s">
        <v>2884</v>
      </c>
      <c r="D2" s="65" t="s">
        <v>2885</v>
      </c>
      <c r="E2" s="39"/>
      <c r="F2" s="72" t="str">
        <f>'Data Sheet'!$C$25</f>
        <v>Rochester Gas &amp; Electric Corporation</v>
      </c>
      <c r="G2" s="30"/>
      <c r="H2" s="48" t="s">
        <v>2884</v>
      </c>
      <c r="I2" s="811" t="s">
        <v>2886</v>
      </c>
      <c r="J2" s="30"/>
      <c r="K2" s="39"/>
    </row>
    <row r="3" spans="1:11" ht="17.7" customHeight="1">
      <c r="A3" s="37"/>
      <c r="B3" s="38"/>
      <c r="C3" s="50" t="s">
        <v>418</v>
      </c>
      <c r="D3" s="871" t="str">
        <f>'Data Sheet'!$C$40</f>
        <v xml:space="preserve"> </v>
      </c>
      <c r="E3" s="111" t="str">
        <f>'Data Sheet'!$C$38</f>
        <v>12/31/2013</v>
      </c>
      <c r="F3" s="37"/>
      <c r="G3" s="38"/>
      <c r="H3" s="50" t="s">
        <v>418</v>
      </c>
      <c r="I3" s="871" t="str">
        <f>'Data Sheet'!$C$40</f>
        <v xml:space="preserve"> </v>
      </c>
      <c r="J3" s="105" t="str">
        <f>'Data Sheet'!$C$38</f>
        <v>12/31/2013</v>
      </c>
      <c r="K3" s="133"/>
    </row>
    <row r="4" spans="1:11" ht="17.7" customHeight="1">
      <c r="A4" s="119"/>
      <c r="B4" s="35" t="s">
        <v>419</v>
      </c>
      <c r="C4" s="35"/>
      <c r="D4" s="35"/>
      <c r="E4" s="36"/>
      <c r="F4" s="119" t="s">
        <v>420</v>
      </c>
      <c r="G4" s="35"/>
      <c r="H4" s="35"/>
      <c r="I4" s="35"/>
      <c r="J4" s="35"/>
      <c r="K4" s="36"/>
    </row>
    <row r="5" spans="1:11" ht="17.7" customHeight="1">
      <c r="A5" s="31"/>
      <c r="B5" s="32" t="s">
        <v>421</v>
      </c>
      <c r="C5" s="32"/>
      <c r="D5" s="32"/>
      <c r="E5" s="33"/>
      <c r="F5" s="31" t="s">
        <v>421</v>
      </c>
      <c r="G5" s="32"/>
      <c r="H5" s="32"/>
      <c r="I5" s="32"/>
      <c r="J5" s="32"/>
      <c r="K5" s="33"/>
    </row>
    <row r="6" spans="1:11" ht="17.7" customHeight="1">
      <c r="A6" s="151"/>
      <c r="B6" s="30"/>
      <c r="C6" s="30"/>
      <c r="D6" s="57"/>
      <c r="E6" s="49"/>
      <c r="F6" s="51"/>
      <c r="G6" s="811" t="s">
        <v>422</v>
      </c>
      <c r="H6" s="811" t="s">
        <v>422</v>
      </c>
      <c r="I6" s="811" t="s">
        <v>422</v>
      </c>
      <c r="J6" s="65"/>
      <c r="K6" s="207"/>
    </row>
    <row r="7" spans="1:11" ht="17.7" customHeight="1">
      <c r="A7" s="151" t="s">
        <v>1357</v>
      </c>
      <c r="B7" s="35" t="s">
        <v>1412</v>
      </c>
      <c r="C7" s="35"/>
      <c r="D7" s="205" t="s">
        <v>1938</v>
      </c>
      <c r="E7" s="207" t="s">
        <v>423</v>
      </c>
      <c r="F7" s="151" t="s">
        <v>424</v>
      </c>
      <c r="G7" s="811" t="s">
        <v>425</v>
      </c>
      <c r="H7" s="811" t="s">
        <v>425</v>
      </c>
      <c r="I7" s="811" t="s">
        <v>425</v>
      </c>
      <c r="J7" s="811" t="s">
        <v>1087</v>
      </c>
      <c r="K7" s="207" t="s">
        <v>1357</v>
      </c>
    </row>
    <row r="8" spans="1:11" ht="17.7" customHeight="1">
      <c r="A8" s="152" t="s">
        <v>1360</v>
      </c>
      <c r="B8" s="32" t="s">
        <v>446</v>
      </c>
      <c r="C8" s="32"/>
      <c r="D8" s="160" t="s">
        <v>447</v>
      </c>
      <c r="E8" s="208" t="s">
        <v>448</v>
      </c>
      <c r="F8" s="152" t="s">
        <v>449</v>
      </c>
      <c r="G8" s="815" t="s">
        <v>1953</v>
      </c>
      <c r="H8" s="815" t="s">
        <v>1954</v>
      </c>
      <c r="I8" s="815" t="s">
        <v>1955</v>
      </c>
      <c r="J8" s="815" t="s">
        <v>1956</v>
      </c>
      <c r="K8" s="208" t="s">
        <v>1360</v>
      </c>
    </row>
    <row r="9" spans="1:11" ht="17.7" customHeight="1">
      <c r="A9" s="152" t="s">
        <v>2140</v>
      </c>
      <c r="B9" s="32" t="s">
        <v>2141</v>
      </c>
      <c r="C9" s="32"/>
      <c r="D9" s="209"/>
      <c r="E9" s="210"/>
      <c r="F9" s="211"/>
      <c r="G9" s="212"/>
      <c r="H9" s="212"/>
      <c r="I9" s="212"/>
      <c r="J9" s="213"/>
      <c r="K9" s="208" t="s">
        <v>2140</v>
      </c>
    </row>
    <row r="10" spans="1:11" ht="17.7" customHeight="1">
      <c r="A10" s="152" t="s">
        <v>2142</v>
      </c>
      <c r="B10" s="986" t="s">
        <v>426</v>
      </c>
      <c r="C10" s="32"/>
      <c r="D10" s="214"/>
      <c r="E10" s="215"/>
      <c r="F10" s="216"/>
      <c r="G10" s="217"/>
      <c r="H10" s="217"/>
      <c r="I10" s="217"/>
      <c r="J10" s="218"/>
      <c r="K10" s="208" t="s">
        <v>2142</v>
      </c>
    </row>
    <row r="11" spans="1:11" ht="17.7" customHeight="1">
      <c r="A11" s="152" t="s">
        <v>2144</v>
      </c>
      <c r="B11" s="986" t="s">
        <v>427</v>
      </c>
      <c r="C11" s="32"/>
      <c r="D11" s="988">
        <f>SUM(E11:J11)</f>
        <v>2295572030</v>
      </c>
      <c r="E11" s="992">
        <v>1403827553</v>
      </c>
      <c r="F11" s="993">
        <v>685554821</v>
      </c>
      <c r="G11" s="994"/>
      <c r="H11" s="994"/>
      <c r="I11" s="994"/>
      <c r="J11" s="994">
        <v>206189656</v>
      </c>
      <c r="K11" s="208" t="s">
        <v>2144</v>
      </c>
    </row>
    <row r="12" spans="1:11" ht="17.7" customHeight="1">
      <c r="A12" s="152" t="s">
        <v>2146</v>
      </c>
      <c r="B12" s="986" t="s">
        <v>428</v>
      </c>
      <c r="C12" s="32"/>
      <c r="D12" s="989">
        <f>SUM(E12:J12)</f>
        <v>0</v>
      </c>
      <c r="E12" s="995"/>
      <c r="F12" s="996"/>
      <c r="G12" s="997" t="s">
        <v>1418</v>
      </c>
      <c r="H12" s="997"/>
      <c r="I12" s="997"/>
      <c r="J12" s="997"/>
      <c r="K12" s="208" t="s">
        <v>2146</v>
      </c>
    </row>
    <row r="13" spans="1:11" ht="17.7" customHeight="1">
      <c r="A13" s="152" t="s">
        <v>4725</v>
      </c>
      <c r="B13" s="986" t="s">
        <v>429</v>
      </c>
      <c r="C13" s="32"/>
      <c r="D13" s="989">
        <f>SUM(E13:J13)</f>
        <v>0</v>
      </c>
      <c r="E13" s="995"/>
      <c r="F13" s="996"/>
      <c r="G13" s="997"/>
      <c r="H13" s="997"/>
      <c r="I13" s="997"/>
      <c r="J13" s="997"/>
      <c r="K13" s="208" t="s">
        <v>4725</v>
      </c>
    </row>
    <row r="14" spans="1:11" ht="17.7" customHeight="1">
      <c r="A14" s="152" t="s">
        <v>4727</v>
      </c>
      <c r="B14" s="986" t="s">
        <v>430</v>
      </c>
      <c r="C14" s="32"/>
      <c r="D14" s="989">
        <f>SUM(E14:J14)</f>
        <v>466498802</v>
      </c>
      <c r="E14" s="995">
        <v>403237754</v>
      </c>
      <c r="F14" s="996">
        <v>31627785</v>
      </c>
      <c r="G14" s="997"/>
      <c r="H14" s="997"/>
      <c r="I14" s="997"/>
      <c r="J14" s="997">
        <v>31633263</v>
      </c>
      <c r="K14" s="208" t="s">
        <v>4727</v>
      </c>
    </row>
    <row r="15" spans="1:11" ht="17.7" customHeight="1">
      <c r="A15" s="152" t="s">
        <v>4730</v>
      </c>
      <c r="B15" s="986" t="s">
        <v>431</v>
      </c>
      <c r="C15" s="32"/>
      <c r="D15" s="989">
        <f>SUM(E15:J15)</f>
        <v>0</v>
      </c>
      <c r="E15" s="995"/>
      <c r="F15" s="996"/>
      <c r="G15" s="997"/>
      <c r="H15" s="997"/>
      <c r="I15" s="997"/>
      <c r="J15" s="997"/>
      <c r="K15" s="208" t="s">
        <v>4730</v>
      </c>
    </row>
    <row r="16" spans="1:11" ht="17.7" customHeight="1">
      <c r="A16" s="152" t="s">
        <v>4732</v>
      </c>
      <c r="B16" s="986" t="s">
        <v>432</v>
      </c>
      <c r="C16" s="32"/>
      <c r="D16" s="989">
        <f t="shared" ref="D16:J16" si="0">SUM(D11:D15)</f>
        <v>2762070832</v>
      </c>
      <c r="E16" s="998">
        <f t="shared" si="0"/>
        <v>1807065307</v>
      </c>
      <c r="F16" s="999">
        <f t="shared" si="0"/>
        <v>717182606</v>
      </c>
      <c r="G16" s="1000">
        <f t="shared" si="0"/>
        <v>0</v>
      </c>
      <c r="H16" s="1000">
        <f t="shared" si="0"/>
        <v>0</v>
      </c>
      <c r="I16" s="1000">
        <f t="shared" si="0"/>
        <v>0</v>
      </c>
      <c r="J16" s="1000">
        <f t="shared" si="0"/>
        <v>237822919</v>
      </c>
      <c r="K16" s="208" t="s">
        <v>4732</v>
      </c>
    </row>
    <row r="17" spans="1:11" ht="17.7" customHeight="1">
      <c r="A17" s="152" t="s">
        <v>4734</v>
      </c>
      <c r="B17" s="986" t="s">
        <v>433</v>
      </c>
      <c r="C17" s="32"/>
      <c r="D17" s="989">
        <f>SUM(E17:J17)</f>
        <v>0</v>
      </c>
      <c r="E17" s="995"/>
      <c r="F17" s="996"/>
      <c r="G17" s="997"/>
      <c r="H17" s="997"/>
      <c r="I17" s="997"/>
      <c r="J17" s="997"/>
      <c r="K17" s="208" t="s">
        <v>4734</v>
      </c>
    </row>
    <row r="18" spans="1:11" ht="17.7" customHeight="1">
      <c r="A18" s="152" t="s">
        <v>4736</v>
      </c>
      <c r="B18" s="986" t="s">
        <v>434</v>
      </c>
      <c r="C18" s="32"/>
      <c r="D18" s="989">
        <f>SUM(E18:J18)</f>
        <v>448666</v>
      </c>
      <c r="E18" s="995">
        <v>448666</v>
      </c>
      <c r="F18" s="996"/>
      <c r="G18" s="997"/>
      <c r="H18" s="997"/>
      <c r="I18" s="997"/>
      <c r="J18" s="997"/>
      <c r="K18" s="208" t="s">
        <v>4736</v>
      </c>
    </row>
    <row r="19" spans="1:11" ht="17.7" customHeight="1">
      <c r="A19" s="152" t="s">
        <v>4738</v>
      </c>
      <c r="B19" s="986" t="s">
        <v>4011</v>
      </c>
      <c r="C19" s="32"/>
      <c r="D19" s="989">
        <f>SUM(E19:J19)</f>
        <v>191241366</v>
      </c>
      <c r="E19" s="995">
        <v>170378696</v>
      </c>
      <c r="F19" s="996">
        <v>5049977</v>
      </c>
      <c r="G19" s="997"/>
      <c r="H19" s="997"/>
      <c r="I19" s="997"/>
      <c r="J19" s="997">
        <v>15812693</v>
      </c>
      <c r="K19" s="208" t="s">
        <v>4738</v>
      </c>
    </row>
    <row r="20" spans="1:11" ht="17.7" customHeight="1">
      <c r="A20" s="152" t="s">
        <v>4740</v>
      </c>
      <c r="B20" s="986" t="s">
        <v>435</v>
      </c>
      <c r="C20" s="32"/>
      <c r="D20" s="989">
        <f>SUM(E20:J20)</f>
        <v>0</v>
      </c>
      <c r="E20" s="995"/>
      <c r="F20" s="996"/>
      <c r="G20" s="997"/>
      <c r="H20" s="997"/>
      <c r="I20" s="997"/>
      <c r="J20" s="997"/>
      <c r="K20" s="208" t="s">
        <v>4740</v>
      </c>
    </row>
    <row r="21" spans="1:11" ht="17.7" customHeight="1">
      <c r="A21" s="152" t="s">
        <v>4742</v>
      </c>
      <c r="B21" s="986" t="s">
        <v>4396</v>
      </c>
      <c r="C21" s="32"/>
      <c r="D21" s="990">
        <f t="shared" ref="D21:J21" si="1">SUM(D16:D20)</f>
        <v>2953760864</v>
      </c>
      <c r="E21" s="998">
        <f t="shared" si="1"/>
        <v>1977892669</v>
      </c>
      <c r="F21" s="999">
        <f t="shared" si="1"/>
        <v>722232583</v>
      </c>
      <c r="G21" s="1000">
        <f t="shared" si="1"/>
        <v>0</v>
      </c>
      <c r="H21" s="1000">
        <f t="shared" si="1"/>
        <v>0</v>
      </c>
      <c r="I21" s="1000">
        <f t="shared" si="1"/>
        <v>0</v>
      </c>
      <c r="J21" s="1000">
        <f t="shared" si="1"/>
        <v>253635612</v>
      </c>
      <c r="K21" s="208" t="s">
        <v>4742</v>
      </c>
    </row>
    <row r="22" spans="1:11" ht="17.7" customHeight="1">
      <c r="A22" s="152" t="s">
        <v>4744</v>
      </c>
      <c r="B22" s="986" t="s">
        <v>4397</v>
      </c>
      <c r="C22" s="32"/>
      <c r="D22" s="989">
        <f>D42</f>
        <v>970956327</v>
      </c>
      <c r="E22" s="998">
        <v>551503162</v>
      </c>
      <c r="F22" s="999">
        <v>280590851</v>
      </c>
      <c r="G22" s="1000"/>
      <c r="H22" s="1000"/>
      <c r="I22" s="1000"/>
      <c r="J22" s="1000">
        <v>138862314</v>
      </c>
      <c r="K22" s="208" t="s">
        <v>4744</v>
      </c>
    </row>
    <row r="23" spans="1:11" ht="17.7" customHeight="1">
      <c r="A23" s="152" t="s">
        <v>4746</v>
      </c>
      <c r="B23" s="986" t="s">
        <v>4398</v>
      </c>
      <c r="C23" s="32"/>
      <c r="D23" s="991">
        <f t="shared" ref="D23:J23" si="2">D21-D22</f>
        <v>1982804537</v>
      </c>
      <c r="E23" s="1001">
        <f t="shared" si="2"/>
        <v>1426389507</v>
      </c>
      <c r="F23" s="1002">
        <f t="shared" si="2"/>
        <v>441641732</v>
      </c>
      <c r="G23" s="1003">
        <f t="shared" si="2"/>
        <v>0</v>
      </c>
      <c r="H23" s="1003">
        <f t="shared" si="2"/>
        <v>0</v>
      </c>
      <c r="I23" s="1003">
        <f t="shared" si="2"/>
        <v>0</v>
      </c>
      <c r="J23" s="1003">
        <f t="shared" si="2"/>
        <v>114773298</v>
      </c>
      <c r="K23" s="208" t="s">
        <v>4746</v>
      </c>
    </row>
    <row r="24" spans="1:11" ht="17.7" customHeight="1">
      <c r="A24" s="151" t="s">
        <v>4748</v>
      </c>
      <c r="B24" s="136" t="s">
        <v>4399</v>
      </c>
      <c r="C24" s="30"/>
      <c r="D24" s="220"/>
      <c r="E24" s="221"/>
      <c r="F24" s="222"/>
      <c r="G24" s="223"/>
      <c r="H24" s="223"/>
      <c r="I24" s="223"/>
      <c r="J24" s="224"/>
      <c r="K24" s="207" t="s">
        <v>4748</v>
      </c>
    </row>
    <row r="25" spans="1:11" ht="17.7" customHeight="1">
      <c r="A25" s="272"/>
      <c r="B25" s="987" t="s">
        <v>4400</v>
      </c>
      <c r="C25" s="38"/>
      <c r="D25" s="220"/>
      <c r="E25" s="221"/>
      <c r="F25" s="222"/>
      <c r="G25" s="223"/>
      <c r="H25" s="223"/>
      <c r="I25" s="223"/>
      <c r="J25" s="224"/>
      <c r="K25" s="208"/>
    </row>
    <row r="26" spans="1:11" ht="17.7" customHeight="1">
      <c r="A26" s="152" t="s">
        <v>4750</v>
      </c>
      <c r="B26" s="986" t="s">
        <v>4401</v>
      </c>
      <c r="C26" s="32"/>
      <c r="D26" s="225"/>
      <c r="E26" s="226"/>
      <c r="F26" s="227"/>
      <c r="G26" s="228"/>
      <c r="H26" s="228"/>
      <c r="I26" s="228"/>
      <c r="J26" s="229"/>
      <c r="K26" s="208" t="s">
        <v>4750</v>
      </c>
    </row>
    <row r="27" spans="1:11" ht="17.7" customHeight="1">
      <c r="A27" s="152" t="s">
        <v>4752</v>
      </c>
      <c r="B27" s="986" t="s">
        <v>4402</v>
      </c>
      <c r="C27" s="32"/>
      <c r="D27" s="988">
        <f>SUM(E27:J27)</f>
        <v>887523164</v>
      </c>
      <c r="E27" s="992">
        <v>546021635</v>
      </c>
      <c r="F27" s="1617">
        <v>279674966</v>
      </c>
      <c r="G27" s="1618"/>
      <c r="H27" s="1618"/>
      <c r="I27" s="1618"/>
      <c r="J27" s="1618">
        <v>61826563</v>
      </c>
      <c r="K27" s="208" t="s">
        <v>4752</v>
      </c>
    </row>
    <row r="28" spans="1:11" ht="17.7" customHeight="1">
      <c r="A28" s="152" t="s">
        <v>4754</v>
      </c>
      <c r="B28" s="986" t="s">
        <v>4403</v>
      </c>
      <c r="C28" s="580"/>
      <c r="D28" s="989">
        <f>SUM(E28:J28)</f>
        <v>0</v>
      </c>
      <c r="E28" s="1619"/>
      <c r="F28" s="1620"/>
      <c r="G28" s="1621"/>
      <c r="H28" s="1621"/>
      <c r="I28" s="1621"/>
      <c r="J28" s="1622"/>
      <c r="K28" s="208" t="s">
        <v>4754</v>
      </c>
    </row>
    <row r="29" spans="1:11" ht="17.7" customHeight="1">
      <c r="A29" s="152" t="s">
        <v>4756</v>
      </c>
      <c r="B29" s="986" t="s">
        <v>4404</v>
      </c>
      <c r="C29" s="1630"/>
      <c r="D29" s="1005">
        <f>SUM(E29:J29)</f>
        <v>0</v>
      </c>
      <c r="E29" s="1623"/>
      <c r="F29" s="1620"/>
      <c r="G29" s="1624"/>
      <c r="H29" s="1624"/>
      <c r="I29" s="1624"/>
      <c r="J29" s="1625"/>
      <c r="K29" s="208" t="s">
        <v>4756</v>
      </c>
    </row>
    <row r="30" spans="1:11" ht="17.7" customHeight="1">
      <c r="A30" s="152" t="s">
        <v>4758</v>
      </c>
      <c r="B30" s="986" t="s">
        <v>4405</v>
      </c>
      <c r="C30" s="1630"/>
      <c r="D30" s="1006">
        <f>SUM(E30:J30)</f>
        <v>83433163</v>
      </c>
      <c r="E30" s="1626">
        <v>5481527</v>
      </c>
      <c r="F30" s="1620">
        <v>915885</v>
      </c>
      <c r="G30" s="1627"/>
      <c r="H30" s="1628"/>
      <c r="I30" s="1628"/>
      <c r="J30" s="1628">
        <v>77035751</v>
      </c>
      <c r="K30" s="208" t="s">
        <v>4758</v>
      </c>
    </row>
    <row r="31" spans="1:11" ht="17.7" customHeight="1">
      <c r="A31" s="152" t="s">
        <v>4760</v>
      </c>
      <c r="B31" s="986" t="s">
        <v>4406</v>
      </c>
      <c r="C31" s="1630"/>
      <c r="D31" s="1007">
        <f>SUM(D27:D30)</f>
        <v>970956327</v>
      </c>
      <c r="E31" s="998">
        <f t="shared" ref="E31:J31" si="3">SUM(E27:E30)</f>
        <v>551503162</v>
      </c>
      <c r="F31" s="999">
        <f t="shared" si="3"/>
        <v>280590851</v>
      </c>
      <c r="G31" s="990">
        <f t="shared" si="3"/>
        <v>0</v>
      </c>
      <c r="H31" s="1000">
        <f t="shared" si="3"/>
        <v>0</v>
      </c>
      <c r="I31" s="1000">
        <f t="shared" si="3"/>
        <v>0</v>
      </c>
      <c r="J31" s="1000">
        <f t="shared" si="3"/>
        <v>138862314</v>
      </c>
      <c r="K31" s="208" t="s">
        <v>4760</v>
      </c>
    </row>
    <row r="32" spans="1:11" ht="17.7" customHeight="1">
      <c r="A32" s="152" t="s">
        <v>4762</v>
      </c>
      <c r="B32" s="986" t="s">
        <v>433</v>
      </c>
      <c r="C32" s="1630"/>
      <c r="D32" s="228"/>
      <c r="E32" s="226"/>
      <c r="F32" s="227"/>
      <c r="G32" s="228"/>
      <c r="H32" s="228"/>
      <c r="I32" s="228"/>
      <c r="J32" s="229"/>
      <c r="K32" s="208" t="s">
        <v>4762</v>
      </c>
    </row>
    <row r="33" spans="1:11" ht="17.7" customHeight="1">
      <c r="A33" s="152" t="s">
        <v>4764</v>
      </c>
      <c r="B33" s="986" t="s">
        <v>4402</v>
      </c>
      <c r="C33" s="580"/>
      <c r="D33" s="989">
        <f>SUM(E33:J33)</f>
        <v>0</v>
      </c>
      <c r="E33" s="1626" t="s">
        <v>1418</v>
      </c>
      <c r="F33" s="1620"/>
      <c r="G33" s="1628"/>
      <c r="H33" s="1628"/>
      <c r="I33" s="1628"/>
      <c r="J33" s="1628"/>
      <c r="K33" s="208" t="s">
        <v>4764</v>
      </c>
    </row>
    <row r="34" spans="1:11" ht="17.7" customHeight="1">
      <c r="A34" s="152" t="s">
        <v>4766</v>
      </c>
      <c r="B34" s="986" t="s">
        <v>4407</v>
      </c>
      <c r="C34" s="32"/>
      <c r="D34" s="989">
        <f>SUM(E34:J34)</f>
        <v>0</v>
      </c>
      <c r="E34" s="1626"/>
      <c r="F34" s="1620"/>
      <c r="G34" s="1628"/>
      <c r="H34" s="1628"/>
      <c r="I34" s="1628"/>
      <c r="J34" s="1628"/>
      <c r="K34" s="208" t="s">
        <v>4766</v>
      </c>
    </row>
    <row r="35" spans="1:11" ht="17.7" customHeight="1">
      <c r="A35" s="152" t="s">
        <v>4768</v>
      </c>
      <c r="B35" s="986" t="s">
        <v>4408</v>
      </c>
      <c r="C35" s="32"/>
      <c r="D35" s="990">
        <f>SUM(D33:D34)</f>
        <v>0</v>
      </c>
      <c r="E35" s="998">
        <f t="shared" ref="E35:J35" si="4">SUM(E33:E34)</f>
        <v>0</v>
      </c>
      <c r="F35" s="999">
        <f t="shared" si="4"/>
        <v>0</v>
      </c>
      <c r="G35" s="1000">
        <f t="shared" si="4"/>
        <v>0</v>
      </c>
      <c r="H35" s="1000">
        <f t="shared" si="4"/>
        <v>0</v>
      </c>
      <c r="I35" s="1000">
        <f t="shared" si="4"/>
        <v>0</v>
      </c>
      <c r="J35" s="1000">
        <f t="shared" si="4"/>
        <v>0</v>
      </c>
      <c r="K35" s="208" t="s">
        <v>4768</v>
      </c>
    </row>
    <row r="36" spans="1:11" ht="17.7" customHeight="1">
      <c r="A36" s="152" t="s">
        <v>4770</v>
      </c>
      <c r="B36" s="986" t="s">
        <v>434</v>
      </c>
      <c r="C36" s="32"/>
      <c r="D36" s="225"/>
      <c r="E36" s="226"/>
      <c r="F36" s="227"/>
      <c r="G36" s="228"/>
      <c r="H36" s="228"/>
      <c r="I36" s="228"/>
      <c r="J36" s="229"/>
      <c r="K36" s="208" t="s">
        <v>4770</v>
      </c>
    </row>
    <row r="37" spans="1:11" ht="17.7" customHeight="1">
      <c r="A37" s="152" t="s">
        <v>4772</v>
      </c>
      <c r="B37" s="986" t="s">
        <v>4402</v>
      </c>
      <c r="C37" s="32"/>
      <c r="D37" s="989">
        <f>SUM(E37:J37)</f>
        <v>0</v>
      </c>
      <c r="E37" s="1626"/>
      <c r="F37" s="1620"/>
      <c r="G37" s="1628"/>
      <c r="H37" s="1628"/>
      <c r="I37" s="1628"/>
      <c r="J37" s="1628"/>
      <c r="K37" s="208" t="s">
        <v>4772</v>
      </c>
    </row>
    <row r="38" spans="1:11" ht="17.7" customHeight="1">
      <c r="A38" s="152" t="s">
        <v>4774</v>
      </c>
      <c r="B38" s="986" t="s">
        <v>4409</v>
      </c>
      <c r="C38" s="32"/>
      <c r="D38" s="989">
        <f>SUM(E38:J38)</f>
        <v>0</v>
      </c>
      <c r="E38" s="1626"/>
      <c r="F38" s="1620"/>
      <c r="G38" s="1628"/>
      <c r="H38" s="1628"/>
      <c r="I38" s="1628"/>
      <c r="J38" s="1628"/>
      <c r="K38" s="208" t="s">
        <v>4774</v>
      </c>
    </row>
    <row r="39" spans="1:11" ht="17.7" customHeight="1">
      <c r="A39" s="152" t="s">
        <v>4776</v>
      </c>
      <c r="B39" s="986" t="s">
        <v>4410</v>
      </c>
      <c r="C39" s="1629"/>
      <c r="D39" s="990">
        <f t="shared" ref="D39:J39" si="5">SUM(D37:D38)</f>
        <v>0</v>
      </c>
      <c r="E39" s="998">
        <f t="shared" si="5"/>
        <v>0</v>
      </c>
      <c r="F39" s="999">
        <f t="shared" si="5"/>
        <v>0</v>
      </c>
      <c r="G39" s="1000">
        <f t="shared" si="5"/>
        <v>0</v>
      </c>
      <c r="H39" s="1000">
        <f t="shared" si="5"/>
        <v>0</v>
      </c>
      <c r="I39" s="1000">
        <f t="shared" si="5"/>
        <v>0</v>
      </c>
      <c r="J39" s="1000">
        <f t="shared" si="5"/>
        <v>0</v>
      </c>
      <c r="K39" s="208" t="s">
        <v>4776</v>
      </c>
    </row>
    <row r="40" spans="1:11" ht="17.7" customHeight="1">
      <c r="A40" s="152" t="s">
        <v>4230</v>
      </c>
      <c r="B40" s="986" t="s">
        <v>4411</v>
      </c>
      <c r="C40" s="32"/>
      <c r="D40" s="989">
        <f>SUM(E40:J40)</f>
        <v>0</v>
      </c>
      <c r="E40" s="1623"/>
      <c r="F40" s="1620" t="s">
        <v>1418</v>
      </c>
      <c r="G40" s="1624"/>
      <c r="H40" s="1624"/>
      <c r="I40" s="1624"/>
      <c r="J40" s="1625"/>
      <c r="K40" s="208" t="s">
        <v>4230</v>
      </c>
    </row>
    <row r="41" spans="1:11" ht="17.7" customHeight="1">
      <c r="A41" s="152" t="s">
        <v>4232</v>
      </c>
      <c r="B41" s="986" t="s">
        <v>4412</v>
      </c>
      <c r="C41" s="32"/>
      <c r="D41" s="989">
        <f>SUM(E41:J41)</f>
        <v>0</v>
      </c>
      <c r="E41" s="1626"/>
      <c r="F41" s="1620"/>
      <c r="G41" s="1628"/>
      <c r="H41" s="1628"/>
      <c r="I41" s="1628"/>
      <c r="J41" s="1628"/>
      <c r="K41" s="208" t="s">
        <v>4232</v>
      </c>
    </row>
    <row r="42" spans="1:11" ht="17.7" customHeight="1">
      <c r="A42" s="151" t="s">
        <v>4234</v>
      </c>
      <c r="B42" s="136" t="s">
        <v>4413</v>
      </c>
      <c r="C42" s="35"/>
      <c r="D42" s="988">
        <f t="shared" ref="D42:J42" si="6">D31+D35+D39+D40+D41</f>
        <v>970956327</v>
      </c>
      <c r="E42" s="1001">
        <f t="shared" si="6"/>
        <v>551503162</v>
      </c>
      <c r="F42" s="1002">
        <f t="shared" si="6"/>
        <v>280590851</v>
      </c>
      <c r="G42" s="1003">
        <f t="shared" si="6"/>
        <v>0</v>
      </c>
      <c r="H42" s="1003">
        <f t="shared" si="6"/>
        <v>0</v>
      </c>
      <c r="I42" s="1003">
        <f t="shared" si="6"/>
        <v>0</v>
      </c>
      <c r="J42" s="1003">
        <f t="shared" si="6"/>
        <v>138862314</v>
      </c>
      <c r="K42" s="207" t="s">
        <v>4234</v>
      </c>
    </row>
    <row r="43" spans="1:11" ht="17.7" customHeight="1">
      <c r="A43" s="152"/>
      <c r="B43" s="986" t="s">
        <v>5080</v>
      </c>
      <c r="C43" s="230"/>
      <c r="D43" s="225"/>
      <c r="E43" s="226"/>
      <c r="F43" s="227"/>
      <c r="G43" s="228"/>
      <c r="H43" s="228"/>
      <c r="I43" s="228"/>
      <c r="J43" s="229"/>
      <c r="K43" s="134"/>
    </row>
    <row r="44" spans="1:11">
      <c r="A44" s="34"/>
      <c r="B44" s="35"/>
      <c r="C44" s="35"/>
      <c r="D44" s="148"/>
      <c r="E44" s="169"/>
      <c r="F44" s="34"/>
      <c r="G44" s="35"/>
      <c r="H44" s="35"/>
      <c r="I44" s="35"/>
      <c r="J44" s="148"/>
      <c r="K44" s="169"/>
    </row>
    <row r="45" spans="1:11">
      <c r="A45" s="34"/>
      <c r="B45" s="35"/>
      <c r="C45" s="35"/>
      <c r="D45" s="148"/>
      <c r="E45" s="169"/>
      <c r="F45" s="34"/>
      <c r="G45" s="35"/>
      <c r="H45" s="35"/>
      <c r="I45" s="35"/>
      <c r="J45" s="148"/>
      <c r="K45" s="169"/>
    </row>
    <row r="46" spans="1:11">
      <c r="A46" s="34"/>
      <c r="B46" s="35"/>
      <c r="C46" s="35"/>
      <c r="D46" s="148"/>
      <c r="E46" s="169"/>
      <c r="F46" s="34"/>
      <c r="G46" s="30"/>
      <c r="H46" s="35"/>
      <c r="I46" s="35"/>
      <c r="J46" s="148"/>
      <c r="K46" s="169"/>
    </row>
    <row r="47" spans="1:11">
      <c r="A47" s="34"/>
      <c r="B47" s="30"/>
      <c r="C47" s="35"/>
      <c r="D47" s="148"/>
      <c r="E47" s="169"/>
      <c r="F47" s="34"/>
      <c r="G47" s="30"/>
      <c r="H47" s="35"/>
      <c r="I47" s="35"/>
      <c r="J47" s="148"/>
      <c r="K47" s="169"/>
    </row>
    <row r="48" spans="1:11">
      <c r="A48" s="34"/>
      <c r="B48" s="30"/>
      <c r="C48" s="35"/>
      <c r="D48" s="148"/>
      <c r="E48" s="169"/>
      <c r="F48" s="34"/>
      <c r="G48" s="30"/>
      <c r="H48" s="35"/>
      <c r="I48" s="35"/>
      <c r="J48" s="148"/>
      <c r="K48" s="169"/>
    </row>
    <row r="49" spans="1:11">
      <c r="A49" s="34"/>
      <c r="B49" s="30"/>
      <c r="C49" s="35"/>
      <c r="D49" s="148"/>
      <c r="E49" s="169"/>
      <c r="F49" s="34"/>
      <c r="G49" s="30"/>
      <c r="H49" s="35"/>
      <c r="I49" s="35"/>
      <c r="J49" s="148"/>
      <c r="K49" s="169"/>
    </row>
    <row r="50" spans="1:11">
      <c r="A50" s="34"/>
      <c r="B50" s="30"/>
      <c r="C50" s="35"/>
      <c r="D50" s="148"/>
      <c r="E50" s="169"/>
      <c r="F50" s="34"/>
      <c r="G50" s="30"/>
      <c r="H50" s="35"/>
      <c r="I50" s="35"/>
      <c r="J50" s="148"/>
      <c r="K50" s="169"/>
    </row>
    <row r="51" spans="1:11">
      <c r="A51" s="34"/>
      <c r="B51" s="30"/>
      <c r="C51" s="35"/>
      <c r="D51" s="148"/>
      <c r="E51" s="169"/>
      <c r="F51" s="34"/>
      <c r="G51" s="30"/>
      <c r="H51" s="35"/>
      <c r="I51" s="35"/>
      <c r="J51" s="148"/>
      <c r="K51" s="169"/>
    </row>
    <row r="52" spans="1:11">
      <c r="A52" s="34"/>
      <c r="B52" s="30"/>
      <c r="C52" s="35"/>
      <c r="D52" s="148"/>
      <c r="E52" s="169"/>
      <c r="F52" s="34"/>
      <c r="G52" s="30"/>
      <c r="H52" s="35"/>
      <c r="I52" s="35"/>
      <c r="J52" s="148"/>
      <c r="K52" s="169"/>
    </row>
    <row r="53" spans="1:11">
      <c r="A53" s="34"/>
      <c r="B53" s="30"/>
      <c r="C53" s="35"/>
      <c r="D53" s="148"/>
      <c r="E53" s="169"/>
      <c r="F53" s="34"/>
      <c r="G53" s="30"/>
      <c r="H53" s="35"/>
      <c r="I53" s="35"/>
      <c r="J53" s="148"/>
      <c r="K53" s="169"/>
    </row>
    <row r="54" spans="1:11">
      <c r="A54" s="34"/>
      <c r="B54" s="30"/>
      <c r="C54" s="35"/>
      <c r="D54" s="148"/>
      <c r="E54" s="169"/>
      <c r="F54" s="34"/>
      <c r="G54" s="30"/>
      <c r="H54" s="35"/>
      <c r="I54" s="35"/>
      <c r="J54" s="148"/>
      <c r="K54" s="169"/>
    </row>
    <row r="55" spans="1:11">
      <c r="A55" s="34"/>
      <c r="B55" s="30"/>
      <c r="C55" s="35"/>
      <c r="D55" s="148"/>
      <c r="E55" s="169"/>
      <c r="F55" s="34"/>
      <c r="G55" s="30"/>
      <c r="H55" s="35"/>
      <c r="I55" s="35"/>
      <c r="J55" s="148"/>
      <c r="K55" s="169"/>
    </row>
    <row r="56" spans="1:11" ht="15.6" thickBot="1">
      <c r="A56" s="40"/>
      <c r="B56" s="41"/>
      <c r="C56" s="42"/>
      <c r="D56" s="170"/>
      <c r="E56" s="171"/>
      <c r="F56" s="40"/>
      <c r="G56" s="41"/>
      <c r="H56" s="42"/>
      <c r="I56" s="42"/>
      <c r="J56" s="170"/>
      <c r="K56" s="171"/>
    </row>
    <row r="57" spans="1:11">
      <c r="A57" s="1954" t="s">
        <v>790</v>
      </c>
      <c r="B57" s="1954"/>
      <c r="C57" s="35"/>
      <c r="D57" s="148"/>
      <c r="E57" s="148"/>
      <c r="F57" s="1954" t="s">
        <v>790</v>
      </c>
      <c r="G57" s="1954"/>
      <c r="H57" s="35"/>
      <c r="I57" s="35"/>
      <c r="J57" s="148"/>
      <c r="K57" s="148"/>
    </row>
    <row r="58" spans="1:11">
      <c r="A58" s="35" t="s">
        <v>4414</v>
      </c>
      <c r="B58" s="35"/>
      <c r="C58" s="69"/>
      <c r="D58" s="148"/>
      <c r="E58" s="148"/>
      <c r="F58" s="35" t="s">
        <v>4415</v>
      </c>
      <c r="G58" s="35"/>
      <c r="H58" s="69"/>
      <c r="I58" s="35"/>
      <c r="J58" s="148"/>
      <c r="K58" s="148"/>
    </row>
    <row r="59" spans="1:11">
      <c r="A59" s="30"/>
      <c r="B59" s="30"/>
      <c r="C59" s="30"/>
      <c r="D59" s="144"/>
      <c r="E59" s="144"/>
      <c r="F59" s="30"/>
      <c r="G59" s="30"/>
      <c r="H59" s="30"/>
      <c r="I59" s="30"/>
      <c r="J59" s="144"/>
      <c r="K59" s="144"/>
    </row>
    <row r="60" spans="1:11">
      <c r="A60" s="30"/>
      <c r="B60" s="30"/>
      <c r="C60" s="30"/>
      <c r="D60" s="144"/>
      <c r="E60" s="144"/>
      <c r="F60" s="30"/>
      <c r="G60" s="30"/>
      <c r="H60" s="30"/>
      <c r="I60" s="30"/>
      <c r="J60" s="144"/>
      <c r="K60" s="144"/>
    </row>
    <row r="61" spans="1:11">
      <c r="A61" s="30"/>
      <c r="B61" s="30"/>
      <c r="C61" s="30"/>
      <c r="D61" s="144"/>
      <c r="E61" s="144"/>
      <c r="F61" s="30"/>
      <c r="G61" s="30"/>
      <c r="H61" s="30"/>
      <c r="I61" s="30"/>
      <c r="J61" s="144"/>
      <c r="K61" s="144"/>
    </row>
    <row r="62" spans="1:11">
      <c r="A62" s="30"/>
      <c r="B62" s="30"/>
      <c r="C62" s="30"/>
      <c r="D62" s="144"/>
      <c r="E62" s="144"/>
      <c r="F62" s="30"/>
      <c r="G62" s="30"/>
      <c r="H62" s="30"/>
      <c r="I62" s="30"/>
      <c r="J62" s="144"/>
      <c r="K62" s="144"/>
    </row>
    <row r="63" spans="1:11">
      <c r="A63" s="30"/>
      <c r="B63" s="30"/>
      <c r="C63" s="30"/>
      <c r="D63" s="144"/>
      <c r="E63" s="144"/>
      <c r="F63" s="30"/>
      <c r="G63" s="30"/>
      <c r="H63" s="30"/>
      <c r="I63" s="30"/>
      <c r="J63" s="144"/>
      <c r="K63" s="144"/>
    </row>
    <row r="64" spans="1:11">
      <c r="A64" s="30"/>
      <c r="B64" s="30"/>
      <c r="C64" s="30"/>
      <c r="D64" s="144"/>
      <c r="E64" s="144"/>
      <c r="F64" s="30"/>
      <c r="G64" s="30"/>
      <c r="H64" s="30"/>
      <c r="I64" s="30"/>
      <c r="J64" s="144"/>
      <c r="K64" s="144"/>
    </row>
    <row r="65" spans="1:11">
      <c r="A65" s="30"/>
      <c r="B65" s="30"/>
      <c r="C65" s="30"/>
      <c r="D65" s="144"/>
      <c r="E65" s="144"/>
      <c r="F65" s="30"/>
      <c r="G65" s="30"/>
      <c r="H65" s="30"/>
      <c r="I65" s="30"/>
      <c r="J65" s="144"/>
      <c r="K65" s="144"/>
    </row>
    <row r="66" spans="1:11">
      <c r="A66" s="30"/>
      <c r="B66"/>
      <c r="C66" s="30"/>
      <c r="D66" s="144"/>
      <c r="E66" s="144"/>
      <c r="F66" s="30"/>
      <c r="G66" s="30"/>
      <c r="H66" s="30"/>
      <c r="I66" s="30"/>
      <c r="J66" s="144"/>
      <c r="K66" s="144"/>
    </row>
    <row r="67" spans="1:11">
      <c r="A67" s="30"/>
      <c r="B67"/>
      <c r="C67" s="30"/>
      <c r="D67" s="144"/>
      <c r="E67" s="144"/>
      <c r="F67" s="30"/>
      <c r="G67" s="30"/>
      <c r="H67" s="30"/>
      <c r="I67" s="30"/>
      <c r="J67" s="144"/>
      <c r="K67" s="144"/>
    </row>
    <row r="68" spans="1:11">
      <c r="A68" s="30"/>
      <c r="B68"/>
      <c r="C68" s="30"/>
      <c r="D68" s="144"/>
      <c r="E68" s="144"/>
      <c r="F68" s="30"/>
      <c r="G68" s="30"/>
      <c r="H68" s="30"/>
      <c r="I68" s="30"/>
      <c r="J68" s="144"/>
      <c r="K68" s="144"/>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482"/>
    </row>
  </sheetData>
  <customSheetViews>
    <customSheetView guid="{B03EE9F7-5DE6-4312-9CF8-68BFF35B892B}" scale="85" colorId="22" fitToPage="1">
      <selection activeCell="J31" sqref="J31"/>
      <colBreaks count="3" manualBreakCount="3">
        <brk id="5" max="1048575" man="1"/>
        <brk id="11" max="1048575" man="1"/>
        <brk id="22" max="1048575" man="1"/>
      </colBreaks>
      <pageMargins left="0.5" right="0.5" top="0.5" bottom="0.5" header="0.5" footer="0.5"/>
      <printOptions horizontalCentered="1" verticalCentered="1"/>
      <pageSetup scale="72" fitToWidth="2" orientation="portrait" horizontalDpi="300" verticalDpi="300" r:id="rId1"/>
      <headerFooter alignWithMargins="0"/>
    </customSheetView>
    <customSheetView guid="{6604920B-9A9A-4B1B-8001-ABFAE204A5A1}" scale="85" colorId="22" showPageBreaks="1" fitToPage="1">
      <colBreaks count="3" manualBreakCount="3">
        <brk id="5" max="1048575" man="1"/>
        <brk id="11" max="1048575" man="1"/>
        <brk id="22" max="1048575" man="1"/>
      </colBreaks>
      <pageMargins left="0.5" right="0.5" top="0.5" bottom="0.5" header="0.5" footer="0.5"/>
      <printOptions horizontalCentered="1" verticalCentered="1"/>
      <pageSetup scale="72" fitToWidth="2" orientation="portrait" horizontalDpi="300" verticalDpi="300" r:id="rId2"/>
      <headerFooter alignWithMargins="0"/>
    </customSheetView>
    <customSheetView guid="{725D19D6-B2FF-4AA6-9BA8-2C93787C1292}" scale="85" colorId="22" fitToPage="1" showRuler="0">
      <colBreaks count="1" manualBreakCount="1">
        <brk id="5" max="1048575" man="1"/>
      </colBreaks>
      <pageMargins left="0.5" right="0.5" top="0.5" bottom="0.5" header="0.5" footer="0.5"/>
      <printOptions horizontalCentered="1" verticalCentered="1"/>
      <pageSetup scale="72" fitToWidth="2" orientation="portrait" horizontalDpi="300" verticalDpi="300" r:id="rId3"/>
      <headerFooter alignWithMargins="0"/>
    </customSheetView>
    <customSheetView guid="{00D7FFF0-A637-4B2D-8964-7D108FE27DC9}" scale="85" colorId="22" fitToPage="1">
      <selection activeCell="J31" sqref="J31"/>
      <colBreaks count="3" manualBreakCount="3">
        <brk id="5" max="1048575" man="1"/>
        <brk id="11" max="1048575" man="1"/>
        <brk id="22" max="1048575" man="1"/>
      </colBreaks>
      <pageMargins left="0.5" right="0.5" top="0.5" bottom="0.5" header="0.5" footer="0.5"/>
      <printOptions horizontalCentered="1" verticalCentered="1"/>
      <pageSetup scale="72" fitToWidth="2" orientation="portrait" horizontalDpi="300" verticalDpi="300" r:id="rId4"/>
      <headerFooter alignWithMargins="0"/>
    </customSheetView>
    <customSheetView guid="{8930B103-E5CB-49CF-B279-92DC95584FC0}" scale="85" colorId="22" showPageBreaks="1" fitToPage="1">
      <selection activeCell="J31" sqref="J31"/>
      <colBreaks count="3" manualBreakCount="3">
        <brk id="5" max="1048575" man="1"/>
        <brk id="11" max="1048575" man="1"/>
        <brk id="22" max="1048575" man="1"/>
      </colBreaks>
      <pageMargins left="0.5" right="0.5" top="0.5" bottom="0.5" header="0.5" footer="0.5"/>
      <printOptions horizontalCentered="1" verticalCentered="1"/>
      <pageSetup scale="72" fitToWidth="2" orientation="portrait" horizontalDpi="300" verticalDpi="300" r:id="rId5"/>
      <headerFooter alignWithMargins="0"/>
    </customSheetView>
  </customSheetViews>
  <mergeCells count="2">
    <mergeCell ref="A57:B57"/>
    <mergeCell ref="F57:G57"/>
  </mergeCells>
  <phoneticPr fontId="54" type="noConversion"/>
  <printOptions horizontalCentered="1" verticalCentered="1"/>
  <pageMargins left="0.5" right="0.5" top="0.5" bottom="0.5" header="0.5" footer="0.5"/>
  <pageSetup scale="72" fitToWidth="2" orientation="portrait" horizontalDpi="300" verticalDpi="300" r:id="rId6"/>
  <headerFooter alignWithMargins="0"/>
  <colBreaks count="3" manualBreakCount="3">
    <brk id="5" max="1048575" man="1"/>
    <brk id="11" max="1048575" man="1"/>
    <brk id="22" max="1048575" man="1"/>
  </colBreaks>
</worksheet>
</file>

<file path=xl/worksheets/sheet19.xml><?xml version="1.0" encoding="utf-8"?>
<worksheet xmlns="http://schemas.openxmlformats.org/spreadsheetml/2006/main" xmlns:r="http://schemas.openxmlformats.org/officeDocument/2006/relationships">
  <sheetPr transitionEvaluation="1">
    <pageSetUpPr fitToPage="1"/>
  </sheetPr>
  <dimension ref="A1:I152"/>
  <sheetViews>
    <sheetView defaultGridColor="0" colorId="22" zoomScale="85" zoomScaleNormal="85" workbookViewId="0"/>
  </sheetViews>
  <sheetFormatPr defaultColWidth="9.6328125" defaultRowHeight="15"/>
  <cols>
    <col min="1" max="1" width="4.6328125" style="9" customWidth="1"/>
    <col min="2" max="2" width="36.6328125" style="9" customWidth="1"/>
    <col min="3" max="3" width="23.90625" style="9" customWidth="1"/>
    <col min="4" max="5" width="18.6328125" style="9" customWidth="1"/>
    <col min="6" max="8" width="25.6328125" style="9" customWidth="1"/>
    <col min="9" max="9" width="15.6328125" style="9" customWidth="1"/>
    <col min="10" max="16384" width="9.6328125" style="9"/>
  </cols>
  <sheetData>
    <row r="1" spans="1:9" ht="17.7" customHeight="1">
      <c r="A1" s="43"/>
      <c r="B1" s="44" t="s">
        <v>1429</v>
      </c>
      <c r="C1" s="45" t="s">
        <v>2377</v>
      </c>
      <c r="D1" s="44" t="s">
        <v>1350</v>
      </c>
      <c r="E1" s="60" t="s">
        <v>1351</v>
      </c>
      <c r="F1" s="231" t="s">
        <v>1429</v>
      </c>
      <c r="G1" s="59" t="s">
        <v>2377</v>
      </c>
      <c r="H1" s="45" t="s">
        <v>1432</v>
      </c>
      <c r="I1" s="67" t="s">
        <v>1431</v>
      </c>
    </row>
    <row r="2" spans="1:9" ht="17.7" customHeight="1">
      <c r="A2" s="34"/>
      <c r="B2" s="81" t="str">
        <f>'Data Sheet'!$C$25</f>
        <v>Rochester Gas &amp; Electric Corporation</v>
      </c>
      <c r="C2" s="232" t="s">
        <v>2884</v>
      </c>
      <c r="D2" s="65" t="s">
        <v>2885</v>
      </c>
      <c r="E2" s="233"/>
      <c r="F2" s="80" t="str">
        <f>'Data Sheet'!$C$25</f>
        <v>Rochester Gas &amp; Electric Corporation</v>
      </c>
      <c r="G2" s="57" t="s">
        <v>2884</v>
      </c>
      <c r="H2" s="48" t="s">
        <v>4416</v>
      </c>
      <c r="I2" s="234"/>
    </row>
    <row r="3" spans="1:9" ht="17.7" customHeight="1">
      <c r="A3" s="37"/>
      <c r="B3" s="235"/>
      <c r="C3" s="236" t="s">
        <v>418</v>
      </c>
      <c r="D3" s="871" t="str">
        <f>'Data Sheet'!$C$40</f>
        <v xml:space="preserve"> </v>
      </c>
      <c r="E3" s="133" t="str">
        <f>'Data Sheet'!$C$38</f>
        <v>12/31/2013</v>
      </c>
      <c r="F3" s="37"/>
      <c r="G3" s="117" t="s">
        <v>418</v>
      </c>
      <c r="H3" s="864" t="str">
        <f>'Data Sheet'!$C$40</f>
        <v xml:space="preserve"> </v>
      </c>
      <c r="I3" s="111" t="str">
        <f>'Data Sheet'!$C$38</f>
        <v>12/31/2013</v>
      </c>
    </row>
    <row r="4" spans="1:9" ht="21" customHeight="1">
      <c r="A4" s="31" t="s">
        <v>4417</v>
      </c>
      <c r="B4" s="32"/>
      <c r="C4" s="32"/>
      <c r="D4" s="32"/>
      <c r="E4" s="33"/>
      <c r="F4" s="31" t="s">
        <v>4418</v>
      </c>
      <c r="G4" s="32"/>
      <c r="H4" s="32"/>
      <c r="I4" s="537"/>
    </row>
    <row r="5" spans="1:9" ht="19.95" customHeight="1">
      <c r="A5" s="237"/>
      <c r="B5" s="120" t="s">
        <v>4419</v>
      </c>
      <c r="C5" s="1008" t="s">
        <v>4420</v>
      </c>
      <c r="D5" s="121"/>
      <c r="E5" s="130"/>
      <c r="F5" s="119"/>
      <c r="G5" s="35"/>
      <c r="H5" s="30"/>
      <c r="I5" s="73"/>
    </row>
    <row r="6" spans="1:9" ht="17.7" customHeight="1">
      <c r="A6" s="237"/>
      <c r="B6" s="120" t="s">
        <v>4421</v>
      </c>
      <c r="C6" s="1008" t="s">
        <v>4422</v>
      </c>
      <c r="D6" s="121"/>
      <c r="E6" s="130"/>
      <c r="F6" s="119"/>
      <c r="G6" s="35"/>
      <c r="H6" s="30"/>
      <c r="I6" s="73"/>
    </row>
    <row r="7" spans="1:9" ht="17.7" customHeight="1">
      <c r="A7" s="237"/>
      <c r="B7" s="120" t="s">
        <v>4423</v>
      </c>
      <c r="C7" s="1008" t="s">
        <v>4424</v>
      </c>
      <c r="D7" s="121"/>
      <c r="E7" s="130"/>
      <c r="F7" s="119"/>
      <c r="G7" s="35"/>
      <c r="H7" s="30"/>
      <c r="I7" s="73"/>
    </row>
    <row r="8" spans="1:9" ht="17.7" customHeight="1">
      <c r="A8" s="238"/>
      <c r="B8" s="124" t="s">
        <v>4425</v>
      </c>
      <c r="C8" s="124" t="s">
        <v>4426</v>
      </c>
      <c r="D8" s="239"/>
      <c r="E8" s="132"/>
      <c r="F8" s="31"/>
      <c r="G8" s="240"/>
      <c r="H8" s="38"/>
      <c r="I8" s="73"/>
    </row>
    <row r="9" spans="1:9" ht="17.7" customHeight="1">
      <c r="A9" s="34"/>
      <c r="B9" s="52"/>
      <c r="C9" s="35"/>
      <c r="D9" s="61"/>
      <c r="E9" s="819" t="s">
        <v>4427</v>
      </c>
      <c r="F9" s="31" t="s">
        <v>4427</v>
      </c>
      <c r="G9" s="64"/>
      <c r="H9" s="241"/>
      <c r="I9" s="242"/>
    </row>
    <row r="10" spans="1:9" ht="17.7" customHeight="1">
      <c r="A10" s="51"/>
      <c r="B10" s="35"/>
      <c r="C10" s="35"/>
      <c r="D10" s="61"/>
      <c r="E10" s="39"/>
      <c r="F10" s="119"/>
      <c r="G10" s="61" t="s">
        <v>4428</v>
      </c>
      <c r="H10" s="811" t="s">
        <v>4429</v>
      </c>
      <c r="I10" s="207" t="s">
        <v>1357</v>
      </c>
    </row>
    <row r="11" spans="1:9" ht="17.7" customHeight="1">
      <c r="A11" s="151" t="s">
        <v>1357</v>
      </c>
      <c r="B11" s="35" t="s">
        <v>4430</v>
      </c>
      <c r="C11" s="35"/>
      <c r="D11" s="243" t="s">
        <v>4431</v>
      </c>
      <c r="E11" s="39"/>
      <c r="F11" s="820" t="s">
        <v>4432</v>
      </c>
      <c r="G11" s="243" t="s">
        <v>4433</v>
      </c>
      <c r="H11" s="811" t="s">
        <v>2139</v>
      </c>
      <c r="I11" s="207" t="s">
        <v>1360</v>
      </c>
    </row>
    <row r="12" spans="1:9" ht="17.7" customHeight="1">
      <c r="A12" s="151" t="s">
        <v>1360</v>
      </c>
      <c r="B12" s="52"/>
      <c r="C12" s="35"/>
      <c r="D12" s="243" t="s">
        <v>4434</v>
      </c>
      <c r="E12" s="821" t="s">
        <v>4435</v>
      </c>
      <c r="F12" s="119"/>
      <c r="G12" s="243" t="s">
        <v>4436</v>
      </c>
      <c r="H12" s="65"/>
      <c r="I12" s="49"/>
    </row>
    <row r="13" spans="1:9" ht="17.7" customHeight="1">
      <c r="A13" s="34"/>
      <c r="B13" s="57"/>
      <c r="C13" s="30"/>
      <c r="D13" s="243"/>
      <c r="E13" s="39"/>
      <c r="F13" s="820" t="s">
        <v>449</v>
      </c>
      <c r="G13" s="243"/>
      <c r="H13" s="65"/>
      <c r="I13" s="49"/>
    </row>
    <row r="14" spans="1:9" ht="17.7" customHeight="1">
      <c r="A14" s="37"/>
      <c r="B14" s="55" t="s">
        <v>446</v>
      </c>
      <c r="C14" s="32"/>
      <c r="D14" s="219" t="s">
        <v>447</v>
      </c>
      <c r="E14" s="819" t="s">
        <v>448</v>
      </c>
      <c r="F14" s="31"/>
      <c r="G14" s="219" t="s">
        <v>1953</v>
      </c>
      <c r="H14" s="815" t="s">
        <v>1954</v>
      </c>
      <c r="I14" s="134"/>
    </row>
    <row r="15" spans="1:9" ht="17.7" customHeight="1">
      <c r="A15" s="51"/>
      <c r="B15" s="1631" t="s">
        <v>4437</v>
      </c>
      <c r="C15" s="30"/>
      <c r="D15" s="243"/>
      <c r="E15" s="39"/>
      <c r="F15" s="211"/>
      <c r="G15" s="1640"/>
      <c r="H15" s="243"/>
      <c r="I15" s="49"/>
    </row>
    <row r="16" spans="1:9" ht="17.7" customHeight="1">
      <c r="A16" s="37">
        <v>1</v>
      </c>
      <c r="B16" s="1632" t="s">
        <v>459</v>
      </c>
      <c r="C16" s="38"/>
      <c r="D16" s="244"/>
      <c r="E16" s="245"/>
      <c r="F16" s="246"/>
      <c r="G16" s="1641"/>
      <c r="H16" s="991">
        <f>D16+E16-G16</f>
        <v>0</v>
      </c>
      <c r="I16" s="134">
        <v>1</v>
      </c>
    </row>
    <row r="17" spans="1:9" ht="17.7" customHeight="1">
      <c r="A17" s="54">
        <v>2</v>
      </c>
      <c r="B17" s="1632" t="s">
        <v>460</v>
      </c>
      <c r="C17" s="38"/>
      <c r="D17" s="1634"/>
      <c r="E17" s="1635"/>
      <c r="F17" s="211"/>
      <c r="G17" s="1641"/>
      <c r="H17" s="990">
        <f>D17+E17-G17</f>
        <v>0</v>
      </c>
      <c r="I17" s="134">
        <v>2</v>
      </c>
    </row>
    <row r="18" spans="1:9" ht="17.7" customHeight="1">
      <c r="A18" s="54">
        <v>3</v>
      </c>
      <c r="B18" s="1445" t="s">
        <v>461</v>
      </c>
      <c r="C18" s="32"/>
      <c r="D18" s="247"/>
      <c r="E18" s="256"/>
      <c r="F18" s="248"/>
      <c r="G18" s="1641"/>
      <c r="H18" s="990">
        <f>D18+E18-G18</f>
        <v>0</v>
      </c>
      <c r="I18" s="134">
        <v>3</v>
      </c>
    </row>
    <row r="19" spans="1:9" ht="17.7" customHeight="1">
      <c r="A19" s="54">
        <v>4</v>
      </c>
      <c r="B19" s="1445" t="s">
        <v>462</v>
      </c>
      <c r="C19" s="32"/>
      <c r="D19" s="247"/>
      <c r="E19" s="256"/>
      <c r="F19" s="211"/>
      <c r="G19" s="1641"/>
      <c r="H19" s="990">
        <f>D19+E19-G19</f>
        <v>0</v>
      </c>
      <c r="I19" s="134">
        <v>4</v>
      </c>
    </row>
    <row r="20" spans="1:9" ht="17.7" customHeight="1">
      <c r="A20" s="54">
        <v>5</v>
      </c>
      <c r="B20" s="1445" t="s">
        <v>463</v>
      </c>
      <c r="C20" s="32"/>
      <c r="D20" s="247"/>
      <c r="E20" s="256"/>
      <c r="F20" s="248"/>
      <c r="G20" s="1641"/>
      <c r="H20" s="990">
        <f>D20+E20-G20</f>
        <v>0</v>
      </c>
      <c r="I20" s="134">
        <v>5</v>
      </c>
    </row>
    <row r="21" spans="1:9" ht="17.7" customHeight="1">
      <c r="A21" s="54">
        <v>6</v>
      </c>
      <c r="B21" s="1445" t="s">
        <v>464</v>
      </c>
      <c r="C21" s="32"/>
      <c r="D21" s="155">
        <f>SUM(D16:D20)</f>
        <v>0</v>
      </c>
      <c r="E21" s="249"/>
      <c r="F21" s="211"/>
      <c r="G21" s="250"/>
      <c r="H21" s="990">
        <f>SUM(H16:H20)</f>
        <v>0</v>
      </c>
      <c r="I21" s="134">
        <v>6</v>
      </c>
    </row>
    <row r="22" spans="1:9" ht="17.7" customHeight="1">
      <c r="A22" s="54">
        <v>7</v>
      </c>
      <c r="B22" s="1445" t="s">
        <v>465</v>
      </c>
      <c r="C22" s="32"/>
      <c r="D22" s="251"/>
      <c r="E22" s="252"/>
      <c r="F22" s="216"/>
      <c r="G22" s="253"/>
      <c r="H22" s="218"/>
      <c r="I22" s="134">
        <v>7</v>
      </c>
    </row>
    <row r="23" spans="1:9" ht="17.7" customHeight="1">
      <c r="A23" s="54">
        <v>8</v>
      </c>
      <c r="B23" s="1445" t="s">
        <v>466</v>
      </c>
      <c r="C23" s="32"/>
      <c r="D23" s="247"/>
      <c r="E23" s="1636"/>
      <c r="F23" s="1642"/>
      <c r="G23" s="247"/>
      <c r="H23" s="990">
        <f>D23+E23-F23-G23</f>
        <v>0</v>
      </c>
      <c r="I23" s="134">
        <v>8</v>
      </c>
    </row>
    <row r="24" spans="1:9" ht="17.7" customHeight="1">
      <c r="A24" s="54">
        <v>9</v>
      </c>
      <c r="B24" s="1445" t="s">
        <v>467</v>
      </c>
      <c r="C24" s="32"/>
      <c r="D24" s="247"/>
      <c r="E24" s="1636"/>
      <c r="F24" s="1642"/>
      <c r="G24" s="247"/>
      <c r="H24" s="990">
        <f>D24+E24-F24-G24</f>
        <v>0</v>
      </c>
      <c r="I24" s="134">
        <v>9</v>
      </c>
    </row>
    <row r="25" spans="1:9" ht="17.7" customHeight="1">
      <c r="A25" s="54">
        <v>10</v>
      </c>
      <c r="B25" s="1445" t="s">
        <v>468</v>
      </c>
      <c r="C25" s="32"/>
      <c r="D25" s="155">
        <f>D23+D24</f>
        <v>0</v>
      </c>
      <c r="E25" s="1637"/>
      <c r="F25" s="254"/>
      <c r="G25" s="255"/>
      <c r="H25" s="990">
        <f>H23+H24</f>
        <v>0</v>
      </c>
      <c r="I25" s="134">
        <v>10</v>
      </c>
    </row>
    <row r="26" spans="1:9" ht="17.7" customHeight="1">
      <c r="A26" s="54">
        <v>11</v>
      </c>
      <c r="B26" s="1445" t="s">
        <v>469</v>
      </c>
      <c r="C26" s="32"/>
      <c r="D26" s="247"/>
      <c r="E26" s="1636"/>
      <c r="F26" s="1642"/>
      <c r="G26" s="247"/>
      <c r="H26" s="990">
        <f>D26+E26-F26-G26</f>
        <v>0</v>
      </c>
      <c r="I26" s="134">
        <v>11</v>
      </c>
    </row>
    <row r="27" spans="1:9" ht="17.7" customHeight="1">
      <c r="A27" s="54">
        <v>12</v>
      </c>
      <c r="B27" s="1445" t="s">
        <v>470</v>
      </c>
      <c r="C27" s="32"/>
      <c r="D27" s="247"/>
      <c r="E27" s="1636"/>
      <c r="F27" s="1642"/>
      <c r="G27" s="247"/>
      <c r="H27" s="990">
        <f>D27+E27-F27-G27</f>
        <v>0</v>
      </c>
      <c r="I27" s="134">
        <v>12</v>
      </c>
    </row>
    <row r="28" spans="1:9" ht="17.7" customHeight="1">
      <c r="A28" s="54">
        <v>13</v>
      </c>
      <c r="B28" s="1445" t="s">
        <v>471</v>
      </c>
      <c r="C28" s="32"/>
      <c r="D28" s="247"/>
      <c r="E28" s="256"/>
      <c r="F28" s="1643"/>
      <c r="G28" s="247"/>
      <c r="H28" s="990">
        <f>D28+E28-F28-G28</f>
        <v>0</v>
      </c>
      <c r="I28" s="134">
        <v>13</v>
      </c>
    </row>
    <row r="29" spans="1:9" ht="17.7" customHeight="1">
      <c r="A29" s="51">
        <v>14</v>
      </c>
      <c r="B29" s="1633" t="s">
        <v>472</v>
      </c>
      <c r="C29" s="35"/>
      <c r="D29" s="257">
        <f>D21+D25+D26+D27-D28</f>
        <v>0</v>
      </c>
      <c r="E29" s="1638"/>
      <c r="F29" s="258"/>
      <c r="G29" s="259"/>
      <c r="H29" s="1644">
        <f>H21+H25+H26+H27-H28</f>
        <v>0</v>
      </c>
      <c r="I29" s="49">
        <v>14</v>
      </c>
    </row>
    <row r="30" spans="1:9" ht="17.7" customHeight="1">
      <c r="A30" s="135"/>
      <c r="B30" s="1445" t="s">
        <v>473</v>
      </c>
      <c r="C30" s="32"/>
      <c r="D30" s="155"/>
      <c r="E30" s="1638"/>
      <c r="F30" s="248"/>
      <c r="G30" s="250"/>
      <c r="H30" s="990"/>
      <c r="I30" s="111"/>
    </row>
    <row r="31" spans="1:9" ht="17.7" customHeight="1">
      <c r="A31" s="54">
        <v>15</v>
      </c>
      <c r="B31" s="1445" t="s">
        <v>474</v>
      </c>
      <c r="C31" s="32"/>
      <c r="D31" s="247"/>
      <c r="E31" s="1638"/>
      <c r="F31" s="248"/>
      <c r="G31" s="250"/>
      <c r="H31" s="1641"/>
      <c r="I31" s="134">
        <v>15</v>
      </c>
    </row>
    <row r="32" spans="1:9" ht="17.7" customHeight="1">
      <c r="A32" s="54">
        <v>16</v>
      </c>
      <c r="B32" s="1445" t="s">
        <v>475</v>
      </c>
      <c r="C32" s="32"/>
      <c r="D32" s="247"/>
      <c r="E32" s="1638"/>
      <c r="F32" s="248"/>
      <c r="G32" s="250"/>
      <c r="H32" s="1641"/>
      <c r="I32" s="134">
        <v>16</v>
      </c>
    </row>
    <row r="33" spans="1:9" ht="17.7" customHeight="1">
      <c r="A33" s="54">
        <v>17</v>
      </c>
      <c r="B33" s="1445" t="s">
        <v>476</v>
      </c>
      <c r="C33" s="32"/>
      <c r="D33" s="247"/>
      <c r="E33" s="1639"/>
      <c r="F33" s="216"/>
      <c r="G33" s="255"/>
      <c r="H33" s="1645"/>
      <c r="I33" s="134">
        <v>17</v>
      </c>
    </row>
    <row r="34" spans="1:9" ht="17.7" customHeight="1">
      <c r="A34" s="54">
        <v>18</v>
      </c>
      <c r="B34" s="1445" t="s">
        <v>477</v>
      </c>
      <c r="C34" s="32"/>
      <c r="D34" s="247"/>
      <c r="E34" s="1636"/>
      <c r="F34" s="1642"/>
      <c r="G34" s="247"/>
      <c r="H34" s="1645">
        <f>D34+E34-F34-G34</f>
        <v>0</v>
      </c>
      <c r="I34" s="134">
        <v>18</v>
      </c>
    </row>
    <row r="35" spans="1:9" ht="17.7" customHeight="1">
      <c r="A35" s="54">
        <v>19</v>
      </c>
      <c r="B35" s="1445" t="s">
        <v>478</v>
      </c>
      <c r="C35" s="32"/>
      <c r="D35" s="247"/>
      <c r="E35" s="1636"/>
      <c r="F35" s="1642"/>
      <c r="G35" s="247"/>
      <c r="H35" s="1645">
        <f>D35+E35-F35-G35</f>
        <v>0</v>
      </c>
      <c r="I35" s="134">
        <v>19</v>
      </c>
    </row>
    <row r="36" spans="1:9" ht="17.7" customHeight="1">
      <c r="A36" s="54">
        <v>20</v>
      </c>
      <c r="B36" s="1445" t="s">
        <v>479</v>
      </c>
      <c r="C36" s="32"/>
      <c r="D36" s="247"/>
      <c r="E36" s="1636"/>
      <c r="F36" s="1642"/>
      <c r="G36" s="247"/>
      <c r="H36" s="1645">
        <f>D36+E36-F36-G36</f>
        <v>0</v>
      </c>
      <c r="I36" s="134">
        <v>20</v>
      </c>
    </row>
    <row r="37" spans="1:9" ht="17.7" customHeight="1">
      <c r="A37" s="54">
        <v>21</v>
      </c>
      <c r="B37" s="1445" t="s">
        <v>1937</v>
      </c>
      <c r="C37" s="32"/>
      <c r="D37" s="247"/>
      <c r="E37" s="1636"/>
      <c r="F37" s="1642"/>
      <c r="G37" s="247"/>
      <c r="H37" s="1645">
        <f>D37+E37-F37-G37</f>
        <v>0</v>
      </c>
      <c r="I37" s="134">
        <v>21</v>
      </c>
    </row>
    <row r="38" spans="1:9" ht="17.7" customHeight="1">
      <c r="A38" s="51">
        <v>22</v>
      </c>
      <c r="B38" s="1633" t="s">
        <v>480</v>
      </c>
      <c r="C38" s="35"/>
      <c r="D38" s="257">
        <f>SUM(D35:D37)</f>
        <v>0</v>
      </c>
      <c r="E38" s="1638"/>
      <c r="F38" s="258"/>
      <c r="G38" s="259"/>
      <c r="H38" s="1646">
        <f>SUM(H35:H37)</f>
        <v>0</v>
      </c>
      <c r="I38" s="49">
        <v>22</v>
      </c>
    </row>
    <row r="39" spans="1:9" ht="17.7" customHeight="1">
      <c r="A39" s="135"/>
      <c r="B39" s="1445" t="s">
        <v>481</v>
      </c>
      <c r="C39" s="32"/>
      <c r="D39" s="155"/>
      <c r="E39" s="1639"/>
      <c r="F39" s="216"/>
      <c r="G39" s="255"/>
      <c r="H39" s="1645"/>
      <c r="I39" s="111"/>
    </row>
    <row r="40" spans="1:9">
      <c r="A40" s="72"/>
      <c r="B40" s="35"/>
      <c r="C40" s="35"/>
      <c r="D40" s="144"/>
      <c r="E40" s="39"/>
      <c r="F40" s="119"/>
      <c r="G40" s="144"/>
      <c r="H40" s="30"/>
      <c r="I40" s="73"/>
    </row>
    <row r="41" spans="1:9">
      <c r="A41" s="72"/>
      <c r="B41" s="35"/>
      <c r="C41" s="35"/>
      <c r="D41" s="144"/>
      <c r="E41" s="39"/>
      <c r="F41" s="119"/>
      <c r="G41" s="144"/>
      <c r="H41" s="30"/>
      <c r="I41" s="73"/>
    </row>
    <row r="42" spans="1:9">
      <c r="A42" s="34"/>
      <c r="B42" s="35"/>
      <c r="C42" s="35"/>
      <c r="D42" s="144"/>
      <c r="E42" s="39"/>
      <c r="F42" s="119"/>
      <c r="G42" s="144"/>
      <c r="H42" s="30"/>
      <c r="I42" s="73"/>
    </row>
    <row r="43" spans="1:9">
      <c r="A43" s="34"/>
      <c r="B43" s="30"/>
      <c r="C43" s="35"/>
      <c r="D43" s="144"/>
      <c r="E43" s="39"/>
      <c r="F43" s="34"/>
      <c r="G43" s="144"/>
      <c r="H43" s="30"/>
      <c r="I43" s="73"/>
    </row>
    <row r="44" spans="1:9">
      <c r="A44" s="34"/>
      <c r="B44" s="35"/>
      <c r="C44" s="35"/>
      <c r="D44" s="144"/>
      <c r="E44" s="39"/>
      <c r="F44" s="34"/>
      <c r="G44" s="144"/>
      <c r="H44" s="30"/>
      <c r="I44" s="73"/>
    </row>
    <row r="45" spans="1:9">
      <c r="A45" s="34"/>
      <c r="B45" s="30"/>
      <c r="C45" s="35"/>
      <c r="D45" s="144"/>
      <c r="E45" s="39"/>
      <c r="F45" s="119"/>
      <c r="G45" s="144"/>
      <c r="H45" s="30"/>
      <c r="I45" s="73"/>
    </row>
    <row r="46" spans="1:9">
      <c r="A46" s="34"/>
      <c r="B46" s="30"/>
      <c r="C46" s="35"/>
      <c r="D46" s="144"/>
      <c r="E46" s="39"/>
      <c r="F46" s="34"/>
      <c r="G46" s="144"/>
      <c r="H46" s="30"/>
      <c r="I46" s="73"/>
    </row>
    <row r="47" spans="1:9">
      <c r="A47" s="34"/>
      <c r="B47" s="30"/>
      <c r="C47" s="35"/>
      <c r="D47" s="144"/>
      <c r="E47" s="39"/>
      <c r="F47" s="34"/>
      <c r="G47" s="144"/>
      <c r="H47" s="30"/>
      <c r="I47" s="73"/>
    </row>
    <row r="48" spans="1:9">
      <c r="A48" s="34"/>
      <c r="B48" s="30"/>
      <c r="C48" s="35"/>
      <c r="D48" s="144"/>
      <c r="E48" s="39"/>
      <c r="F48" s="34"/>
      <c r="G48" s="144"/>
      <c r="H48" s="30"/>
      <c r="I48" s="73"/>
    </row>
    <row r="49" spans="1:9">
      <c r="A49" s="34"/>
      <c r="B49" s="30"/>
      <c r="C49" s="35"/>
      <c r="D49" s="144"/>
      <c r="E49" s="39"/>
      <c r="F49" s="34"/>
      <c r="G49" s="144"/>
      <c r="H49" s="30"/>
      <c r="I49" s="73"/>
    </row>
    <row r="50" spans="1:9">
      <c r="A50" s="34"/>
      <c r="B50" s="30"/>
      <c r="C50" s="35"/>
      <c r="D50" s="144"/>
      <c r="E50" s="39"/>
      <c r="F50" s="34"/>
      <c r="G50" s="144"/>
      <c r="H50" s="30"/>
      <c r="I50" s="73"/>
    </row>
    <row r="51" spans="1:9">
      <c r="A51" s="34"/>
      <c r="B51" s="30"/>
      <c r="C51" s="35"/>
      <c r="D51" s="144"/>
      <c r="E51" s="39"/>
      <c r="F51" s="34"/>
      <c r="G51" s="144"/>
      <c r="H51" s="30"/>
      <c r="I51" s="73"/>
    </row>
    <row r="52" spans="1:9">
      <c r="A52" s="34"/>
      <c r="B52" s="30"/>
      <c r="C52" s="35"/>
      <c r="D52" s="144"/>
      <c r="E52" s="39"/>
      <c r="F52" s="34"/>
      <c r="G52" s="144"/>
      <c r="H52" s="30"/>
      <c r="I52" s="73"/>
    </row>
    <row r="53" spans="1:9">
      <c r="A53" s="34"/>
      <c r="B53" s="30"/>
      <c r="C53" s="35"/>
      <c r="D53" s="144"/>
      <c r="E53" s="39"/>
      <c r="F53" s="34"/>
      <c r="G53" s="144"/>
      <c r="H53" s="30"/>
      <c r="I53" s="73"/>
    </row>
    <row r="54" spans="1:9" ht="15.6" thickBot="1">
      <c r="A54" s="40"/>
      <c r="B54" s="41"/>
      <c r="C54" s="42"/>
      <c r="D54" s="146"/>
      <c r="E54" s="191"/>
      <c r="F54" s="40"/>
      <c r="G54" s="146"/>
      <c r="H54" s="41"/>
      <c r="I54" s="114"/>
    </row>
    <row r="55" spans="1:9">
      <c r="A55" s="30"/>
      <c r="B55" s="30"/>
      <c r="C55" s="35"/>
      <c r="D55" s="144"/>
      <c r="E55" s="30"/>
      <c r="F55" s="30"/>
      <c r="G55" s="144"/>
      <c r="H55" s="30"/>
    </row>
    <row r="56" spans="1:9">
      <c r="A56" s="17" t="s">
        <v>790</v>
      </c>
      <c r="B56" s="30"/>
      <c r="C56" s="35"/>
      <c r="D56" s="144"/>
      <c r="E56" s="30"/>
      <c r="F56" s="17" t="s">
        <v>790</v>
      </c>
      <c r="G56" s="144"/>
      <c r="H56" s="30"/>
    </row>
    <row r="57" spans="1:9">
      <c r="A57" s="35" t="s">
        <v>482</v>
      </c>
      <c r="B57" s="69"/>
      <c r="C57" s="69"/>
      <c r="D57" s="148"/>
      <c r="E57" s="35"/>
      <c r="F57" s="148" t="s">
        <v>483</v>
      </c>
      <c r="G57" s="69"/>
      <c r="H57" s="35"/>
      <c r="I57" s="69"/>
    </row>
    <row r="58" spans="1:9">
      <c r="A58" s="30"/>
      <c r="B58" s="30"/>
      <c r="C58" s="30"/>
      <c r="D58" s="144"/>
      <c r="E58" s="30"/>
      <c r="F58" s="30"/>
      <c r="G58" s="144"/>
      <c r="H58" s="30"/>
    </row>
    <row r="59" spans="1:9">
      <c r="A59" s="30"/>
      <c r="B59" s="30"/>
      <c r="C59" s="30"/>
      <c r="D59" s="144"/>
      <c r="E59" s="30"/>
      <c r="F59" s="30"/>
      <c r="G59" s="144"/>
      <c r="H59" s="30"/>
    </row>
    <row r="60" spans="1:9">
      <c r="A60" s="30"/>
      <c r="B60" s="30"/>
      <c r="C60" s="30"/>
      <c r="D60" s="144"/>
      <c r="E60" s="30"/>
      <c r="F60" s="30"/>
      <c r="G60" s="144"/>
      <c r="H60" s="30"/>
    </row>
    <row r="61" spans="1:9">
      <c r="A61" s="30"/>
      <c r="B61" s="30"/>
      <c r="C61" s="30"/>
      <c r="D61" s="144"/>
      <c r="E61" s="30"/>
      <c r="F61" s="30"/>
      <c r="G61" s="144"/>
      <c r="H61" s="30"/>
    </row>
    <row r="62" spans="1:9">
      <c r="A62" s="30"/>
      <c r="B62" s="30"/>
      <c r="C62" s="30"/>
      <c r="D62" s="144"/>
      <c r="E62" s="30"/>
      <c r="F62" s="30"/>
      <c r="G62" s="144"/>
      <c r="H62" s="30"/>
    </row>
    <row r="63" spans="1:9">
      <c r="A63" s="30"/>
      <c r="B63" s="30"/>
      <c r="C63" s="30"/>
      <c r="D63" s="144"/>
      <c r="E63" s="30"/>
      <c r="F63" s="30"/>
      <c r="G63" s="144"/>
      <c r="H63" s="30"/>
    </row>
    <row r="64" spans="1:9">
      <c r="A64" s="30"/>
      <c r="B64" s="30"/>
      <c r="C64" s="30"/>
      <c r="D64" s="144"/>
      <c r="E64" s="30"/>
      <c r="F64" s="30"/>
      <c r="G64" s="144"/>
      <c r="H64" s="30"/>
    </row>
    <row r="65" spans="1:8">
      <c r="A65" s="30"/>
      <c r="B65"/>
      <c r="C65" s="30"/>
      <c r="D65" s="144"/>
      <c r="E65" s="30"/>
      <c r="F65" s="30"/>
      <c r="G65" s="144"/>
      <c r="H65" s="30"/>
    </row>
    <row r="66" spans="1:8">
      <c r="A66" s="30"/>
      <c r="B66"/>
      <c r="C66" s="30"/>
      <c r="D66" s="144"/>
      <c r="E66" s="30"/>
      <c r="F66" s="30"/>
      <c r="G66" s="144"/>
      <c r="H66" s="30"/>
    </row>
    <row r="67" spans="1:8">
      <c r="A67" s="30"/>
      <c r="B67"/>
      <c r="C67" s="30"/>
      <c r="D67" s="144"/>
      <c r="E67" s="30"/>
      <c r="F67" s="30"/>
      <c r="G67" s="144"/>
      <c r="H67" s="30"/>
    </row>
    <row r="68" spans="1:8">
      <c r="A68" s="30"/>
      <c r="B68"/>
      <c r="C68" s="30"/>
      <c r="D68" s="144"/>
      <c r="E68" s="30"/>
      <c r="F68" s="30"/>
      <c r="G68" s="144"/>
      <c r="H68" s="30"/>
    </row>
    <row r="69" spans="1:8">
      <c r="A69" s="30"/>
      <c r="B69"/>
      <c r="C69" s="30"/>
      <c r="D69" s="144"/>
      <c r="E69" s="30"/>
      <c r="F69" s="30"/>
      <c r="G69" s="144"/>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482"/>
      <c r="C152" s="17"/>
      <c r="D152" s="17"/>
      <c r="E152" s="17"/>
      <c r="F152" s="482"/>
    </row>
  </sheetData>
  <customSheetViews>
    <customSheetView guid="{B03EE9F7-5DE6-4312-9CF8-68BFF35B892B}" scale="85" colorId="22" fitToPage="1">
      <colBreaks count="3" manualBreakCount="3">
        <brk id="5" max="1048575" man="1"/>
        <brk id="10" max="1048575" man="1"/>
        <brk id="21" max="1048575" man="1"/>
      </colBreaks>
      <pageMargins left="0.5" right="0.5" top="0.5" bottom="0.5" header="0.5" footer="0.5"/>
      <printOptions horizontalCentered="1" verticalCentered="1"/>
      <pageSetup scale="73" fitToWidth="2" orientation="portrait" horizontalDpi="300" verticalDpi="300" r:id="rId1"/>
      <headerFooter alignWithMargins="0"/>
    </customSheetView>
    <customSheetView guid="{6604920B-9A9A-4B1B-8001-ABFAE204A5A1}" scale="85" colorId="22" showPageBreaks="1" fitToPage="1">
      <colBreaks count="3" manualBreakCount="3">
        <brk id="5" max="1048575" man="1"/>
        <brk id="10" max="1048575" man="1"/>
        <brk id="21" max="1048575" man="1"/>
      </colBreaks>
      <pageMargins left="0.5" right="0.5" top="0.5" bottom="0.5" header="0.5" footer="0.5"/>
      <printOptions horizontalCentered="1" verticalCentered="1"/>
      <pageSetup scale="73" fitToWidth="2" orientation="portrait" horizontalDpi="300" verticalDpi="300" r:id="rId2"/>
      <headerFooter alignWithMargins="0"/>
    </customSheetView>
    <customSheetView guid="{725D19D6-B2FF-4AA6-9BA8-2C93787C1292}" scale="85" colorId="22" fitToPage="1" showRuler="0">
      <colBreaks count="1" manualBreakCount="1">
        <brk id="5" max="1048575" man="1"/>
      </colBreaks>
      <pageMargins left="0.5" right="0.5" top="0.5" bottom="0.5" header="0.5" footer="0.5"/>
      <printOptions horizontalCentered="1" verticalCentered="1"/>
      <pageSetup scale="73" fitToWidth="2" orientation="portrait" horizontalDpi="300" verticalDpi="300" r:id="rId3"/>
      <headerFooter alignWithMargins="0"/>
    </customSheetView>
    <customSheetView guid="{00D7FFF0-A637-4B2D-8964-7D108FE27DC9}" scale="85" colorId="22" fitToPage="1">
      <colBreaks count="3" manualBreakCount="3">
        <brk id="5" max="1048575" man="1"/>
        <brk id="10" max="1048575" man="1"/>
        <brk id="21" max="1048575" man="1"/>
      </colBreaks>
      <pageMargins left="0.5" right="0.5" top="0.5" bottom="0.5" header="0.5" footer="0.5"/>
      <printOptions horizontalCentered="1" verticalCentered="1"/>
      <pageSetup scale="73" fitToWidth="2" orientation="portrait" horizontalDpi="300" verticalDpi="300" r:id="rId4"/>
      <headerFooter alignWithMargins="0"/>
    </customSheetView>
    <customSheetView guid="{8930B103-E5CB-49CF-B279-92DC95584FC0}" scale="85" colorId="22" showPageBreaks="1" fitToPage="1">
      <colBreaks count="3" manualBreakCount="3">
        <brk id="5" max="1048575" man="1"/>
        <brk id="10" max="1048575" man="1"/>
        <brk id="21" max="1048575" man="1"/>
      </colBreaks>
      <pageMargins left="0.5" right="0.5" top="0.5" bottom="0.5" header="0.5" footer="0.5"/>
      <printOptions horizontalCentered="1" verticalCentered="1"/>
      <pageSetup scale="73" fitToWidth="2"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3" fitToWidth="2" orientation="portrait" horizontalDpi="300" verticalDpi="300" r:id="rId6"/>
  <headerFooter alignWithMargins="0"/>
  <colBreaks count="3" manualBreakCount="3">
    <brk id="5" max="1048575" man="1"/>
    <brk id="10" max="1048575" man="1"/>
    <brk id="21" max="1048575" man="1"/>
  </colBreaks>
</worksheet>
</file>

<file path=xl/worksheets/sheet2.xml><?xml version="1.0" encoding="utf-8"?>
<worksheet xmlns="http://schemas.openxmlformats.org/spreadsheetml/2006/main" xmlns:r="http://schemas.openxmlformats.org/officeDocument/2006/relationships">
  <sheetPr transitionEvaluation="1">
    <pageSetUpPr fitToPage="1"/>
  </sheetPr>
  <dimension ref="A1:IO70"/>
  <sheetViews>
    <sheetView defaultGridColor="0" colorId="8" zoomScale="75" zoomScaleNormal="100" workbookViewId="0">
      <selection activeCell="C26" sqref="C26"/>
    </sheetView>
  </sheetViews>
  <sheetFormatPr defaultColWidth="9.6328125" defaultRowHeight="15"/>
  <cols>
    <col min="1" max="1" width="35.6328125" style="9" customWidth="1"/>
    <col min="2" max="2" width="3.6328125" style="9" customWidth="1"/>
    <col min="3" max="3" width="39.6328125" style="9" customWidth="1"/>
    <col min="4" max="4" width="2.6328125" style="9" customWidth="1"/>
    <col min="5" max="5" width="24.6328125" style="9" customWidth="1"/>
    <col min="6" max="8" width="9.6328125" style="9"/>
    <col min="9" max="9" width="19.54296875" style="9" bestFit="1" customWidth="1"/>
    <col min="10" max="16384" width="9.6328125" style="9"/>
  </cols>
  <sheetData>
    <row r="1" spans="1:9" ht="40.950000000000003" customHeight="1">
      <c r="A1" s="942" t="s">
        <v>2755</v>
      </c>
      <c r="B1" s="942"/>
      <c r="C1" s="942"/>
      <c r="D1" s="838"/>
      <c r="F1" s="5"/>
      <c r="G1" s="838"/>
      <c r="H1" s="5"/>
      <c r="I1" s="5"/>
    </row>
    <row r="2" spans="1:9" ht="43.2" customHeight="1">
      <c r="A2" s="942" t="s">
        <v>2756</v>
      </c>
      <c r="B2" s="942"/>
      <c r="C2" s="942"/>
      <c r="D2" s="838"/>
      <c r="F2" s="5"/>
      <c r="G2" s="838"/>
      <c r="H2" s="5"/>
      <c r="I2" s="5"/>
    </row>
    <row r="3" spans="1:9" ht="19.95" customHeight="1">
      <c r="A3" s="1"/>
      <c r="B3" s="1"/>
      <c r="C3" s="838"/>
      <c r="D3" s="838"/>
      <c r="F3" s="5"/>
      <c r="G3" s="5"/>
      <c r="H3" s="5"/>
      <c r="I3" s="5"/>
    </row>
    <row r="4" spans="1:9" ht="19.95" customHeight="1">
      <c r="A4" s="839" t="s">
        <v>2757</v>
      </c>
      <c r="B4" s="839"/>
      <c r="C4" s="838"/>
      <c r="D4" s="838"/>
      <c r="F4" s="5"/>
      <c r="G4" s="5"/>
      <c r="H4" s="5"/>
      <c r="I4" s="5"/>
    </row>
    <row r="5" spans="1:9" ht="28.95" customHeight="1">
      <c r="A5" s="839" t="s">
        <v>2758</v>
      </c>
      <c r="B5" s="839"/>
      <c r="C5" s="838"/>
      <c r="D5" s="838"/>
      <c r="F5" s="5"/>
      <c r="G5" s="5"/>
      <c r="H5" s="5"/>
      <c r="I5" s="5"/>
    </row>
    <row r="6" spans="1:9" ht="29.4" customHeight="1">
      <c r="A6" s="840" t="str">
        <f>A46</f>
        <v>Year ended 12/31/2013</v>
      </c>
      <c r="B6" s="840"/>
      <c r="C6" s="838"/>
      <c r="D6" s="838"/>
      <c r="F6" s="5"/>
      <c r="G6" s="5"/>
      <c r="H6" s="5"/>
      <c r="I6" s="5"/>
    </row>
    <row r="7" spans="1:9" ht="14.4" customHeight="1">
      <c r="A7" s="5"/>
      <c r="B7" s="5"/>
      <c r="C7" s="5"/>
      <c r="D7" s="5"/>
      <c r="F7" s="5"/>
      <c r="G7" s="5"/>
      <c r="H7" s="5"/>
      <c r="I7" s="5"/>
    </row>
    <row r="8" spans="1:9" ht="22.95" customHeight="1">
      <c r="A8" s="940" t="s">
        <v>2759</v>
      </c>
      <c r="B8" s="943"/>
      <c r="C8" s="5"/>
      <c r="F8" s="5"/>
      <c r="G8" s="2"/>
      <c r="H8" s="5"/>
      <c r="I8" s="5"/>
    </row>
    <row r="9" spans="1:9" ht="18" customHeight="1">
      <c r="B9" s="959">
        <v>1</v>
      </c>
      <c r="C9" s="960" t="s">
        <v>2760</v>
      </c>
      <c r="D9" s="938"/>
      <c r="F9" s="5"/>
      <c r="G9" s="5"/>
      <c r="H9" s="5"/>
      <c r="I9" s="5"/>
    </row>
    <row r="10" spans="1:9" ht="18" customHeight="1">
      <c r="B10" s="959"/>
      <c r="C10" s="961" t="s">
        <v>2761</v>
      </c>
      <c r="D10" s="938"/>
      <c r="F10" s="838"/>
      <c r="G10" s="5"/>
      <c r="H10" s="5"/>
      <c r="I10" s="5"/>
    </row>
    <row r="11" spans="1:9" ht="18" customHeight="1">
      <c r="B11" s="959"/>
      <c r="C11" s="4"/>
      <c r="D11" s="5"/>
      <c r="F11" s="5"/>
      <c r="G11" s="5"/>
      <c r="H11" s="5"/>
      <c r="I11" s="5"/>
    </row>
    <row r="12" spans="1:9" ht="21.6" customHeight="1">
      <c r="B12" s="959">
        <v>2</v>
      </c>
      <c r="C12" s="1582" t="s">
        <v>2088</v>
      </c>
      <c r="D12" s="838"/>
      <c r="F12" s="838"/>
      <c r="G12" s="838"/>
      <c r="H12" s="839"/>
      <c r="I12" s="5"/>
    </row>
    <row r="13" spans="1:9" ht="18" customHeight="1">
      <c r="B13" s="843"/>
      <c r="C13" s="960" t="s">
        <v>1558</v>
      </c>
      <c r="D13" s="5"/>
      <c r="F13" s="5"/>
      <c r="G13" s="5"/>
      <c r="H13" s="839"/>
      <c r="I13" s="5"/>
    </row>
    <row r="14" spans="1:9" ht="18" customHeight="1">
      <c r="B14" s="843"/>
      <c r="C14" s="960" t="s">
        <v>1559</v>
      </c>
      <c r="D14" s="5"/>
      <c r="F14" s="5"/>
      <c r="G14" s="838"/>
      <c r="H14" s="840"/>
      <c r="I14" s="5"/>
    </row>
    <row r="15" spans="1:9" ht="13.2" customHeight="1">
      <c r="A15" s="5"/>
      <c r="B15" s="5"/>
      <c r="C15" s="937"/>
      <c r="D15" s="5"/>
      <c r="F15" s="5"/>
      <c r="G15" s="5"/>
      <c r="H15" s="5"/>
      <c r="I15" s="5"/>
    </row>
    <row r="16" spans="1:9" ht="23.4" customHeight="1">
      <c r="A16" s="5"/>
      <c r="B16" s="5"/>
      <c r="C16" s="941" t="s">
        <v>1560</v>
      </c>
      <c r="D16" s="841"/>
      <c r="F16" s="5"/>
      <c r="G16" s="5"/>
      <c r="H16" s="5"/>
      <c r="I16" s="5"/>
    </row>
    <row r="17" spans="1:249" ht="13.2" customHeight="1">
      <c r="A17" s="3"/>
      <c r="B17" s="3"/>
      <c r="C17" s="939"/>
      <c r="F17" s="5"/>
      <c r="G17" s="5"/>
      <c r="H17" s="5"/>
    </row>
    <row r="18" spans="1:249" ht="13.5" customHeight="1">
      <c r="A18" s="5"/>
      <c r="B18" s="5"/>
      <c r="C18" s="937"/>
      <c r="D18" s="5"/>
      <c r="F18" s="5"/>
      <c r="G18" s="5"/>
      <c r="H18" s="5"/>
      <c r="I18" s="5"/>
    </row>
    <row r="19" spans="1:249" ht="13.5" customHeight="1">
      <c r="A19" s="5"/>
      <c r="B19" s="5"/>
      <c r="C19" s="937"/>
      <c r="D19" s="5"/>
      <c r="F19" s="5"/>
      <c r="G19" s="5"/>
      <c r="H19" s="5"/>
      <c r="I19" s="5"/>
    </row>
    <row r="20" spans="1:249" ht="13.5" customHeight="1">
      <c r="A20" s="5"/>
      <c r="B20" s="5"/>
      <c r="C20" s="937"/>
      <c r="D20" s="5"/>
      <c r="F20" s="5"/>
      <c r="G20" s="5"/>
      <c r="H20" s="5"/>
      <c r="I20" s="5"/>
    </row>
    <row r="21" spans="1:249" ht="13.2" customHeight="1">
      <c r="A21" s="5"/>
      <c r="B21" s="5"/>
      <c r="C21" s="937"/>
      <c r="D21" s="5"/>
      <c r="F21" s="5"/>
      <c r="G21" s="5"/>
      <c r="H21" s="5"/>
      <c r="I21" s="5"/>
    </row>
    <row r="22" spans="1:249" ht="15" customHeight="1">
      <c r="A22" s="958"/>
      <c r="B22" s="958"/>
      <c r="C22" s="842" t="s">
        <v>1561</v>
      </c>
      <c r="D22" s="948"/>
      <c r="F22" s="4"/>
      <c r="G22" s="5"/>
      <c r="H22" s="5"/>
      <c r="I22" s="5"/>
    </row>
    <row r="23" spans="1:249" ht="15" customHeight="1">
      <c r="A23" s="945"/>
      <c r="B23" s="945"/>
      <c r="C23" s="945"/>
      <c r="D23" s="945"/>
      <c r="E23" s="4"/>
      <c r="F23" s="4"/>
      <c r="G23" s="5"/>
      <c r="H23" s="5"/>
      <c r="I23" s="5"/>
    </row>
    <row r="24" spans="1:249" ht="15" customHeight="1">
      <c r="A24" s="945"/>
      <c r="B24" s="945"/>
      <c r="C24" s="945"/>
      <c r="D24" s="945"/>
      <c r="E24" s="4"/>
      <c r="F24" s="4"/>
      <c r="G24" s="4"/>
      <c r="H24" s="4"/>
      <c r="I24" s="4"/>
      <c r="J24" s="843"/>
      <c r="K24" s="843"/>
      <c r="L24" s="843"/>
      <c r="M24" s="843"/>
      <c r="N24" s="843"/>
      <c r="O24" s="843"/>
      <c r="P24" s="843"/>
      <c r="Q24" s="843"/>
      <c r="R24" s="843"/>
      <c r="S24" s="843"/>
      <c r="T24" s="843"/>
      <c r="U24" s="843"/>
      <c r="V24" s="843"/>
      <c r="W24" s="843"/>
      <c r="X24" s="843"/>
      <c r="Y24" s="843"/>
      <c r="Z24" s="843"/>
      <c r="AA24" s="843"/>
      <c r="AB24" s="843"/>
      <c r="AC24" s="843"/>
      <c r="AD24" s="843"/>
      <c r="AE24" s="843"/>
      <c r="AF24" s="843"/>
      <c r="AG24" s="843"/>
      <c r="AH24" s="843"/>
      <c r="AI24" s="843"/>
      <c r="AJ24" s="843"/>
      <c r="AK24" s="843"/>
      <c r="AL24" s="843"/>
      <c r="AM24" s="843"/>
      <c r="AN24" s="843"/>
      <c r="AO24" s="843"/>
      <c r="AP24" s="843"/>
      <c r="AQ24" s="843"/>
      <c r="AR24" s="843"/>
      <c r="AS24" s="843"/>
      <c r="AT24" s="843"/>
      <c r="AU24" s="843"/>
      <c r="AV24" s="843"/>
      <c r="AW24" s="843"/>
      <c r="AX24" s="843"/>
      <c r="AY24" s="843"/>
      <c r="AZ24" s="843"/>
      <c r="BA24" s="843"/>
      <c r="BB24" s="843"/>
      <c r="BC24" s="843"/>
      <c r="BD24" s="843"/>
      <c r="BE24" s="843"/>
      <c r="BF24" s="843"/>
      <c r="BG24" s="843"/>
      <c r="BH24" s="843"/>
      <c r="BI24" s="843"/>
      <c r="BJ24" s="843"/>
      <c r="BK24" s="843"/>
      <c r="BL24" s="843"/>
      <c r="BM24" s="843"/>
      <c r="BN24" s="843"/>
      <c r="BO24" s="843"/>
      <c r="BP24" s="843"/>
      <c r="BQ24" s="843"/>
      <c r="BR24" s="843"/>
      <c r="BS24" s="843"/>
      <c r="BT24" s="843"/>
      <c r="BU24" s="843"/>
      <c r="BV24" s="843"/>
      <c r="BW24" s="843"/>
      <c r="BX24" s="843"/>
      <c r="BY24" s="843"/>
      <c r="BZ24" s="843"/>
      <c r="CA24" s="843"/>
      <c r="CB24" s="843"/>
      <c r="CC24" s="843"/>
      <c r="CD24" s="843"/>
      <c r="CE24" s="843"/>
      <c r="CF24" s="843"/>
      <c r="CG24" s="843"/>
      <c r="CH24" s="843"/>
      <c r="CI24" s="843"/>
      <c r="CJ24" s="843"/>
      <c r="CK24" s="843"/>
      <c r="CL24" s="843"/>
      <c r="CM24" s="843"/>
      <c r="CN24" s="843"/>
      <c r="CO24" s="843"/>
      <c r="CP24" s="843"/>
      <c r="CQ24" s="843"/>
      <c r="CR24" s="843"/>
      <c r="CS24" s="843"/>
      <c r="CT24" s="843"/>
      <c r="CU24" s="843"/>
      <c r="CV24" s="843"/>
      <c r="CW24" s="843"/>
      <c r="CX24" s="843"/>
      <c r="CY24" s="843"/>
      <c r="CZ24" s="843"/>
      <c r="DA24" s="843"/>
      <c r="DB24" s="843"/>
      <c r="DC24" s="843"/>
      <c r="DD24" s="843"/>
      <c r="DE24" s="843"/>
      <c r="DF24" s="843"/>
      <c r="DG24" s="843"/>
      <c r="DH24" s="843"/>
      <c r="DI24" s="843"/>
      <c r="DJ24" s="843"/>
      <c r="DK24" s="843"/>
      <c r="DL24" s="843"/>
      <c r="DM24" s="843"/>
      <c r="DN24" s="843"/>
      <c r="DO24" s="843"/>
      <c r="DP24" s="843"/>
      <c r="DQ24" s="843"/>
      <c r="DR24" s="843"/>
      <c r="DS24" s="843"/>
      <c r="DT24" s="843"/>
      <c r="DU24" s="843"/>
      <c r="DV24" s="843"/>
      <c r="DW24" s="843"/>
      <c r="DX24" s="843"/>
      <c r="DY24" s="843"/>
      <c r="DZ24" s="843"/>
      <c r="EA24" s="843"/>
      <c r="EB24" s="843"/>
      <c r="EC24" s="843"/>
      <c r="ED24" s="843"/>
      <c r="EE24" s="843"/>
      <c r="EF24" s="843"/>
      <c r="EG24" s="843"/>
      <c r="EH24" s="843"/>
      <c r="EI24" s="843"/>
      <c r="EJ24" s="843"/>
      <c r="EK24" s="843"/>
      <c r="EL24" s="843"/>
      <c r="EM24" s="843"/>
      <c r="EN24" s="843"/>
      <c r="EO24" s="843"/>
      <c r="EP24" s="843"/>
      <c r="EQ24" s="843"/>
      <c r="ER24" s="843"/>
      <c r="ES24" s="843"/>
      <c r="ET24" s="843"/>
      <c r="EU24" s="843"/>
      <c r="EV24" s="843"/>
      <c r="EW24" s="843"/>
      <c r="EX24" s="843"/>
      <c r="EY24" s="843"/>
      <c r="EZ24" s="843"/>
      <c r="FA24" s="843"/>
      <c r="FB24" s="843"/>
      <c r="FC24" s="843"/>
      <c r="FD24" s="843"/>
      <c r="FE24" s="843"/>
      <c r="FF24" s="843"/>
      <c r="FG24" s="843"/>
      <c r="FH24" s="843"/>
      <c r="FI24" s="843"/>
      <c r="FJ24" s="843"/>
      <c r="FK24" s="843"/>
      <c r="FL24" s="843"/>
      <c r="FM24" s="843"/>
      <c r="FN24" s="843"/>
      <c r="FO24" s="843"/>
      <c r="FP24" s="843"/>
      <c r="FQ24" s="843"/>
      <c r="FR24" s="843"/>
      <c r="FS24" s="843"/>
      <c r="FT24" s="843"/>
      <c r="FU24" s="843"/>
      <c r="FV24" s="843"/>
      <c r="FW24" s="843"/>
      <c r="FX24" s="843"/>
      <c r="FY24" s="843"/>
      <c r="FZ24" s="843"/>
      <c r="GA24" s="843"/>
      <c r="GB24" s="843"/>
      <c r="GC24" s="843"/>
      <c r="GD24" s="843"/>
      <c r="GE24" s="843"/>
      <c r="GF24" s="843"/>
      <c r="GG24" s="843"/>
      <c r="GH24" s="843"/>
      <c r="GI24" s="843"/>
      <c r="GJ24" s="843"/>
      <c r="GK24" s="843"/>
      <c r="GL24" s="843"/>
      <c r="GM24" s="843"/>
      <c r="GN24" s="843"/>
      <c r="GO24" s="843"/>
      <c r="GP24" s="843"/>
      <c r="GQ24" s="843"/>
      <c r="GR24" s="843"/>
      <c r="GS24" s="843"/>
      <c r="GT24" s="843"/>
      <c r="GU24" s="843"/>
      <c r="GV24" s="843"/>
      <c r="GW24" s="843"/>
      <c r="GX24" s="843"/>
      <c r="GY24" s="843"/>
      <c r="GZ24" s="843"/>
      <c r="HA24" s="843"/>
      <c r="HB24" s="843"/>
      <c r="HC24" s="843"/>
      <c r="HD24" s="843"/>
      <c r="HE24" s="843"/>
      <c r="HF24" s="843"/>
      <c r="HG24" s="843"/>
      <c r="HH24" s="843"/>
      <c r="HI24" s="843"/>
      <c r="HJ24" s="843"/>
      <c r="HK24" s="843"/>
      <c r="HL24" s="843"/>
      <c r="HM24" s="843"/>
      <c r="HN24" s="843"/>
      <c r="HO24" s="843"/>
      <c r="HP24" s="843"/>
      <c r="HQ24" s="843"/>
      <c r="HR24" s="843"/>
      <c r="HS24" s="843"/>
      <c r="HT24" s="843"/>
      <c r="HU24" s="843"/>
      <c r="HV24" s="843"/>
      <c r="HW24" s="843"/>
      <c r="HX24" s="843"/>
      <c r="HY24" s="843"/>
      <c r="HZ24" s="843"/>
      <c r="IA24" s="843"/>
      <c r="IB24" s="843"/>
      <c r="IC24" s="843"/>
      <c r="ID24" s="843"/>
      <c r="IE24" s="843"/>
      <c r="IF24" s="843"/>
      <c r="IG24" s="843"/>
      <c r="IH24" s="843"/>
      <c r="II24" s="843"/>
      <c r="IJ24" s="843"/>
      <c r="IK24" s="843"/>
      <c r="IL24" s="843"/>
      <c r="IM24" s="843"/>
      <c r="IN24" s="843"/>
      <c r="IO24" s="843"/>
    </row>
    <row r="25" spans="1:249" ht="18" customHeight="1">
      <c r="A25" s="946" t="s">
        <v>1562</v>
      </c>
      <c r="B25" s="947"/>
      <c r="C25" s="948" t="s">
        <v>3441</v>
      </c>
      <c r="D25" s="949"/>
      <c r="E25" s="4"/>
      <c r="F25" s="4"/>
      <c r="G25" s="4"/>
      <c r="H25" s="4"/>
      <c r="I25" s="4"/>
      <c r="J25" s="843"/>
      <c r="K25" s="843"/>
      <c r="L25" s="843"/>
      <c r="M25" s="843"/>
      <c r="N25" s="843"/>
      <c r="O25" s="843"/>
      <c r="P25" s="843"/>
      <c r="Q25" s="843"/>
      <c r="R25" s="843"/>
      <c r="S25" s="843"/>
      <c r="T25" s="843"/>
      <c r="U25" s="843"/>
      <c r="V25" s="843"/>
      <c r="W25" s="843"/>
      <c r="X25" s="843"/>
      <c r="Y25" s="843"/>
      <c r="Z25" s="843"/>
      <c r="AA25" s="843"/>
      <c r="AB25" s="843"/>
      <c r="AC25" s="843"/>
      <c r="AD25" s="843"/>
      <c r="AE25" s="843"/>
      <c r="AF25" s="843"/>
      <c r="AG25" s="843"/>
      <c r="AH25" s="843"/>
      <c r="AI25" s="843"/>
      <c r="AJ25" s="843"/>
      <c r="AK25" s="843"/>
      <c r="AL25" s="843"/>
      <c r="AM25" s="843"/>
      <c r="AN25" s="843"/>
      <c r="AO25" s="843"/>
      <c r="AP25" s="843"/>
      <c r="AQ25" s="843"/>
      <c r="AR25" s="843"/>
      <c r="AS25" s="843"/>
      <c r="AT25" s="843"/>
      <c r="AU25" s="843"/>
      <c r="AV25" s="843"/>
      <c r="AW25" s="843"/>
      <c r="AX25" s="843"/>
      <c r="AY25" s="843"/>
      <c r="AZ25" s="843"/>
      <c r="BA25" s="843"/>
      <c r="BB25" s="843"/>
      <c r="BC25" s="843"/>
      <c r="BD25" s="843"/>
      <c r="BE25" s="843"/>
      <c r="BF25" s="843"/>
      <c r="BG25" s="843"/>
      <c r="BH25" s="843"/>
      <c r="BI25" s="843"/>
      <c r="BJ25" s="843"/>
      <c r="BK25" s="843"/>
      <c r="BL25" s="843"/>
      <c r="BM25" s="843"/>
      <c r="BN25" s="843"/>
      <c r="BO25" s="843"/>
      <c r="BP25" s="843"/>
      <c r="BQ25" s="843"/>
      <c r="BR25" s="843"/>
      <c r="BS25" s="843"/>
      <c r="BT25" s="843"/>
      <c r="BU25" s="843"/>
      <c r="BV25" s="843"/>
      <c r="BW25" s="843"/>
      <c r="BX25" s="843"/>
      <c r="BY25" s="843"/>
      <c r="BZ25" s="843"/>
      <c r="CA25" s="843"/>
      <c r="CB25" s="843"/>
      <c r="CC25" s="843"/>
      <c r="CD25" s="843"/>
      <c r="CE25" s="843"/>
      <c r="CF25" s="843"/>
      <c r="CG25" s="843"/>
      <c r="CH25" s="843"/>
      <c r="CI25" s="843"/>
      <c r="CJ25" s="843"/>
      <c r="CK25" s="843"/>
      <c r="CL25" s="843"/>
      <c r="CM25" s="843"/>
      <c r="CN25" s="843"/>
      <c r="CO25" s="843"/>
      <c r="CP25" s="843"/>
      <c r="CQ25" s="843"/>
      <c r="CR25" s="843"/>
      <c r="CS25" s="843"/>
      <c r="CT25" s="843"/>
      <c r="CU25" s="843"/>
      <c r="CV25" s="843"/>
      <c r="CW25" s="843"/>
      <c r="CX25" s="843"/>
      <c r="CY25" s="843"/>
      <c r="CZ25" s="843"/>
      <c r="DA25" s="843"/>
      <c r="DB25" s="843"/>
      <c r="DC25" s="843"/>
      <c r="DD25" s="843"/>
      <c r="DE25" s="843"/>
      <c r="DF25" s="843"/>
      <c r="DG25" s="843"/>
      <c r="DH25" s="843"/>
      <c r="DI25" s="843"/>
      <c r="DJ25" s="843"/>
      <c r="DK25" s="843"/>
      <c r="DL25" s="843"/>
      <c r="DM25" s="843"/>
      <c r="DN25" s="843"/>
      <c r="DO25" s="843"/>
      <c r="DP25" s="843"/>
      <c r="DQ25" s="843"/>
      <c r="DR25" s="843"/>
      <c r="DS25" s="843"/>
      <c r="DT25" s="843"/>
      <c r="DU25" s="843"/>
      <c r="DV25" s="843"/>
      <c r="DW25" s="843"/>
      <c r="DX25" s="843"/>
      <c r="DY25" s="843"/>
      <c r="DZ25" s="843"/>
      <c r="EA25" s="843"/>
      <c r="EB25" s="843"/>
      <c r="EC25" s="843"/>
      <c r="ED25" s="843"/>
      <c r="EE25" s="843"/>
      <c r="EF25" s="843"/>
      <c r="EG25" s="843"/>
      <c r="EH25" s="843"/>
      <c r="EI25" s="843"/>
      <c r="EJ25" s="843"/>
      <c r="EK25" s="843"/>
      <c r="EL25" s="843"/>
      <c r="EM25" s="843"/>
      <c r="EN25" s="843"/>
      <c r="EO25" s="843"/>
      <c r="EP25" s="843"/>
      <c r="EQ25" s="843"/>
      <c r="ER25" s="843"/>
      <c r="ES25" s="843"/>
      <c r="ET25" s="843"/>
      <c r="EU25" s="843"/>
      <c r="EV25" s="843"/>
      <c r="EW25" s="843"/>
      <c r="EX25" s="843"/>
      <c r="EY25" s="843"/>
      <c r="EZ25" s="843"/>
      <c r="FA25" s="843"/>
      <c r="FB25" s="843"/>
      <c r="FC25" s="843"/>
      <c r="FD25" s="843"/>
      <c r="FE25" s="843"/>
      <c r="FF25" s="843"/>
      <c r="FG25" s="843"/>
      <c r="FH25" s="843"/>
      <c r="FI25" s="843"/>
      <c r="FJ25" s="843"/>
      <c r="FK25" s="843"/>
      <c r="FL25" s="843"/>
      <c r="FM25" s="843"/>
      <c r="FN25" s="843"/>
      <c r="FO25" s="843"/>
      <c r="FP25" s="843"/>
      <c r="FQ25" s="843"/>
      <c r="FR25" s="843"/>
      <c r="FS25" s="843"/>
      <c r="FT25" s="843"/>
      <c r="FU25" s="843"/>
      <c r="FV25" s="843"/>
      <c r="FW25" s="843"/>
      <c r="FX25" s="843"/>
      <c r="FY25" s="843"/>
      <c r="FZ25" s="843"/>
      <c r="GA25" s="843"/>
      <c r="GB25" s="843"/>
      <c r="GC25" s="843"/>
      <c r="GD25" s="843"/>
      <c r="GE25" s="843"/>
      <c r="GF25" s="843"/>
      <c r="GG25" s="843"/>
      <c r="GH25" s="843"/>
      <c r="GI25" s="843"/>
      <c r="GJ25" s="843"/>
      <c r="GK25" s="843"/>
      <c r="GL25" s="843"/>
      <c r="GM25" s="843"/>
      <c r="GN25" s="843"/>
      <c r="GO25" s="843"/>
      <c r="GP25" s="843"/>
      <c r="GQ25" s="843"/>
      <c r="GR25" s="843"/>
      <c r="GS25" s="843"/>
      <c r="GT25" s="843"/>
      <c r="GU25" s="843"/>
      <c r="GV25" s="843"/>
      <c r="GW25" s="843"/>
      <c r="GX25" s="843"/>
      <c r="GY25" s="843"/>
      <c r="GZ25" s="843"/>
      <c r="HA25" s="843"/>
      <c r="HB25" s="843"/>
      <c r="HC25" s="843"/>
      <c r="HD25" s="843"/>
      <c r="HE25" s="843"/>
      <c r="HF25" s="843"/>
      <c r="HG25" s="843"/>
      <c r="HH25" s="843"/>
      <c r="HI25" s="843"/>
      <c r="HJ25" s="843"/>
      <c r="HK25" s="843"/>
      <c r="HL25" s="843"/>
      <c r="HM25" s="843"/>
      <c r="HN25" s="843"/>
      <c r="HO25" s="843"/>
      <c r="HP25" s="843"/>
      <c r="HQ25" s="843"/>
      <c r="HR25" s="843"/>
      <c r="HS25" s="843"/>
      <c r="HT25" s="843"/>
      <c r="HU25" s="843"/>
      <c r="HV25" s="843"/>
      <c r="HW25" s="843"/>
      <c r="HX25" s="843"/>
      <c r="HY25" s="843"/>
      <c r="HZ25" s="843"/>
      <c r="IA25" s="843"/>
      <c r="IB25" s="843"/>
      <c r="IC25" s="843"/>
      <c r="ID25" s="843"/>
      <c r="IE25" s="843"/>
      <c r="IF25" s="843"/>
      <c r="IG25" s="843"/>
      <c r="IH25" s="843"/>
      <c r="II25" s="843"/>
      <c r="IJ25" s="843"/>
      <c r="IK25" s="843"/>
      <c r="IL25" s="843"/>
      <c r="IM25" s="843"/>
      <c r="IN25" s="843"/>
      <c r="IO25" s="843"/>
    </row>
    <row r="26" spans="1:249" ht="18" customHeight="1">
      <c r="A26" s="946"/>
      <c r="B26" s="947"/>
      <c r="C26" s="947"/>
      <c r="D26" s="949"/>
      <c r="E26" s="4"/>
      <c r="F26" s="4"/>
      <c r="G26" s="4"/>
      <c r="H26" s="4"/>
      <c r="I26" s="4"/>
      <c r="J26" s="843"/>
      <c r="K26" s="843"/>
      <c r="L26" s="843"/>
      <c r="M26" s="843"/>
      <c r="N26" s="843"/>
      <c r="O26" s="843"/>
      <c r="P26" s="843"/>
      <c r="Q26" s="843"/>
      <c r="R26" s="843"/>
      <c r="S26" s="843"/>
      <c r="T26" s="843"/>
      <c r="U26" s="843"/>
      <c r="V26" s="843"/>
      <c r="W26" s="843"/>
      <c r="X26" s="843"/>
      <c r="Y26" s="843"/>
      <c r="Z26" s="843"/>
      <c r="AA26" s="843"/>
      <c r="AB26" s="843"/>
      <c r="AC26" s="843"/>
      <c r="AD26" s="843"/>
      <c r="AE26" s="843"/>
      <c r="AF26" s="843"/>
      <c r="AG26" s="843"/>
      <c r="AH26" s="843"/>
      <c r="AI26" s="843"/>
      <c r="AJ26" s="843"/>
      <c r="AK26" s="843"/>
      <c r="AL26" s="843"/>
      <c r="AM26" s="843"/>
      <c r="AN26" s="843"/>
      <c r="AO26" s="843"/>
      <c r="AP26" s="843"/>
      <c r="AQ26" s="843"/>
      <c r="AR26" s="843"/>
      <c r="AS26" s="843"/>
      <c r="AT26" s="843"/>
      <c r="AU26" s="843"/>
      <c r="AV26" s="843"/>
      <c r="AW26" s="843"/>
      <c r="AX26" s="843"/>
      <c r="AY26" s="843"/>
      <c r="AZ26" s="843"/>
      <c r="BA26" s="843"/>
      <c r="BB26" s="843"/>
      <c r="BC26" s="843"/>
      <c r="BD26" s="843"/>
      <c r="BE26" s="843"/>
      <c r="BF26" s="843"/>
      <c r="BG26" s="843"/>
      <c r="BH26" s="843"/>
      <c r="BI26" s="843"/>
      <c r="BJ26" s="843"/>
      <c r="BK26" s="843"/>
      <c r="BL26" s="843"/>
      <c r="BM26" s="843"/>
      <c r="BN26" s="843"/>
      <c r="BO26" s="843"/>
      <c r="BP26" s="843"/>
      <c r="BQ26" s="843"/>
      <c r="BR26" s="843"/>
      <c r="BS26" s="843"/>
      <c r="BT26" s="843"/>
      <c r="BU26" s="843"/>
      <c r="BV26" s="843"/>
      <c r="BW26" s="843"/>
      <c r="BX26" s="843"/>
      <c r="BY26" s="843"/>
      <c r="BZ26" s="843"/>
      <c r="CA26" s="843"/>
      <c r="CB26" s="843"/>
      <c r="CC26" s="843"/>
      <c r="CD26" s="843"/>
      <c r="CE26" s="843"/>
      <c r="CF26" s="843"/>
      <c r="CG26" s="843"/>
      <c r="CH26" s="843"/>
      <c r="CI26" s="843"/>
      <c r="CJ26" s="843"/>
      <c r="CK26" s="843"/>
      <c r="CL26" s="843"/>
      <c r="CM26" s="843"/>
      <c r="CN26" s="843"/>
      <c r="CO26" s="843"/>
      <c r="CP26" s="843"/>
      <c r="CQ26" s="843"/>
      <c r="CR26" s="843"/>
      <c r="CS26" s="843"/>
      <c r="CT26" s="843"/>
      <c r="CU26" s="843"/>
      <c r="CV26" s="843"/>
      <c r="CW26" s="843"/>
      <c r="CX26" s="843"/>
      <c r="CY26" s="843"/>
      <c r="CZ26" s="843"/>
      <c r="DA26" s="843"/>
      <c r="DB26" s="843"/>
      <c r="DC26" s="843"/>
      <c r="DD26" s="843"/>
      <c r="DE26" s="843"/>
      <c r="DF26" s="843"/>
      <c r="DG26" s="843"/>
      <c r="DH26" s="843"/>
      <c r="DI26" s="843"/>
      <c r="DJ26" s="843"/>
      <c r="DK26" s="843"/>
      <c r="DL26" s="843"/>
      <c r="DM26" s="843"/>
      <c r="DN26" s="843"/>
      <c r="DO26" s="843"/>
      <c r="DP26" s="843"/>
      <c r="DQ26" s="843"/>
      <c r="DR26" s="843"/>
      <c r="DS26" s="843"/>
      <c r="DT26" s="843"/>
      <c r="DU26" s="843"/>
      <c r="DV26" s="843"/>
      <c r="DW26" s="843"/>
      <c r="DX26" s="843"/>
      <c r="DY26" s="843"/>
      <c r="DZ26" s="843"/>
      <c r="EA26" s="843"/>
      <c r="EB26" s="843"/>
      <c r="EC26" s="843"/>
      <c r="ED26" s="843"/>
      <c r="EE26" s="843"/>
      <c r="EF26" s="843"/>
      <c r="EG26" s="843"/>
      <c r="EH26" s="843"/>
      <c r="EI26" s="843"/>
      <c r="EJ26" s="843"/>
      <c r="EK26" s="843"/>
      <c r="EL26" s="843"/>
      <c r="EM26" s="843"/>
      <c r="EN26" s="843"/>
      <c r="EO26" s="843"/>
      <c r="EP26" s="843"/>
      <c r="EQ26" s="843"/>
      <c r="ER26" s="843"/>
      <c r="ES26" s="843"/>
      <c r="ET26" s="843"/>
      <c r="EU26" s="843"/>
      <c r="EV26" s="843"/>
      <c r="EW26" s="843"/>
      <c r="EX26" s="843"/>
      <c r="EY26" s="843"/>
      <c r="EZ26" s="843"/>
      <c r="FA26" s="843"/>
      <c r="FB26" s="843"/>
      <c r="FC26" s="843"/>
      <c r="FD26" s="843"/>
      <c r="FE26" s="843"/>
      <c r="FF26" s="843"/>
      <c r="FG26" s="843"/>
      <c r="FH26" s="843"/>
      <c r="FI26" s="843"/>
      <c r="FJ26" s="843"/>
      <c r="FK26" s="843"/>
      <c r="FL26" s="843"/>
      <c r="FM26" s="843"/>
      <c r="FN26" s="843"/>
      <c r="FO26" s="843"/>
      <c r="FP26" s="843"/>
      <c r="FQ26" s="843"/>
      <c r="FR26" s="843"/>
      <c r="FS26" s="843"/>
      <c r="FT26" s="843"/>
      <c r="FU26" s="843"/>
      <c r="FV26" s="843"/>
      <c r="FW26" s="843"/>
      <c r="FX26" s="843"/>
      <c r="FY26" s="843"/>
      <c r="FZ26" s="843"/>
      <c r="GA26" s="843"/>
      <c r="GB26" s="843"/>
      <c r="GC26" s="843"/>
      <c r="GD26" s="843"/>
      <c r="GE26" s="843"/>
      <c r="GF26" s="843"/>
      <c r="GG26" s="843"/>
      <c r="GH26" s="843"/>
      <c r="GI26" s="843"/>
      <c r="GJ26" s="843"/>
      <c r="GK26" s="843"/>
      <c r="GL26" s="843"/>
      <c r="GM26" s="843"/>
      <c r="GN26" s="843"/>
      <c r="GO26" s="843"/>
      <c r="GP26" s="843"/>
      <c r="GQ26" s="843"/>
      <c r="GR26" s="843"/>
      <c r="GS26" s="843"/>
      <c r="GT26" s="843"/>
      <c r="GU26" s="843"/>
      <c r="GV26" s="843"/>
      <c r="GW26" s="843"/>
      <c r="GX26" s="843"/>
      <c r="GY26" s="843"/>
      <c r="GZ26" s="843"/>
      <c r="HA26" s="843"/>
      <c r="HB26" s="843"/>
      <c r="HC26" s="843"/>
      <c r="HD26" s="843"/>
      <c r="HE26" s="843"/>
      <c r="HF26" s="843"/>
      <c r="HG26" s="843"/>
      <c r="HH26" s="843"/>
      <c r="HI26" s="843"/>
      <c r="HJ26" s="843"/>
      <c r="HK26" s="843"/>
      <c r="HL26" s="843"/>
      <c r="HM26" s="843"/>
      <c r="HN26" s="843"/>
      <c r="HO26" s="843"/>
      <c r="HP26" s="843"/>
      <c r="HQ26" s="843"/>
      <c r="HR26" s="843"/>
      <c r="HS26" s="843"/>
      <c r="HT26" s="843"/>
      <c r="HU26" s="843"/>
      <c r="HV26" s="843"/>
      <c r="HW26" s="843"/>
      <c r="HX26" s="843"/>
      <c r="HY26" s="843"/>
      <c r="HZ26" s="843"/>
      <c r="IA26" s="843"/>
      <c r="IB26" s="843"/>
      <c r="IC26" s="843"/>
      <c r="ID26" s="843"/>
      <c r="IE26" s="843"/>
      <c r="IF26" s="843"/>
      <c r="IG26" s="843"/>
      <c r="IH26" s="843"/>
      <c r="II26" s="843"/>
      <c r="IJ26" s="843"/>
      <c r="IK26" s="843"/>
      <c r="IL26" s="843"/>
      <c r="IM26" s="843"/>
      <c r="IN26" s="843"/>
      <c r="IO26" s="843"/>
    </row>
    <row r="27" spans="1:249" ht="18" customHeight="1">
      <c r="A27" s="946" t="s">
        <v>1564</v>
      </c>
      <c r="B27" s="947"/>
      <c r="C27" s="948" t="s">
        <v>541</v>
      </c>
      <c r="D27" s="949"/>
      <c r="E27" s="4"/>
      <c r="F27" s="4"/>
      <c r="G27" s="4"/>
      <c r="H27" s="4"/>
      <c r="I27" s="4"/>
      <c r="J27" s="843"/>
      <c r="K27" s="843"/>
      <c r="L27" s="843"/>
      <c r="M27" s="843"/>
      <c r="N27" s="843"/>
      <c r="O27" s="843"/>
      <c r="P27" s="843"/>
      <c r="Q27" s="843"/>
      <c r="R27" s="843"/>
      <c r="S27" s="843"/>
      <c r="T27" s="843"/>
      <c r="U27" s="843"/>
      <c r="V27" s="843"/>
      <c r="W27" s="843"/>
      <c r="X27" s="843"/>
      <c r="Y27" s="843"/>
      <c r="Z27" s="843"/>
      <c r="AA27" s="843"/>
      <c r="AB27" s="843"/>
      <c r="AC27" s="843"/>
      <c r="AD27" s="843"/>
      <c r="AE27" s="843"/>
      <c r="AF27" s="843"/>
      <c r="AG27" s="843"/>
      <c r="AH27" s="843"/>
      <c r="AI27" s="843"/>
      <c r="AJ27" s="843"/>
      <c r="AK27" s="843"/>
      <c r="AL27" s="843"/>
      <c r="AM27" s="843"/>
      <c r="AN27" s="843"/>
      <c r="AO27" s="843"/>
      <c r="AP27" s="843"/>
      <c r="AQ27" s="843"/>
      <c r="AR27" s="843"/>
      <c r="AS27" s="843"/>
      <c r="AT27" s="843"/>
      <c r="AU27" s="843"/>
      <c r="AV27" s="843"/>
      <c r="AW27" s="843"/>
      <c r="AX27" s="843"/>
      <c r="AY27" s="843"/>
      <c r="AZ27" s="843"/>
      <c r="BA27" s="843"/>
      <c r="BB27" s="843"/>
      <c r="BC27" s="843"/>
      <c r="BD27" s="843"/>
      <c r="BE27" s="843"/>
      <c r="BF27" s="843"/>
      <c r="BG27" s="843"/>
      <c r="BH27" s="843"/>
      <c r="BI27" s="843"/>
      <c r="BJ27" s="843"/>
      <c r="BK27" s="843"/>
      <c r="BL27" s="843"/>
      <c r="BM27" s="843"/>
      <c r="BN27" s="843"/>
      <c r="BO27" s="843"/>
      <c r="BP27" s="843"/>
      <c r="BQ27" s="843"/>
      <c r="BR27" s="843"/>
      <c r="BS27" s="843"/>
      <c r="BT27" s="843"/>
      <c r="BU27" s="843"/>
      <c r="BV27" s="843"/>
      <c r="BW27" s="843"/>
      <c r="BX27" s="843"/>
      <c r="BY27" s="843"/>
      <c r="BZ27" s="843"/>
      <c r="CA27" s="843"/>
      <c r="CB27" s="843"/>
      <c r="CC27" s="843"/>
      <c r="CD27" s="843"/>
      <c r="CE27" s="843"/>
      <c r="CF27" s="843"/>
      <c r="CG27" s="843"/>
      <c r="CH27" s="843"/>
      <c r="CI27" s="843"/>
      <c r="CJ27" s="843"/>
      <c r="CK27" s="843"/>
      <c r="CL27" s="843"/>
      <c r="CM27" s="843"/>
      <c r="CN27" s="843"/>
      <c r="CO27" s="843"/>
      <c r="CP27" s="843"/>
      <c r="CQ27" s="843"/>
      <c r="CR27" s="843"/>
      <c r="CS27" s="843"/>
      <c r="CT27" s="843"/>
      <c r="CU27" s="843"/>
      <c r="CV27" s="843"/>
      <c r="CW27" s="843"/>
      <c r="CX27" s="843"/>
      <c r="CY27" s="843"/>
      <c r="CZ27" s="843"/>
      <c r="DA27" s="843"/>
      <c r="DB27" s="843"/>
      <c r="DC27" s="843"/>
      <c r="DD27" s="843"/>
      <c r="DE27" s="843"/>
      <c r="DF27" s="843"/>
      <c r="DG27" s="843"/>
      <c r="DH27" s="843"/>
      <c r="DI27" s="843"/>
      <c r="DJ27" s="843"/>
      <c r="DK27" s="843"/>
      <c r="DL27" s="843"/>
      <c r="DM27" s="843"/>
      <c r="DN27" s="843"/>
      <c r="DO27" s="843"/>
      <c r="DP27" s="843"/>
      <c r="DQ27" s="843"/>
      <c r="DR27" s="843"/>
      <c r="DS27" s="843"/>
      <c r="DT27" s="843"/>
      <c r="DU27" s="843"/>
      <c r="DV27" s="843"/>
      <c r="DW27" s="843"/>
      <c r="DX27" s="843"/>
      <c r="DY27" s="843"/>
      <c r="DZ27" s="843"/>
      <c r="EA27" s="843"/>
      <c r="EB27" s="843"/>
      <c r="EC27" s="843"/>
      <c r="ED27" s="843"/>
      <c r="EE27" s="843"/>
      <c r="EF27" s="843"/>
      <c r="EG27" s="843"/>
      <c r="EH27" s="843"/>
      <c r="EI27" s="843"/>
      <c r="EJ27" s="843"/>
      <c r="EK27" s="843"/>
      <c r="EL27" s="843"/>
      <c r="EM27" s="843"/>
      <c r="EN27" s="843"/>
      <c r="EO27" s="843"/>
      <c r="EP27" s="843"/>
      <c r="EQ27" s="843"/>
      <c r="ER27" s="843"/>
      <c r="ES27" s="843"/>
      <c r="ET27" s="843"/>
      <c r="EU27" s="843"/>
      <c r="EV27" s="843"/>
      <c r="EW27" s="843"/>
      <c r="EX27" s="843"/>
      <c r="EY27" s="843"/>
      <c r="EZ27" s="843"/>
      <c r="FA27" s="843"/>
      <c r="FB27" s="843"/>
      <c r="FC27" s="843"/>
      <c r="FD27" s="843"/>
      <c r="FE27" s="843"/>
      <c r="FF27" s="843"/>
      <c r="FG27" s="843"/>
      <c r="FH27" s="843"/>
      <c r="FI27" s="843"/>
      <c r="FJ27" s="843"/>
      <c r="FK27" s="843"/>
      <c r="FL27" s="843"/>
      <c r="FM27" s="843"/>
      <c r="FN27" s="843"/>
      <c r="FO27" s="843"/>
      <c r="FP27" s="843"/>
      <c r="FQ27" s="843"/>
      <c r="FR27" s="843"/>
      <c r="FS27" s="843"/>
      <c r="FT27" s="843"/>
      <c r="FU27" s="843"/>
      <c r="FV27" s="843"/>
      <c r="FW27" s="843"/>
      <c r="FX27" s="843"/>
      <c r="FY27" s="843"/>
      <c r="FZ27" s="843"/>
      <c r="GA27" s="843"/>
      <c r="GB27" s="843"/>
      <c r="GC27" s="843"/>
      <c r="GD27" s="843"/>
      <c r="GE27" s="843"/>
      <c r="GF27" s="843"/>
      <c r="GG27" s="843"/>
      <c r="GH27" s="843"/>
      <c r="GI27" s="843"/>
      <c r="GJ27" s="843"/>
      <c r="GK27" s="843"/>
      <c r="GL27" s="843"/>
      <c r="GM27" s="843"/>
      <c r="GN27" s="843"/>
      <c r="GO27" s="843"/>
      <c r="GP27" s="843"/>
      <c r="GQ27" s="843"/>
      <c r="GR27" s="843"/>
      <c r="GS27" s="843"/>
      <c r="GT27" s="843"/>
      <c r="GU27" s="843"/>
      <c r="GV27" s="843"/>
      <c r="GW27" s="843"/>
      <c r="GX27" s="843"/>
      <c r="GY27" s="843"/>
      <c r="GZ27" s="843"/>
      <c r="HA27" s="843"/>
      <c r="HB27" s="843"/>
      <c r="HC27" s="843"/>
      <c r="HD27" s="843"/>
      <c r="HE27" s="843"/>
      <c r="HF27" s="843"/>
      <c r="HG27" s="843"/>
      <c r="HH27" s="843"/>
      <c r="HI27" s="843"/>
      <c r="HJ27" s="843"/>
      <c r="HK27" s="843"/>
      <c r="HL27" s="843"/>
      <c r="HM27" s="843"/>
      <c r="HN27" s="843"/>
      <c r="HO27" s="843"/>
      <c r="HP27" s="843"/>
      <c r="HQ27" s="843"/>
      <c r="HR27" s="843"/>
      <c r="HS27" s="843"/>
      <c r="HT27" s="843"/>
      <c r="HU27" s="843"/>
      <c r="HV27" s="843"/>
      <c r="HW27" s="843"/>
      <c r="HX27" s="843"/>
      <c r="HY27" s="843"/>
      <c r="HZ27" s="843"/>
      <c r="IA27" s="843"/>
      <c r="IB27" s="843"/>
      <c r="IC27" s="843"/>
      <c r="ID27" s="843"/>
      <c r="IE27" s="843"/>
      <c r="IF27" s="843"/>
      <c r="IG27" s="843"/>
      <c r="IH27" s="843"/>
      <c r="II27" s="843"/>
      <c r="IJ27" s="843"/>
      <c r="IK27" s="843"/>
      <c r="IL27" s="843"/>
      <c r="IM27" s="843"/>
      <c r="IN27" s="843"/>
      <c r="IO27" s="843"/>
    </row>
    <row r="28" spans="1:249" ht="18" customHeight="1">
      <c r="A28" s="946"/>
      <c r="B28" s="947"/>
      <c r="C28" s="947"/>
      <c r="D28" s="949"/>
      <c r="E28" s="4"/>
      <c r="F28" s="4"/>
      <c r="G28" s="4"/>
      <c r="H28" s="4"/>
      <c r="I28" s="4"/>
      <c r="J28" s="843"/>
      <c r="K28" s="843"/>
      <c r="L28" s="843"/>
      <c r="M28" s="843"/>
      <c r="N28" s="843"/>
      <c r="O28" s="843"/>
      <c r="P28" s="843"/>
      <c r="Q28" s="843"/>
      <c r="R28" s="843"/>
      <c r="S28" s="843"/>
      <c r="T28" s="843"/>
      <c r="U28" s="843"/>
      <c r="V28" s="843"/>
      <c r="W28" s="843"/>
      <c r="X28" s="843"/>
      <c r="Y28" s="843"/>
      <c r="Z28" s="843"/>
      <c r="AA28" s="843"/>
      <c r="AB28" s="843"/>
      <c r="AC28" s="843"/>
      <c r="AD28" s="843"/>
      <c r="AE28" s="843"/>
      <c r="AF28" s="843"/>
      <c r="AG28" s="843"/>
      <c r="AH28" s="843"/>
      <c r="AI28" s="843"/>
      <c r="AJ28" s="843"/>
      <c r="AK28" s="843"/>
      <c r="AL28" s="843"/>
      <c r="AM28" s="843"/>
      <c r="AN28" s="843"/>
      <c r="AO28" s="843"/>
      <c r="AP28" s="843"/>
      <c r="AQ28" s="843"/>
      <c r="AR28" s="843"/>
      <c r="AS28" s="843"/>
      <c r="AT28" s="843"/>
      <c r="AU28" s="843"/>
      <c r="AV28" s="843"/>
      <c r="AW28" s="843"/>
      <c r="AX28" s="843"/>
      <c r="AY28" s="843"/>
      <c r="AZ28" s="843"/>
      <c r="BA28" s="843"/>
      <c r="BB28" s="843"/>
      <c r="BC28" s="843"/>
      <c r="BD28" s="843"/>
      <c r="BE28" s="843"/>
      <c r="BF28" s="843"/>
      <c r="BG28" s="843"/>
      <c r="BH28" s="843"/>
      <c r="BI28" s="843"/>
      <c r="BJ28" s="843"/>
      <c r="BK28" s="843"/>
      <c r="BL28" s="843"/>
      <c r="BM28" s="843"/>
      <c r="BN28" s="843"/>
      <c r="BO28" s="843"/>
      <c r="BP28" s="843"/>
      <c r="BQ28" s="843"/>
      <c r="BR28" s="843"/>
      <c r="BS28" s="843"/>
      <c r="BT28" s="843"/>
      <c r="BU28" s="843"/>
      <c r="BV28" s="843"/>
      <c r="BW28" s="843"/>
      <c r="BX28" s="843"/>
      <c r="BY28" s="843"/>
      <c r="BZ28" s="843"/>
      <c r="CA28" s="843"/>
      <c r="CB28" s="843"/>
      <c r="CC28" s="843"/>
      <c r="CD28" s="843"/>
      <c r="CE28" s="843"/>
      <c r="CF28" s="843"/>
      <c r="CG28" s="843"/>
      <c r="CH28" s="843"/>
      <c r="CI28" s="843"/>
      <c r="CJ28" s="843"/>
      <c r="CK28" s="843"/>
      <c r="CL28" s="843"/>
      <c r="CM28" s="843"/>
      <c r="CN28" s="843"/>
      <c r="CO28" s="843"/>
      <c r="CP28" s="843"/>
      <c r="CQ28" s="843"/>
      <c r="CR28" s="843"/>
      <c r="CS28" s="843"/>
      <c r="CT28" s="843"/>
      <c r="CU28" s="843"/>
      <c r="CV28" s="843"/>
      <c r="CW28" s="843"/>
      <c r="CX28" s="843"/>
      <c r="CY28" s="843"/>
      <c r="CZ28" s="843"/>
      <c r="DA28" s="843"/>
      <c r="DB28" s="843"/>
      <c r="DC28" s="843"/>
      <c r="DD28" s="843"/>
      <c r="DE28" s="843"/>
      <c r="DF28" s="843"/>
      <c r="DG28" s="843"/>
      <c r="DH28" s="843"/>
      <c r="DI28" s="843"/>
      <c r="DJ28" s="843"/>
      <c r="DK28" s="843"/>
      <c r="DL28" s="843"/>
      <c r="DM28" s="843"/>
      <c r="DN28" s="843"/>
      <c r="DO28" s="843"/>
      <c r="DP28" s="843"/>
      <c r="DQ28" s="843"/>
      <c r="DR28" s="843"/>
      <c r="DS28" s="843"/>
      <c r="DT28" s="843"/>
      <c r="DU28" s="843"/>
      <c r="DV28" s="843"/>
      <c r="DW28" s="843"/>
      <c r="DX28" s="843"/>
      <c r="DY28" s="843"/>
      <c r="DZ28" s="843"/>
      <c r="EA28" s="843"/>
      <c r="EB28" s="843"/>
      <c r="EC28" s="843"/>
      <c r="ED28" s="843"/>
      <c r="EE28" s="843"/>
      <c r="EF28" s="843"/>
      <c r="EG28" s="843"/>
      <c r="EH28" s="843"/>
      <c r="EI28" s="843"/>
      <c r="EJ28" s="843"/>
      <c r="EK28" s="843"/>
      <c r="EL28" s="843"/>
      <c r="EM28" s="843"/>
      <c r="EN28" s="843"/>
      <c r="EO28" s="843"/>
      <c r="EP28" s="843"/>
      <c r="EQ28" s="843"/>
      <c r="ER28" s="843"/>
      <c r="ES28" s="843"/>
      <c r="ET28" s="843"/>
      <c r="EU28" s="843"/>
      <c r="EV28" s="843"/>
      <c r="EW28" s="843"/>
      <c r="EX28" s="843"/>
      <c r="EY28" s="843"/>
      <c r="EZ28" s="843"/>
      <c r="FA28" s="843"/>
      <c r="FB28" s="843"/>
      <c r="FC28" s="843"/>
      <c r="FD28" s="843"/>
      <c r="FE28" s="843"/>
      <c r="FF28" s="843"/>
      <c r="FG28" s="843"/>
      <c r="FH28" s="843"/>
      <c r="FI28" s="843"/>
      <c r="FJ28" s="843"/>
      <c r="FK28" s="843"/>
      <c r="FL28" s="843"/>
      <c r="FM28" s="843"/>
      <c r="FN28" s="843"/>
      <c r="FO28" s="843"/>
      <c r="FP28" s="843"/>
      <c r="FQ28" s="843"/>
      <c r="FR28" s="843"/>
      <c r="FS28" s="843"/>
      <c r="FT28" s="843"/>
      <c r="FU28" s="843"/>
      <c r="FV28" s="843"/>
      <c r="FW28" s="843"/>
      <c r="FX28" s="843"/>
      <c r="FY28" s="843"/>
      <c r="FZ28" s="843"/>
      <c r="GA28" s="843"/>
      <c r="GB28" s="843"/>
      <c r="GC28" s="843"/>
      <c r="GD28" s="843"/>
      <c r="GE28" s="843"/>
      <c r="GF28" s="843"/>
      <c r="GG28" s="843"/>
      <c r="GH28" s="843"/>
      <c r="GI28" s="843"/>
      <c r="GJ28" s="843"/>
      <c r="GK28" s="843"/>
      <c r="GL28" s="843"/>
      <c r="GM28" s="843"/>
      <c r="GN28" s="843"/>
      <c r="GO28" s="843"/>
      <c r="GP28" s="843"/>
      <c r="GQ28" s="843"/>
      <c r="GR28" s="843"/>
      <c r="GS28" s="843"/>
      <c r="GT28" s="843"/>
      <c r="GU28" s="843"/>
      <c r="GV28" s="843"/>
      <c r="GW28" s="843"/>
      <c r="GX28" s="843"/>
      <c r="GY28" s="843"/>
      <c r="GZ28" s="843"/>
      <c r="HA28" s="843"/>
      <c r="HB28" s="843"/>
      <c r="HC28" s="843"/>
      <c r="HD28" s="843"/>
      <c r="HE28" s="843"/>
      <c r="HF28" s="843"/>
      <c r="HG28" s="843"/>
      <c r="HH28" s="843"/>
      <c r="HI28" s="843"/>
      <c r="HJ28" s="843"/>
      <c r="HK28" s="843"/>
      <c r="HL28" s="843"/>
      <c r="HM28" s="843"/>
      <c r="HN28" s="843"/>
      <c r="HO28" s="843"/>
      <c r="HP28" s="843"/>
      <c r="HQ28" s="843"/>
      <c r="HR28" s="843"/>
      <c r="HS28" s="843"/>
      <c r="HT28" s="843"/>
      <c r="HU28" s="843"/>
      <c r="HV28" s="843"/>
      <c r="HW28" s="843"/>
      <c r="HX28" s="843"/>
      <c r="HY28" s="843"/>
      <c r="HZ28" s="843"/>
      <c r="IA28" s="843"/>
      <c r="IB28" s="843"/>
      <c r="IC28" s="843"/>
      <c r="ID28" s="843"/>
      <c r="IE28" s="843"/>
      <c r="IF28" s="843"/>
      <c r="IG28" s="843"/>
      <c r="IH28" s="843"/>
      <c r="II28" s="843"/>
      <c r="IJ28" s="843"/>
      <c r="IK28" s="843"/>
      <c r="IL28" s="843"/>
      <c r="IM28" s="843"/>
      <c r="IN28" s="843"/>
      <c r="IO28" s="843"/>
    </row>
    <row r="29" spans="1:249" ht="18" customHeight="1">
      <c r="A29" s="946" t="s">
        <v>1565</v>
      </c>
      <c r="B29" s="947"/>
      <c r="C29" s="948" t="s">
        <v>542</v>
      </c>
      <c r="D29" s="949"/>
      <c r="E29" s="4"/>
      <c r="F29" s="4"/>
      <c r="G29" s="4"/>
      <c r="H29" s="4"/>
      <c r="I29" s="4"/>
      <c r="J29" s="843"/>
      <c r="K29" s="843"/>
      <c r="L29" s="843"/>
      <c r="M29" s="843"/>
      <c r="N29" s="843"/>
      <c r="O29" s="843"/>
      <c r="P29" s="843"/>
      <c r="Q29" s="843"/>
      <c r="R29" s="843"/>
      <c r="S29" s="843"/>
      <c r="T29" s="843"/>
      <c r="U29" s="843"/>
      <c r="V29" s="843"/>
      <c r="W29" s="843"/>
      <c r="X29" s="843"/>
      <c r="Y29" s="843"/>
      <c r="Z29" s="843"/>
      <c r="AA29" s="843"/>
      <c r="AB29" s="843"/>
      <c r="AC29" s="843"/>
      <c r="AD29" s="843"/>
      <c r="AE29" s="843"/>
      <c r="AF29" s="843"/>
      <c r="AG29" s="843"/>
      <c r="AH29" s="843"/>
      <c r="AI29" s="843"/>
      <c r="AJ29" s="843"/>
      <c r="AK29" s="843"/>
      <c r="AL29" s="843"/>
      <c r="AM29" s="843"/>
      <c r="AN29" s="843"/>
      <c r="AO29" s="843"/>
      <c r="AP29" s="843"/>
      <c r="AQ29" s="843"/>
      <c r="AR29" s="843"/>
      <c r="AS29" s="843"/>
      <c r="AT29" s="843"/>
      <c r="AU29" s="843"/>
      <c r="AV29" s="843"/>
      <c r="AW29" s="843"/>
      <c r="AX29" s="843"/>
      <c r="AY29" s="843"/>
      <c r="AZ29" s="843"/>
      <c r="BA29" s="843"/>
      <c r="BB29" s="843"/>
      <c r="BC29" s="843"/>
      <c r="BD29" s="843"/>
      <c r="BE29" s="843"/>
      <c r="BF29" s="843"/>
      <c r="BG29" s="843"/>
      <c r="BH29" s="843"/>
      <c r="BI29" s="843"/>
      <c r="BJ29" s="843"/>
      <c r="BK29" s="843"/>
      <c r="BL29" s="843"/>
      <c r="BM29" s="843"/>
      <c r="BN29" s="843"/>
      <c r="BO29" s="843"/>
      <c r="BP29" s="843"/>
      <c r="BQ29" s="843"/>
      <c r="BR29" s="843"/>
      <c r="BS29" s="843"/>
      <c r="BT29" s="843"/>
      <c r="BU29" s="843"/>
      <c r="BV29" s="843"/>
      <c r="BW29" s="843"/>
      <c r="BX29" s="843"/>
      <c r="BY29" s="843"/>
      <c r="BZ29" s="843"/>
      <c r="CA29" s="843"/>
      <c r="CB29" s="843"/>
      <c r="CC29" s="843"/>
      <c r="CD29" s="843"/>
      <c r="CE29" s="843"/>
      <c r="CF29" s="843"/>
      <c r="CG29" s="843"/>
      <c r="CH29" s="843"/>
      <c r="CI29" s="843"/>
      <c r="CJ29" s="843"/>
      <c r="CK29" s="843"/>
      <c r="CL29" s="843"/>
      <c r="CM29" s="843"/>
      <c r="CN29" s="843"/>
      <c r="CO29" s="843"/>
      <c r="CP29" s="843"/>
      <c r="CQ29" s="843"/>
      <c r="CR29" s="843"/>
      <c r="CS29" s="843"/>
      <c r="CT29" s="843"/>
      <c r="CU29" s="843"/>
      <c r="CV29" s="843"/>
      <c r="CW29" s="843"/>
      <c r="CX29" s="843"/>
      <c r="CY29" s="843"/>
      <c r="CZ29" s="843"/>
      <c r="DA29" s="843"/>
      <c r="DB29" s="843"/>
      <c r="DC29" s="843"/>
      <c r="DD29" s="843"/>
      <c r="DE29" s="843"/>
      <c r="DF29" s="843"/>
      <c r="DG29" s="843"/>
      <c r="DH29" s="843"/>
      <c r="DI29" s="843"/>
      <c r="DJ29" s="843"/>
      <c r="DK29" s="843"/>
      <c r="DL29" s="843"/>
      <c r="DM29" s="843"/>
      <c r="DN29" s="843"/>
      <c r="DO29" s="843"/>
      <c r="DP29" s="843"/>
      <c r="DQ29" s="843"/>
      <c r="DR29" s="843"/>
      <c r="DS29" s="843"/>
      <c r="DT29" s="843"/>
      <c r="DU29" s="843"/>
      <c r="DV29" s="843"/>
      <c r="DW29" s="843"/>
      <c r="DX29" s="843"/>
      <c r="DY29" s="843"/>
      <c r="DZ29" s="843"/>
      <c r="EA29" s="843"/>
      <c r="EB29" s="843"/>
      <c r="EC29" s="843"/>
      <c r="ED29" s="843"/>
      <c r="EE29" s="843"/>
      <c r="EF29" s="843"/>
      <c r="EG29" s="843"/>
      <c r="EH29" s="843"/>
      <c r="EI29" s="843"/>
      <c r="EJ29" s="843"/>
      <c r="EK29" s="843"/>
      <c r="EL29" s="843"/>
      <c r="EM29" s="843"/>
      <c r="EN29" s="843"/>
      <c r="EO29" s="843"/>
      <c r="EP29" s="843"/>
      <c r="EQ29" s="843"/>
      <c r="ER29" s="843"/>
      <c r="ES29" s="843"/>
      <c r="ET29" s="843"/>
      <c r="EU29" s="843"/>
      <c r="EV29" s="843"/>
      <c r="EW29" s="843"/>
      <c r="EX29" s="843"/>
      <c r="EY29" s="843"/>
      <c r="EZ29" s="843"/>
      <c r="FA29" s="843"/>
      <c r="FB29" s="843"/>
      <c r="FC29" s="843"/>
      <c r="FD29" s="843"/>
      <c r="FE29" s="843"/>
      <c r="FF29" s="843"/>
      <c r="FG29" s="843"/>
      <c r="FH29" s="843"/>
      <c r="FI29" s="843"/>
      <c r="FJ29" s="843"/>
      <c r="FK29" s="843"/>
      <c r="FL29" s="843"/>
      <c r="FM29" s="843"/>
      <c r="FN29" s="843"/>
      <c r="FO29" s="843"/>
      <c r="FP29" s="843"/>
      <c r="FQ29" s="843"/>
      <c r="FR29" s="843"/>
      <c r="FS29" s="843"/>
      <c r="FT29" s="843"/>
      <c r="FU29" s="843"/>
      <c r="FV29" s="843"/>
      <c r="FW29" s="843"/>
      <c r="FX29" s="843"/>
      <c r="FY29" s="843"/>
      <c r="FZ29" s="843"/>
      <c r="GA29" s="843"/>
      <c r="GB29" s="843"/>
      <c r="GC29" s="843"/>
      <c r="GD29" s="843"/>
      <c r="GE29" s="843"/>
      <c r="GF29" s="843"/>
      <c r="GG29" s="843"/>
      <c r="GH29" s="843"/>
      <c r="GI29" s="843"/>
      <c r="GJ29" s="843"/>
      <c r="GK29" s="843"/>
      <c r="GL29" s="843"/>
      <c r="GM29" s="843"/>
      <c r="GN29" s="843"/>
      <c r="GO29" s="843"/>
      <c r="GP29" s="843"/>
      <c r="GQ29" s="843"/>
      <c r="GR29" s="843"/>
      <c r="GS29" s="843"/>
      <c r="GT29" s="843"/>
      <c r="GU29" s="843"/>
      <c r="GV29" s="843"/>
      <c r="GW29" s="843"/>
      <c r="GX29" s="843"/>
      <c r="GY29" s="843"/>
      <c r="GZ29" s="843"/>
      <c r="HA29" s="843"/>
      <c r="HB29" s="843"/>
      <c r="HC29" s="843"/>
      <c r="HD29" s="843"/>
      <c r="HE29" s="843"/>
      <c r="HF29" s="843"/>
      <c r="HG29" s="843"/>
      <c r="HH29" s="843"/>
      <c r="HI29" s="843"/>
      <c r="HJ29" s="843"/>
      <c r="HK29" s="843"/>
      <c r="HL29" s="843"/>
      <c r="HM29" s="843"/>
      <c r="HN29" s="843"/>
      <c r="HO29" s="843"/>
      <c r="HP29" s="843"/>
      <c r="HQ29" s="843"/>
      <c r="HR29" s="843"/>
      <c r="HS29" s="843"/>
      <c r="HT29" s="843"/>
      <c r="HU29" s="843"/>
      <c r="HV29" s="843"/>
      <c r="HW29" s="843"/>
      <c r="HX29" s="843"/>
      <c r="HY29" s="843"/>
      <c r="HZ29" s="843"/>
      <c r="IA29" s="843"/>
      <c r="IB29" s="843"/>
      <c r="IC29" s="843"/>
      <c r="ID29" s="843"/>
      <c r="IE29" s="843"/>
      <c r="IF29" s="843"/>
      <c r="IG29" s="843"/>
      <c r="IH29" s="843"/>
      <c r="II29" s="843"/>
      <c r="IJ29" s="843"/>
      <c r="IK29" s="843"/>
      <c r="IL29" s="843"/>
      <c r="IM29" s="843"/>
      <c r="IN29" s="843"/>
      <c r="IO29" s="843"/>
    </row>
    <row r="30" spans="1:249" ht="18" customHeight="1">
      <c r="A30" s="950"/>
      <c r="B30" s="945"/>
      <c r="C30" s="945"/>
      <c r="D30" s="945"/>
      <c r="E30" s="4"/>
      <c r="F30" s="4"/>
      <c r="G30" s="4"/>
      <c r="H30" s="4"/>
      <c r="I30" s="4"/>
      <c r="J30" s="843"/>
      <c r="K30" s="843"/>
      <c r="L30" s="843"/>
      <c r="M30" s="843"/>
      <c r="N30" s="843"/>
      <c r="O30" s="843"/>
      <c r="P30" s="843"/>
      <c r="Q30" s="843"/>
      <c r="R30" s="843"/>
      <c r="S30" s="843"/>
      <c r="T30" s="843"/>
      <c r="U30" s="843"/>
      <c r="V30" s="843"/>
      <c r="W30" s="843"/>
      <c r="X30" s="843"/>
      <c r="Y30" s="843"/>
      <c r="Z30" s="843"/>
      <c r="AA30" s="843"/>
      <c r="AB30" s="843"/>
      <c r="AC30" s="843"/>
      <c r="AD30" s="843"/>
      <c r="AE30" s="843"/>
      <c r="AF30" s="843"/>
      <c r="AG30" s="843"/>
      <c r="AH30" s="843"/>
      <c r="AI30" s="843"/>
      <c r="AJ30" s="843"/>
      <c r="AK30" s="843"/>
      <c r="AL30" s="843"/>
      <c r="AM30" s="843"/>
      <c r="AN30" s="843"/>
      <c r="AO30" s="843"/>
      <c r="AP30" s="843"/>
      <c r="AQ30" s="843"/>
      <c r="AR30" s="843"/>
      <c r="AS30" s="843"/>
      <c r="AT30" s="843"/>
      <c r="AU30" s="843"/>
      <c r="AV30" s="843"/>
      <c r="AW30" s="843"/>
      <c r="AX30" s="843"/>
      <c r="AY30" s="843"/>
      <c r="AZ30" s="843"/>
      <c r="BA30" s="843"/>
      <c r="BB30" s="843"/>
      <c r="BC30" s="843"/>
      <c r="BD30" s="843"/>
      <c r="BE30" s="843"/>
      <c r="BF30" s="843"/>
      <c r="BG30" s="843"/>
      <c r="BH30" s="843"/>
      <c r="BI30" s="843"/>
      <c r="BJ30" s="843"/>
      <c r="BK30" s="843"/>
      <c r="BL30" s="843"/>
      <c r="BM30" s="843"/>
      <c r="BN30" s="843"/>
      <c r="BO30" s="843"/>
      <c r="BP30" s="843"/>
      <c r="BQ30" s="843"/>
      <c r="BR30" s="843"/>
      <c r="BS30" s="843"/>
      <c r="BT30" s="843"/>
      <c r="BU30" s="843"/>
      <c r="BV30" s="843"/>
      <c r="BW30" s="843"/>
      <c r="BX30" s="843"/>
      <c r="BY30" s="843"/>
      <c r="BZ30" s="843"/>
      <c r="CA30" s="843"/>
      <c r="CB30" s="843"/>
      <c r="CC30" s="843"/>
      <c r="CD30" s="843"/>
      <c r="CE30" s="843"/>
      <c r="CF30" s="843"/>
      <c r="CG30" s="843"/>
      <c r="CH30" s="843"/>
      <c r="CI30" s="843"/>
      <c r="CJ30" s="843"/>
      <c r="CK30" s="843"/>
      <c r="CL30" s="843"/>
      <c r="CM30" s="843"/>
      <c r="CN30" s="843"/>
      <c r="CO30" s="843"/>
      <c r="CP30" s="843"/>
      <c r="CQ30" s="843"/>
      <c r="CR30" s="843"/>
      <c r="CS30" s="843"/>
      <c r="CT30" s="843"/>
      <c r="CU30" s="843"/>
      <c r="CV30" s="843"/>
      <c r="CW30" s="843"/>
      <c r="CX30" s="843"/>
      <c r="CY30" s="843"/>
      <c r="CZ30" s="843"/>
      <c r="DA30" s="843"/>
      <c r="DB30" s="843"/>
      <c r="DC30" s="843"/>
      <c r="DD30" s="843"/>
      <c r="DE30" s="843"/>
      <c r="DF30" s="843"/>
      <c r="DG30" s="843"/>
      <c r="DH30" s="843"/>
      <c r="DI30" s="843"/>
      <c r="DJ30" s="843"/>
      <c r="DK30" s="843"/>
      <c r="DL30" s="843"/>
      <c r="DM30" s="843"/>
      <c r="DN30" s="843"/>
      <c r="DO30" s="843"/>
      <c r="DP30" s="843"/>
      <c r="DQ30" s="843"/>
      <c r="DR30" s="843"/>
      <c r="DS30" s="843"/>
      <c r="DT30" s="843"/>
      <c r="DU30" s="843"/>
      <c r="DV30" s="843"/>
      <c r="DW30" s="843"/>
      <c r="DX30" s="843"/>
      <c r="DY30" s="843"/>
      <c r="DZ30" s="843"/>
      <c r="EA30" s="843"/>
      <c r="EB30" s="843"/>
      <c r="EC30" s="843"/>
      <c r="ED30" s="843"/>
      <c r="EE30" s="843"/>
      <c r="EF30" s="843"/>
      <c r="EG30" s="843"/>
      <c r="EH30" s="843"/>
      <c r="EI30" s="843"/>
      <c r="EJ30" s="843"/>
      <c r="EK30" s="843"/>
      <c r="EL30" s="843"/>
      <c r="EM30" s="843"/>
      <c r="EN30" s="843"/>
      <c r="EO30" s="843"/>
      <c r="EP30" s="843"/>
      <c r="EQ30" s="843"/>
      <c r="ER30" s="843"/>
      <c r="ES30" s="843"/>
      <c r="ET30" s="843"/>
      <c r="EU30" s="843"/>
      <c r="EV30" s="843"/>
      <c r="EW30" s="843"/>
      <c r="EX30" s="843"/>
      <c r="EY30" s="843"/>
      <c r="EZ30" s="843"/>
      <c r="FA30" s="843"/>
      <c r="FB30" s="843"/>
      <c r="FC30" s="843"/>
      <c r="FD30" s="843"/>
      <c r="FE30" s="843"/>
      <c r="FF30" s="843"/>
      <c r="FG30" s="843"/>
      <c r="FH30" s="843"/>
      <c r="FI30" s="843"/>
      <c r="FJ30" s="843"/>
      <c r="FK30" s="843"/>
      <c r="FL30" s="843"/>
      <c r="FM30" s="843"/>
      <c r="FN30" s="843"/>
      <c r="FO30" s="843"/>
      <c r="FP30" s="843"/>
      <c r="FQ30" s="843"/>
      <c r="FR30" s="843"/>
      <c r="FS30" s="843"/>
      <c r="FT30" s="843"/>
      <c r="FU30" s="843"/>
      <c r="FV30" s="843"/>
      <c r="FW30" s="843"/>
      <c r="FX30" s="843"/>
      <c r="FY30" s="843"/>
      <c r="FZ30" s="843"/>
      <c r="GA30" s="843"/>
      <c r="GB30" s="843"/>
      <c r="GC30" s="843"/>
      <c r="GD30" s="843"/>
      <c r="GE30" s="843"/>
      <c r="GF30" s="843"/>
      <c r="GG30" s="843"/>
      <c r="GH30" s="843"/>
      <c r="GI30" s="843"/>
      <c r="GJ30" s="843"/>
      <c r="GK30" s="843"/>
      <c r="GL30" s="843"/>
      <c r="GM30" s="843"/>
      <c r="GN30" s="843"/>
      <c r="GO30" s="843"/>
      <c r="GP30" s="843"/>
      <c r="GQ30" s="843"/>
      <c r="GR30" s="843"/>
      <c r="GS30" s="843"/>
      <c r="GT30" s="843"/>
      <c r="GU30" s="843"/>
      <c r="GV30" s="843"/>
      <c r="GW30" s="843"/>
      <c r="GX30" s="843"/>
      <c r="GY30" s="843"/>
      <c r="GZ30" s="843"/>
      <c r="HA30" s="843"/>
      <c r="HB30" s="843"/>
      <c r="HC30" s="843"/>
      <c r="HD30" s="843"/>
      <c r="HE30" s="843"/>
      <c r="HF30" s="843"/>
      <c r="HG30" s="843"/>
      <c r="HH30" s="843"/>
      <c r="HI30" s="843"/>
      <c r="HJ30" s="843"/>
      <c r="HK30" s="843"/>
      <c r="HL30" s="843"/>
      <c r="HM30" s="843"/>
      <c r="HN30" s="843"/>
      <c r="HO30" s="843"/>
      <c r="HP30" s="843"/>
      <c r="HQ30" s="843"/>
      <c r="HR30" s="843"/>
      <c r="HS30" s="843"/>
      <c r="HT30" s="843"/>
      <c r="HU30" s="843"/>
      <c r="HV30" s="843"/>
      <c r="HW30" s="843"/>
      <c r="HX30" s="843"/>
      <c r="HY30" s="843"/>
      <c r="HZ30" s="843"/>
      <c r="IA30" s="843"/>
      <c r="IB30" s="843"/>
      <c r="IC30" s="843"/>
      <c r="ID30" s="843"/>
      <c r="IE30" s="843"/>
      <c r="IF30" s="843"/>
      <c r="IG30" s="843"/>
      <c r="IH30" s="843"/>
      <c r="II30" s="843"/>
      <c r="IJ30" s="843"/>
      <c r="IK30" s="843"/>
      <c r="IL30" s="843"/>
      <c r="IM30" s="843"/>
      <c r="IN30" s="843"/>
      <c r="IO30" s="843"/>
    </row>
    <row r="31" spans="1:249" ht="18" customHeight="1">
      <c r="A31" s="951"/>
      <c r="B31" s="952"/>
      <c r="C31" s="952"/>
      <c r="D31" s="953"/>
      <c r="E31" s="844"/>
      <c r="F31" s="844"/>
      <c r="G31" s="4"/>
      <c r="H31" s="4"/>
      <c r="I31" s="4"/>
      <c r="J31" s="843"/>
      <c r="K31" s="843"/>
      <c r="L31" s="843"/>
      <c r="M31" s="843"/>
      <c r="N31" s="843"/>
      <c r="O31" s="843"/>
      <c r="P31" s="843"/>
      <c r="Q31" s="843"/>
      <c r="R31" s="843"/>
      <c r="S31" s="843"/>
      <c r="T31" s="843"/>
      <c r="U31" s="843"/>
      <c r="V31" s="843"/>
      <c r="W31" s="843"/>
      <c r="X31" s="843"/>
      <c r="Y31" s="843"/>
      <c r="Z31" s="843"/>
      <c r="AA31" s="843"/>
      <c r="AB31" s="843"/>
      <c r="AC31" s="843"/>
      <c r="AD31" s="843"/>
      <c r="AE31" s="843"/>
      <c r="AF31" s="843"/>
      <c r="AG31" s="843"/>
      <c r="AH31" s="843"/>
      <c r="AI31" s="843"/>
      <c r="AJ31" s="843"/>
      <c r="AK31" s="843"/>
      <c r="AL31" s="843"/>
      <c r="AM31" s="843"/>
      <c r="AN31" s="843"/>
      <c r="AO31" s="843"/>
      <c r="AP31" s="843"/>
      <c r="AQ31" s="843"/>
      <c r="AR31" s="843"/>
      <c r="AS31" s="843"/>
      <c r="AT31" s="843"/>
      <c r="AU31" s="843"/>
      <c r="AV31" s="843"/>
      <c r="AW31" s="843"/>
      <c r="AX31" s="843"/>
      <c r="AY31" s="843"/>
      <c r="AZ31" s="843"/>
      <c r="BA31" s="843"/>
      <c r="BB31" s="843"/>
      <c r="BC31" s="843"/>
      <c r="BD31" s="843"/>
      <c r="BE31" s="843"/>
      <c r="BF31" s="843"/>
      <c r="BG31" s="843"/>
      <c r="BH31" s="843"/>
      <c r="BI31" s="843"/>
      <c r="BJ31" s="843"/>
      <c r="BK31" s="843"/>
      <c r="BL31" s="843"/>
      <c r="BM31" s="843"/>
      <c r="BN31" s="843"/>
      <c r="BO31" s="843"/>
      <c r="BP31" s="843"/>
      <c r="BQ31" s="843"/>
      <c r="BR31" s="843"/>
      <c r="BS31" s="843"/>
      <c r="BT31" s="843"/>
      <c r="BU31" s="843"/>
      <c r="BV31" s="843"/>
      <c r="BW31" s="843"/>
      <c r="BX31" s="843"/>
      <c r="BY31" s="843"/>
      <c r="BZ31" s="843"/>
      <c r="CA31" s="843"/>
      <c r="CB31" s="843"/>
      <c r="CC31" s="843"/>
      <c r="CD31" s="843"/>
      <c r="CE31" s="843"/>
      <c r="CF31" s="843"/>
      <c r="CG31" s="843"/>
      <c r="CH31" s="843"/>
      <c r="CI31" s="843"/>
      <c r="CJ31" s="843"/>
      <c r="CK31" s="843"/>
      <c r="CL31" s="843"/>
      <c r="CM31" s="843"/>
      <c r="CN31" s="843"/>
      <c r="CO31" s="843"/>
      <c r="CP31" s="843"/>
      <c r="CQ31" s="843"/>
      <c r="CR31" s="843"/>
      <c r="CS31" s="843"/>
      <c r="CT31" s="843"/>
      <c r="CU31" s="843"/>
      <c r="CV31" s="843"/>
      <c r="CW31" s="843"/>
      <c r="CX31" s="843"/>
      <c r="CY31" s="843"/>
      <c r="CZ31" s="843"/>
      <c r="DA31" s="843"/>
      <c r="DB31" s="843"/>
      <c r="DC31" s="843"/>
      <c r="DD31" s="843"/>
      <c r="DE31" s="843"/>
      <c r="DF31" s="843"/>
      <c r="DG31" s="843"/>
      <c r="DH31" s="843"/>
      <c r="DI31" s="843"/>
      <c r="DJ31" s="843"/>
      <c r="DK31" s="843"/>
      <c r="DL31" s="843"/>
      <c r="DM31" s="843"/>
      <c r="DN31" s="843"/>
      <c r="DO31" s="843"/>
      <c r="DP31" s="843"/>
      <c r="DQ31" s="843"/>
      <c r="DR31" s="843"/>
      <c r="DS31" s="843"/>
      <c r="DT31" s="843"/>
      <c r="DU31" s="843"/>
      <c r="DV31" s="843"/>
      <c r="DW31" s="843"/>
      <c r="DX31" s="843"/>
      <c r="DY31" s="843"/>
      <c r="DZ31" s="843"/>
      <c r="EA31" s="843"/>
      <c r="EB31" s="843"/>
      <c r="EC31" s="843"/>
      <c r="ED31" s="843"/>
      <c r="EE31" s="843"/>
      <c r="EF31" s="843"/>
      <c r="EG31" s="843"/>
      <c r="EH31" s="843"/>
      <c r="EI31" s="843"/>
      <c r="EJ31" s="843"/>
      <c r="EK31" s="843"/>
      <c r="EL31" s="843"/>
      <c r="EM31" s="843"/>
      <c r="EN31" s="843"/>
      <c r="EO31" s="843"/>
      <c r="EP31" s="843"/>
      <c r="EQ31" s="843"/>
      <c r="ER31" s="843"/>
      <c r="ES31" s="843"/>
      <c r="ET31" s="843"/>
      <c r="EU31" s="843"/>
      <c r="EV31" s="843"/>
      <c r="EW31" s="843"/>
      <c r="EX31" s="843"/>
      <c r="EY31" s="843"/>
      <c r="EZ31" s="843"/>
      <c r="FA31" s="843"/>
      <c r="FB31" s="843"/>
      <c r="FC31" s="843"/>
      <c r="FD31" s="843"/>
      <c r="FE31" s="843"/>
      <c r="FF31" s="843"/>
      <c r="FG31" s="843"/>
      <c r="FH31" s="843"/>
      <c r="FI31" s="843"/>
      <c r="FJ31" s="843"/>
      <c r="FK31" s="843"/>
      <c r="FL31" s="843"/>
      <c r="FM31" s="843"/>
      <c r="FN31" s="843"/>
      <c r="FO31" s="843"/>
      <c r="FP31" s="843"/>
      <c r="FQ31" s="843"/>
      <c r="FR31" s="843"/>
      <c r="FS31" s="843"/>
      <c r="FT31" s="843"/>
      <c r="FU31" s="843"/>
      <c r="FV31" s="843"/>
      <c r="FW31" s="843"/>
      <c r="FX31" s="843"/>
      <c r="FY31" s="843"/>
      <c r="FZ31" s="843"/>
      <c r="GA31" s="843"/>
      <c r="GB31" s="843"/>
      <c r="GC31" s="843"/>
      <c r="GD31" s="843"/>
      <c r="GE31" s="843"/>
      <c r="GF31" s="843"/>
      <c r="GG31" s="843"/>
      <c r="GH31" s="843"/>
      <c r="GI31" s="843"/>
      <c r="GJ31" s="843"/>
      <c r="GK31" s="843"/>
      <c r="GL31" s="843"/>
      <c r="GM31" s="843"/>
      <c r="GN31" s="843"/>
      <c r="GO31" s="843"/>
      <c r="GP31" s="843"/>
      <c r="GQ31" s="843"/>
      <c r="GR31" s="843"/>
      <c r="GS31" s="843"/>
      <c r="GT31" s="843"/>
      <c r="GU31" s="843"/>
      <c r="GV31" s="843"/>
      <c r="GW31" s="843"/>
      <c r="GX31" s="843"/>
      <c r="GY31" s="843"/>
      <c r="GZ31" s="843"/>
      <c r="HA31" s="843"/>
      <c r="HB31" s="843"/>
      <c r="HC31" s="843"/>
      <c r="HD31" s="843"/>
      <c r="HE31" s="843"/>
      <c r="HF31" s="843"/>
      <c r="HG31" s="843"/>
      <c r="HH31" s="843"/>
      <c r="HI31" s="843"/>
      <c r="HJ31" s="843"/>
      <c r="HK31" s="843"/>
      <c r="HL31" s="843"/>
      <c r="HM31" s="843"/>
      <c r="HN31" s="843"/>
      <c r="HO31" s="843"/>
      <c r="HP31" s="843"/>
      <c r="HQ31" s="843"/>
      <c r="HR31" s="843"/>
      <c r="HS31" s="843"/>
      <c r="HT31" s="843"/>
      <c r="HU31" s="843"/>
      <c r="HV31" s="843"/>
      <c r="HW31" s="843"/>
      <c r="HX31" s="843"/>
      <c r="HY31" s="843"/>
      <c r="HZ31" s="843"/>
      <c r="IA31" s="843"/>
      <c r="IB31" s="843"/>
      <c r="IC31" s="843"/>
      <c r="ID31" s="843"/>
      <c r="IE31" s="843"/>
      <c r="IF31" s="843"/>
      <c r="IG31" s="843"/>
      <c r="IH31" s="843"/>
      <c r="II31" s="843"/>
      <c r="IJ31" s="843"/>
      <c r="IK31" s="843"/>
      <c r="IL31" s="843"/>
      <c r="IM31" s="843"/>
      <c r="IN31" s="843"/>
      <c r="IO31" s="843"/>
    </row>
    <row r="32" spans="1:249" ht="18" customHeight="1">
      <c r="A32" s="951"/>
      <c r="B32" s="952"/>
      <c r="C32" s="952"/>
      <c r="D32" s="953"/>
      <c r="E32" s="844"/>
      <c r="F32" s="844"/>
      <c r="G32" s="4"/>
      <c r="H32" s="4"/>
      <c r="I32" s="4"/>
      <c r="J32" s="843"/>
      <c r="K32" s="843"/>
      <c r="L32" s="843"/>
      <c r="M32" s="843"/>
      <c r="N32" s="843"/>
      <c r="O32" s="843"/>
      <c r="P32" s="843"/>
      <c r="Q32" s="843"/>
      <c r="R32" s="843"/>
      <c r="S32" s="843"/>
      <c r="T32" s="843"/>
      <c r="U32" s="843"/>
      <c r="V32" s="843"/>
      <c r="W32" s="843"/>
      <c r="X32" s="843"/>
      <c r="Y32" s="843"/>
      <c r="Z32" s="843"/>
      <c r="AA32" s="843"/>
      <c r="AB32" s="843"/>
      <c r="AC32" s="843"/>
      <c r="AD32" s="843"/>
      <c r="AE32" s="843"/>
      <c r="AF32" s="843"/>
      <c r="AG32" s="843"/>
      <c r="AH32" s="843"/>
      <c r="AI32" s="843"/>
      <c r="AJ32" s="843"/>
      <c r="AK32" s="843"/>
      <c r="AL32" s="843"/>
      <c r="AM32" s="843"/>
      <c r="AN32" s="843"/>
      <c r="AO32" s="843"/>
      <c r="AP32" s="843"/>
      <c r="AQ32" s="843"/>
      <c r="AR32" s="843"/>
      <c r="AS32" s="843"/>
      <c r="AT32" s="843"/>
      <c r="AU32" s="843"/>
      <c r="AV32" s="843"/>
      <c r="AW32" s="843"/>
      <c r="AX32" s="843"/>
      <c r="AY32" s="843"/>
      <c r="AZ32" s="843"/>
      <c r="BA32" s="843"/>
      <c r="BB32" s="843"/>
      <c r="BC32" s="843"/>
      <c r="BD32" s="843"/>
      <c r="BE32" s="843"/>
      <c r="BF32" s="843"/>
      <c r="BG32" s="843"/>
      <c r="BH32" s="843"/>
      <c r="BI32" s="843"/>
      <c r="BJ32" s="843"/>
      <c r="BK32" s="843"/>
      <c r="BL32" s="843"/>
      <c r="BM32" s="843"/>
      <c r="BN32" s="843"/>
      <c r="BO32" s="843"/>
      <c r="BP32" s="843"/>
      <c r="BQ32" s="843"/>
      <c r="BR32" s="843"/>
      <c r="BS32" s="843"/>
      <c r="BT32" s="843"/>
      <c r="BU32" s="843"/>
      <c r="BV32" s="843"/>
      <c r="BW32" s="843"/>
      <c r="BX32" s="843"/>
      <c r="BY32" s="843"/>
      <c r="BZ32" s="843"/>
      <c r="CA32" s="843"/>
      <c r="CB32" s="843"/>
      <c r="CC32" s="843"/>
      <c r="CD32" s="843"/>
      <c r="CE32" s="843"/>
      <c r="CF32" s="843"/>
      <c r="CG32" s="843"/>
      <c r="CH32" s="843"/>
      <c r="CI32" s="843"/>
      <c r="CJ32" s="843"/>
      <c r="CK32" s="843"/>
      <c r="CL32" s="843"/>
      <c r="CM32" s="843"/>
      <c r="CN32" s="843"/>
      <c r="CO32" s="843"/>
      <c r="CP32" s="843"/>
      <c r="CQ32" s="843"/>
      <c r="CR32" s="843"/>
      <c r="CS32" s="843"/>
      <c r="CT32" s="843"/>
      <c r="CU32" s="843"/>
      <c r="CV32" s="843"/>
      <c r="CW32" s="843"/>
      <c r="CX32" s="843"/>
      <c r="CY32" s="843"/>
      <c r="CZ32" s="843"/>
      <c r="DA32" s="843"/>
      <c r="DB32" s="843"/>
      <c r="DC32" s="843"/>
      <c r="DD32" s="843"/>
      <c r="DE32" s="843"/>
      <c r="DF32" s="843"/>
      <c r="DG32" s="843"/>
      <c r="DH32" s="843"/>
      <c r="DI32" s="843"/>
      <c r="DJ32" s="843"/>
      <c r="DK32" s="843"/>
      <c r="DL32" s="843"/>
      <c r="DM32" s="843"/>
      <c r="DN32" s="843"/>
      <c r="DO32" s="843"/>
      <c r="DP32" s="843"/>
      <c r="DQ32" s="843"/>
      <c r="DR32" s="843"/>
      <c r="DS32" s="843"/>
      <c r="DT32" s="843"/>
      <c r="DU32" s="843"/>
      <c r="DV32" s="843"/>
      <c r="DW32" s="843"/>
      <c r="DX32" s="843"/>
      <c r="DY32" s="843"/>
      <c r="DZ32" s="843"/>
      <c r="EA32" s="843"/>
      <c r="EB32" s="843"/>
      <c r="EC32" s="843"/>
      <c r="ED32" s="843"/>
      <c r="EE32" s="843"/>
      <c r="EF32" s="843"/>
      <c r="EG32" s="843"/>
      <c r="EH32" s="843"/>
      <c r="EI32" s="843"/>
      <c r="EJ32" s="843"/>
      <c r="EK32" s="843"/>
      <c r="EL32" s="843"/>
      <c r="EM32" s="843"/>
      <c r="EN32" s="843"/>
      <c r="EO32" s="843"/>
      <c r="EP32" s="843"/>
      <c r="EQ32" s="843"/>
      <c r="ER32" s="843"/>
      <c r="ES32" s="843"/>
      <c r="ET32" s="843"/>
      <c r="EU32" s="843"/>
      <c r="EV32" s="843"/>
      <c r="EW32" s="843"/>
      <c r="EX32" s="843"/>
      <c r="EY32" s="843"/>
      <c r="EZ32" s="843"/>
      <c r="FA32" s="843"/>
      <c r="FB32" s="843"/>
      <c r="FC32" s="843"/>
      <c r="FD32" s="843"/>
      <c r="FE32" s="843"/>
      <c r="FF32" s="843"/>
      <c r="FG32" s="843"/>
      <c r="FH32" s="843"/>
      <c r="FI32" s="843"/>
      <c r="FJ32" s="843"/>
      <c r="FK32" s="843"/>
      <c r="FL32" s="843"/>
      <c r="FM32" s="843"/>
      <c r="FN32" s="843"/>
      <c r="FO32" s="843"/>
      <c r="FP32" s="843"/>
      <c r="FQ32" s="843"/>
      <c r="FR32" s="843"/>
      <c r="FS32" s="843"/>
      <c r="FT32" s="843"/>
      <c r="FU32" s="843"/>
      <c r="FV32" s="843"/>
      <c r="FW32" s="843"/>
      <c r="FX32" s="843"/>
      <c r="FY32" s="843"/>
      <c r="FZ32" s="843"/>
      <c r="GA32" s="843"/>
      <c r="GB32" s="843"/>
      <c r="GC32" s="843"/>
      <c r="GD32" s="843"/>
      <c r="GE32" s="843"/>
      <c r="GF32" s="843"/>
      <c r="GG32" s="843"/>
      <c r="GH32" s="843"/>
      <c r="GI32" s="843"/>
      <c r="GJ32" s="843"/>
      <c r="GK32" s="843"/>
      <c r="GL32" s="843"/>
      <c r="GM32" s="843"/>
      <c r="GN32" s="843"/>
      <c r="GO32" s="843"/>
      <c r="GP32" s="843"/>
      <c r="GQ32" s="843"/>
      <c r="GR32" s="843"/>
      <c r="GS32" s="843"/>
      <c r="GT32" s="843"/>
      <c r="GU32" s="843"/>
      <c r="GV32" s="843"/>
      <c r="GW32" s="843"/>
      <c r="GX32" s="843"/>
      <c r="GY32" s="843"/>
      <c r="GZ32" s="843"/>
      <c r="HA32" s="843"/>
      <c r="HB32" s="843"/>
      <c r="HC32" s="843"/>
      <c r="HD32" s="843"/>
      <c r="HE32" s="843"/>
      <c r="HF32" s="843"/>
      <c r="HG32" s="843"/>
      <c r="HH32" s="843"/>
      <c r="HI32" s="843"/>
      <c r="HJ32" s="843"/>
      <c r="HK32" s="843"/>
      <c r="HL32" s="843"/>
      <c r="HM32" s="843"/>
      <c r="HN32" s="843"/>
      <c r="HO32" s="843"/>
      <c r="HP32" s="843"/>
      <c r="HQ32" s="843"/>
      <c r="HR32" s="843"/>
      <c r="HS32" s="843"/>
      <c r="HT32" s="843"/>
      <c r="HU32" s="843"/>
      <c r="HV32" s="843"/>
      <c r="HW32" s="843"/>
      <c r="HX32" s="843"/>
      <c r="HY32" s="843"/>
      <c r="HZ32" s="843"/>
      <c r="IA32" s="843"/>
      <c r="IB32" s="843"/>
      <c r="IC32" s="843"/>
      <c r="ID32" s="843"/>
      <c r="IE32" s="843"/>
      <c r="IF32" s="843"/>
      <c r="IG32" s="843"/>
      <c r="IH32" s="843"/>
      <c r="II32" s="843"/>
      <c r="IJ32" s="843"/>
      <c r="IK32" s="843"/>
      <c r="IL32" s="843"/>
      <c r="IM32" s="843"/>
      <c r="IN32" s="843"/>
      <c r="IO32" s="843"/>
    </row>
    <row r="33" spans="1:249" ht="18" customHeight="1">
      <c r="A33" s="951"/>
      <c r="B33" s="952"/>
      <c r="C33" s="952"/>
      <c r="D33" s="954"/>
      <c r="E33" s="5"/>
      <c r="F33" s="5"/>
      <c r="G33" s="844"/>
      <c r="H33" s="844"/>
      <c r="I33" s="844"/>
      <c r="J33" s="845"/>
      <c r="K33" s="845"/>
      <c r="L33" s="845"/>
      <c r="M33" s="845"/>
      <c r="N33" s="845"/>
      <c r="O33" s="845"/>
      <c r="P33" s="845"/>
      <c r="Q33" s="845"/>
      <c r="R33" s="845"/>
      <c r="S33" s="845"/>
      <c r="T33" s="845"/>
      <c r="U33" s="845"/>
      <c r="V33" s="845"/>
      <c r="W33" s="845"/>
      <c r="X33" s="845"/>
      <c r="Y33" s="845"/>
      <c r="Z33" s="845"/>
      <c r="AA33" s="845"/>
      <c r="AB33" s="845"/>
      <c r="AC33" s="845"/>
      <c r="AD33" s="845"/>
      <c r="AE33" s="845"/>
      <c r="AF33" s="845"/>
      <c r="AG33" s="845"/>
      <c r="AH33" s="845"/>
      <c r="AI33" s="845"/>
      <c r="AJ33" s="845"/>
      <c r="AK33" s="845"/>
      <c r="AL33" s="845"/>
      <c r="AM33" s="845"/>
      <c r="AN33" s="845"/>
      <c r="AO33" s="845"/>
      <c r="AP33" s="845"/>
      <c r="AQ33" s="845"/>
      <c r="AR33" s="845"/>
      <c r="AS33" s="845"/>
      <c r="AT33" s="845"/>
      <c r="AU33" s="845"/>
      <c r="AV33" s="845"/>
      <c r="AW33" s="845"/>
      <c r="AX33" s="845"/>
      <c r="AY33" s="845"/>
      <c r="AZ33" s="845"/>
      <c r="BA33" s="845"/>
      <c r="BB33" s="845"/>
      <c r="BC33" s="845"/>
      <c r="BD33" s="845"/>
      <c r="BE33" s="845"/>
      <c r="BF33" s="845"/>
      <c r="BG33" s="845"/>
      <c r="BH33" s="845"/>
      <c r="BI33" s="845"/>
      <c r="BJ33" s="845"/>
      <c r="BK33" s="845"/>
      <c r="BL33" s="845"/>
      <c r="BM33" s="845"/>
      <c r="BN33" s="845"/>
      <c r="BO33" s="845"/>
      <c r="BP33" s="845"/>
      <c r="BQ33" s="845"/>
      <c r="BR33" s="845"/>
      <c r="BS33" s="845"/>
      <c r="BT33" s="845"/>
      <c r="BU33" s="845"/>
      <c r="BV33" s="845"/>
      <c r="BW33" s="845"/>
      <c r="BX33" s="845"/>
      <c r="BY33" s="845"/>
      <c r="BZ33" s="845"/>
      <c r="CA33" s="845"/>
      <c r="CB33" s="845"/>
      <c r="CC33" s="845"/>
      <c r="CD33" s="845"/>
      <c r="CE33" s="845"/>
      <c r="CF33" s="845"/>
      <c r="CG33" s="845"/>
      <c r="CH33" s="845"/>
      <c r="CI33" s="845"/>
      <c r="CJ33" s="845"/>
      <c r="CK33" s="845"/>
      <c r="CL33" s="845"/>
      <c r="CM33" s="845"/>
      <c r="CN33" s="845"/>
      <c r="CO33" s="845"/>
      <c r="CP33" s="845"/>
      <c r="CQ33" s="845"/>
      <c r="CR33" s="845"/>
      <c r="CS33" s="845"/>
      <c r="CT33" s="845"/>
      <c r="CU33" s="845"/>
      <c r="CV33" s="845"/>
      <c r="CW33" s="845"/>
      <c r="CX33" s="845"/>
      <c r="CY33" s="845"/>
      <c r="CZ33" s="845"/>
      <c r="DA33" s="845"/>
      <c r="DB33" s="845"/>
      <c r="DC33" s="845"/>
      <c r="DD33" s="845"/>
      <c r="DE33" s="845"/>
      <c r="DF33" s="845"/>
      <c r="DG33" s="845"/>
      <c r="DH33" s="845"/>
      <c r="DI33" s="845"/>
      <c r="DJ33" s="845"/>
      <c r="DK33" s="845"/>
      <c r="DL33" s="845"/>
      <c r="DM33" s="845"/>
      <c r="DN33" s="845"/>
      <c r="DO33" s="845"/>
      <c r="DP33" s="845"/>
      <c r="DQ33" s="845"/>
      <c r="DR33" s="845"/>
      <c r="DS33" s="845"/>
      <c r="DT33" s="845"/>
      <c r="DU33" s="845"/>
      <c r="DV33" s="845"/>
      <c r="DW33" s="845"/>
      <c r="DX33" s="845"/>
      <c r="DY33" s="845"/>
      <c r="DZ33" s="845"/>
      <c r="EA33" s="845"/>
      <c r="EB33" s="845"/>
      <c r="EC33" s="845"/>
      <c r="ED33" s="845"/>
      <c r="EE33" s="845"/>
      <c r="EF33" s="845"/>
      <c r="EG33" s="845"/>
      <c r="EH33" s="845"/>
      <c r="EI33" s="845"/>
      <c r="EJ33" s="845"/>
      <c r="EK33" s="845"/>
      <c r="EL33" s="845"/>
      <c r="EM33" s="845"/>
      <c r="EN33" s="845"/>
      <c r="EO33" s="845"/>
      <c r="EP33" s="845"/>
      <c r="EQ33" s="845"/>
      <c r="ER33" s="845"/>
      <c r="ES33" s="845"/>
      <c r="ET33" s="845"/>
      <c r="EU33" s="845"/>
      <c r="EV33" s="845"/>
      <c r="EW33" s="845"/>
      <c r="EX33" s="845"/>
      <c r="EY33" s="845"/>
      <c r="EZ33" s="845"/>
      <c r="FA33" s="845"/>
      <c r="FB33" s="845"/>
      <c r="FC33" s="845"/>
      <c r="FD33" s="845"/>
      <c r="FE33" s="845"/>
      <c r="FF33" s="845"/>
      <c r="FG33" s="845"/>
      <c r="FH33" s="845"/>
      <c r="FI33" s="845"/>
      <c r="FJ33" s="845"/>
      <c r="FK33" s="845"/>
      <c r="FL33" s="845"/>
      <c r="FM33" s="845"/>
      <c r="FN33" s="845"/>
      <c r="FO33" s="845"/>
      <c r="FP33" s="845"/>
      <c r="FQ33" s="845"/>
      <c r="FR33" s="845"/>
      <c r="FS33" s="845"/>
      <c r="FT33" s="845"/>
      <c r="FU33" s="845"/>
      <c r="FV33" s="845"/>
      <c r="FW33" s="845"/>
      <c r="FX33" s="845"/>
      <c r="FY33" s="845"/>
      <c r="FZ33" s="845"/>
      <c r="GA33" s="845"/>
      <c r="GB33" s="845"/>
      <c r="GC33" s="845"/>
      <c r="GD33" s="845"/>
      <c r="GE33" s="845"/>
      <c r="GF33" s="845"/>
      <c r="GG33" s="845"/>
      <c r="GH33" s="845"/>
      <c r="GI33" s="845"/>
      <c r="GJ33" s="845"/>
      <c r="GK33" s="845"/>
      <c r="GL33" s="845"/>
      <c r="GM33" s="845"/>
      <c r="GN33" s="845"/>
      <c r="GO33" s="845"/>
      <c r="GP33" s="845"/>
      <c r="GQ33" s="845"/>
      <c r="GR33" s="845"/>
      <c r="GS33" s="845"/>
      <c r="GT33" s="845"/>
      <c r="GU33" s="845"/>
      <c r="GV33" s="845"/>
      <c r="GW33" s="845"/>
      <c r="GX33" s="845"/>
      <c r="GY33" s="845"/>
      <c r="GZ33" s="845"/>
      <c r="HA33" s="845"/>
      <c r="HB33" s="845"/>
      <c r="HC33" s="845"/>
      <c r="HD33" s="845"/>
      <c r="HE33" s="845"/>
      <c r="HF33" s="845"/>
      <c r="HG33" s="845"/>
      <c r="HH33" s="845"/>
      <c r="HI33" s="845"/>
      <c r="HJ33" s="845"/>
      <c r="HK33" s="845"/>
      <c r="HL33" s="845"/>
      <c r="HM33" s="845"/>
      <c r="HN33" s="845"/>
      <c r="HO33" s="845"/>
      <c r="HP33" s="845"/>
      <c r="HQ33" s="845"/>
      <c r="HR33" s="845"/>
      <c r="HS33" s="845"/>
      <c r="HT33" s="845"/>
      <c r="HU33" s="845"/>
      <c r="HV33" s="845"/>
      <c r="HW33" s="845"/>
      <c r="HX33" s="845"/>
      <c r="HY33" s="845"/>
      <c r="HZ33" s="845"/>
      <c r="IA33" s="845"/>
      <c r="IB33" s="845"/>
      <c r="IC33" s="845"/>
      <c r="ID33" s="845"/>
      <c r="IE33" s="845"/>
      <c r="IF33" s="845"/>
      <c r="IG33" s="845"/>
      <c r="IH33" s="845"/>
      <c r="II33" s="845"/>
      <c r="IJ33" s="845"/>
      <c r="IK33" s="845"/>
      <c r="IL33" s="845"/>
      <c r="IM33" s="845"/>
      <c r="IN33" s="845"/>
      <c r="IO33" s="845"/>
    </row>
    <row r="34" spans="1:249" ht="18" customHeight="1">
      <c r="A34" s="951"/>
      <c r="B34" s="952"/>
      <c r="C34" s="952"/>
      <c r="D34" s="954"/>
      <c r="E34" s="5"/>
      <c r="F34" s="5"/>
      <c r="G34" s="844"/>
      <c r="H34" s="844"/>
      <c r="I34" s="844"/>
      <c r="J34" s="845"/>
      <c r="K34" s="845"/>
      <c r="L34" s="845"/>
      <c r="M34" s="845"/>
      <c r="N34" s="845"/>
      <c r="O34" s="845"/>
      <c r="P34" s="845"/>
      <c r="Q34" s="845"/>
      <c r="R34" s="845"/>
      <c r="S34" s="845"/>
      <c r="T34" s="845"/>
      <c r="U34" s="845"/>
      <c r="V34" s="845"/>
      <c r="W34" s="845"/>
      <c r="X34" s="845"/>
      <c r="Y34" s="845"/>
      <c r="Z34" s="845"/>
      <c r="AA34" s="845"/>
      <c r="AB34" s="845"/>
      <c r="AC34" s="845"/>
      <c r="AD34" s="845"/>
      <c r="AE34" s="845"/>
      <c r="AF34" s="845"/>
      <c r="AG34" s="845"/>
      <c r="AH34" s="845"/>
      <c r="AI34" s="845"/>
      <c r="AJ34" s="845"/>
      <c r="AK34" s="845"/>
      <c r="AL34" s="845"/>
      <c r="AM34" s="845"/>
      <c r="AN34" s="845"/>
      <c r="AO34" s="845"/>
      <c r="AP34" s="845"/>
      <c r="AQ34" s="845"/>
      <c r="AR34" s="845"/>
      <c r="AS34" s="845"/>
      <c r="AT34" s="845"/>
      <c r="AU34" s="845"/>
      <c r="AV34" s="845"/>
      <c r="AW34" s="845"/>
      <c r="AX34" s="845"/>
      <c r="AY34" s="845"/>
      <c r="AZ34" s="845"/>
      <c r="BA34" s="845"/>
      <c r="BB34" s="845"/>
      <c r="BC34" s="845"/>
      <c r="BD34" s="845"/>
      <c r="BE34" s="845"/>
      <c r="BF34" s="845"/>
      <c r="BG34" s="845"/>
      <c r="BH34" s="845"/>
      <c r="BI34" s="845"/>
      <c r="BJ34" s="845"/>
      <c r="BK34" s="845"/>
      <c r="BL34" s="845"/>
      <c r="BM34" s="845"/>
      <c r="BN34" s="845"/>
      <c r="BO34" s="845"/>
      <c r="BP34" s="845"/>
      <c r="BQ34" s="845"/>
      <c r="BR34" s="845"/>
      <c r="BS34" s="845"/>
      <c r="BT34" s="845"/>
      <c r="BU34" s="845"/>
      <c r="BV34" s="845"/>
      <c r="BW34" s="845"/>
      <c r="BX34" s="845"/>
      <c r="BY34" s="845"/>
      <c r="BZ34" s="845"/>
      <c r="CA34" s="845"/>
      <c r="CB34" s="845"/>
      <c r="CC34" s="845"/>
      <c r="CD34" s="845"/>
      <c r="CE34" s="845"/>
      <c r="CF34" s="845"/>
      <c r="CG34" s="845"/>
      <c r="CH34" s="845"/>
      <c r="CI34" s="845"/>
      <c r="CJ34" s="845"/>
      <c r="CK34" s="845"/>
      <c r="CL34" s="845"/>
      <c r="CM34" s="845"/>
      <c r="CN34" s="845"/>
      <c r="CO34" s="845"/>
      <c r="CP34" s="845"/>
      <c r="CQ34" s="845"/>
      <c r="CR34" s="845"/>
      <c r="CS34" s="845"/>
      <c r="CT34" s="845"/>
      <c r="CU34" s="845"/>
      <c r="CV34" s="845"/>
      <c r="CW34" s="845"/>
      <c r="CX34" s="845"/>
      <c r="CY34" s="845"/>
      <c r="CZ34" s="845"/>
      <c r="DA34" s="845"/>
      <c r="DB34" s="845"/>
      <c r="DC34" s="845"/>
      <c r="DD34" s="845"/>
      <c r="DE34" s="845"/>
      <c r="DF34" s="845"/>
      <c r="DG34" s="845"/>
      <c r="DH34" s="845"/>
      <c r="DI34" s="845"/>
      <c r="DJ34" s="845"/>
      <c r="DK34" s="845"/>
      <c r="DL34" s="845"/>
      <c r="DM34" s="845"/>
      <c r="DN34" s="845"/>
      <c r="DO34" s="845"/>
      <c r="DP34" s="845"/>
      <c r="DQ34" s="845"/>
      <c r="DR34" s="845"/>
      <c r="DS34" s="845"/>
      <c r="DT34" s="845"/>
      <c r="DU34" s="845"/>
      <c r="DV34" s="845"/>
      <c r="DW34" s="845"/>
      <c r="DX34" s="845"/>
      <c r="DY34" s="845"/>
      <c r="DZ34" s="845"/>
      <c r="EA34" s="845"/>
      <c r="EB34" s="845"/>
      <c r="EC34" s="845"/>
      <c r="ED34" s="845"/>
      <c r="EE34" s="845"/>
      <c r="EF34" s="845"/>
      <c r="EG34" s="845"/>
      <c r="EH34" s="845"/>
      <c r="EI34" s="845"/>
      <c r="EJ34" s="845"/>
      <c r="EK34" s="845"/>
      <c r="EL34" s="845"/>
      <c r="EM34" s="845"/>
      <c r="EN34" s="845"/>
      <c r="EO34" s="845"/>
      <c r="EP34" s="845"/>
      <c r="EQ34" s="845"/>
      <c r="ER34" s="845"/>
      <c r="ES34" s="845"/>
      <c r="ET34" s="845"/>
      <c r="EU34" s="845"/>
      <c r="EV34" s="845"/>
      <c r="EW34" s="845"/>
      <c r="EX34" s="845"/>
      <c r="EY34" s="845"/>
      <c r="EZ34" s="845"/>
      <c r="FA34" s="845"/>
      <c r="FB34" s="845"/>
      <c r="FC34" s="845"/>
      <c r="FD34" s="845"/>
      <c r="FE34" s="845"/>
      <c r="FF34" s="845"/>
      <c r="FG34" s="845"/>
      <c r="FH34" s="845"/>
      <c r="FI34" s="845"/>
      <c r="FJ34" s="845"/>
      <c r="FK34" s="845"/>
      <c r="FL34" s="845"/>
      <c r="FM34" s="845"/>
      <c r="FN34" s="845"/>
      <c r="FO34" s="845"/>
      <c r="FP34" s="845"/>
      <c r="FQ34" s="845"/>
      <c r="FR34" s="845"/>
      <c r="FS34" s="845"/>
      <c r="FT34" s="845"/>
      <c r="FU34" s="845"/>
      <c r="FV34" s="845"/>
      <c r="FW34" s="845"/>
      <c r="FX34" s="845"/>
      <c r="FY34" s="845"/>
      <c r="FZ34" s="845"/>
      <c r="GA34" s="845"/>
      <c r="GB34" s="845"/>
      <c r="GC34" s="845"/>
      <c r="GD34" s="845"/>
      <c r="GE34" s="845"/>
      <c r="GF34" s="845"/>
      <c r="GG34" s="845"/>
      <c r="GH34" s="845"/>
      <c r="GI34" s="845"/>
      <c r="GJ34" s="845"/>
      <c r="GK34" s="845"/>
      <c r="GL34" s="845"/>
      <c r="GM34" s="845"/>
      <c r="GN34" s="845"/>
      <c r="GO34" s="845"/>
      <c r="GP34" s="845"/>
      <c r="GQ34" s="845"/>
      <c r="GR34" s="845"/>
      <c r="GS34" s="845"/>
      <c r="GT34" s="845"/>
      <c r="GU34" s="845"/>
      <c r="GV34" s="845"/>
      <c r="GW34" s="845"/>
      <c r="GX34" s="845"/>
      <c r="GY34" s="845"/>
      <c r="GZ34" s="845"/>
      <c r="HA34" s="845"/>
      <c r="HB34" s="845"/>
      <c r="HC34" s="845"/>
      <c r="HD34" s="845"/>
      <c r="HE34" s="845"/>
      <c r="HF34" s="845"/>
      <c r="HG34" s="845"/>
      <c r="HH34" s="845"/>
      <c r="HI34" s="845"/>
      <c r="HJ34" s="845"/>
      <c r="HK34" s="845"/>
      <c r="HL34" s="845"/>
      <c r="HM34" s="845"/>
      <c r="HN34" s="845"/>
      <c r="HO34" s="845"/>
      <c r="HP34" s="845"/>
      <c r="HQ34" s="845"/>
      <c r="HR34" s="845"/>
      <c r="HS34" s="845"/>
      <c r="HT34" s="845"/>
      <c r="HU34" s="845"/>
      <c r="HV34" s="845"/>
      <c r="HW34" s="845"/>
      <c r="HX34" s="845"/>
      <c r="HY34" s="845"/>
      <c r="HZ34" s="845"/>
      <c r="IA34" s="845"/>
      <c r="IB34" s="845"/>
      <c r="IC34" s="845"/>
      <c r="ID34" s="845"/>
      <c r="IE34" s="845"/>
      <c r="IF34" s="845"/>
      <c r="IG34" s="845"/>
      <c r="IH34" s="845"/>
      <c r="II34" s="845"/>
      <c r="IJ34" s="845"/>
      <c r="IK34" s="845"/>
      <c r="IL34" s="845"/>
      <c r="IM34" s="845"/>
      <c r="IN34" s="845"/>
      <c r="IO34" s="845"/>
    </row>
    <row r="35" spans="1:249" ht="18" customHeight="1">
      <c r="A35" s="955"/>
      <c r="B35" s="954"/>
      <c r="C35" s="954"/>
      <c r="D35" s="954"/>
      <c r="E35" s="4" t="s">
        <v>1013</v>
      </c>
      <c r="F35" s="5"/>
      <c r="G35" s="5"/>
      <c r="H35" s="5"/>
      <c r="I35" s="5"/>
    </row>
    <row r="36" spans="1:249" ht="18" customHeight="1">
      <c r="A36" s="946" t="s">
        <v>1566</v>
      </c>
      <c r="B36" s="947"/>
      <c r="C36" s="1584" t="s">
        <v>1418</v>
      </c>
      <c r="D36" s="949"/>
      <c r="E36" s="1585" t="s">
        <v>1014</v>
      </c>
      <c r="F36" s="5"/>
      <c r="G36" s="5"/>
      <c r="H36" s="5"/>
      <c r="I36" s="5"/>
    </row>
    <row r="37" spans="1:249" ht="18" customHeight="1">
      <c r="A37" s="956"/>
      <c r="B37" s="957"/>
      <c r="C37" s="957"/>
      <c r="D37" s="949"/>
      <c r="E37" s="1585"/>
      <c r="F37" s="5"/>
      <c r="G37" s="5"/>
      <c r="H37" s="5"/>
      <c r="I37" s="5"/>
    </row>
    <row r="38" spans="1:249" ht="18" customHeight="1">
      <c r="A38" s="946" t="s">
        <v>1567</v>
      </c>
      <c r="B38" s="947"/>
      <c r="C38" s="1584" t="s">
        <v>543</v>
      </c>
      <c r="D38" s="949"/>
      <c r="E38" s="1585" t="s">
        <v>1015</v>
      </c>
      <c r="F38" s="5"/>
      <c r="G38" s="5"/>
      <c r="H38" s="5"/>
      <c r="I38" s="5"/>
    </row>
    <row r="39" spans="1:249" ht="18" customHeight="1">
      <c r="A39" s="956"/>
      <c r="B39" s="957"/>
      <c r="C39" s="957" t="s">
        <v>1418</v>
      </c>
      <c r="D39" s="949"/>
      <c r="E39" s="1585"/>
      <c r="F39" s="5"/>
      <c r="G39" s="5"/>
      <c r="H39" s="5"/>
      <c r="I39" s="5"/>
    </row>
    <row r="40" spans="1:249" ht="18" customHeight="1">
      <c r="A40" s="946" t="s">
        <v>1568</v>
      </c>
      <c r="B40" s="947"/>
      <c r="C40" s="1584" t="s">
        <v>1418</v>
      </c>
      <c r="D40" s="949"/>
      <c r="E40" s="1585" t="s">
        <v>1016</v>
      </c>
      <c r="F40" s="5"/>
      <c r="G40" s="5"/>
      <c r="H40" s="5"/>
      <c r="I40" s="5"/>
    </row>
    <row r="41" spans="1:249" ht="18" customHeight="1">
      <c r="A41" s="950"/>
      <c r="B41" s="945"/>
      <c r="C41" s="954"/>
      <c r="D41" s="954"/>
      <c r="E41" s="5"/>
      <c r="F41" s="5"/>
      <c r="G41" s="5"/>
      <c r="H41" s="5"/>
      <c r="I41" s="5"/>
    </row>
    <row r="42" spans="1:249" ht="18" customHeight="1">
      <c r="A42" s="950"/>
      <c r="B42" s="945"/>
      <c r="C42" s="954"/>
      <c r="D42" s="954"/>
      <c r="E42" s="5"/>
      <c r="F42" s="5"/>
      <c r="G42" s="5"/>
      <c r="H42" s="5"/>
      <c r="I42" s="5"/>
    </row>
    <row r="43" spans="1:249" ht="18" customHeight="1">
      <c r="A43" s="950"/>
      <c r="B43" s="945"/>
      <c r="C43" s="954"/>
      <c r="D43" s="954"/>
      <c r="E43" s="5"/>
      <c r="F43" s="5"/>
      <c r="G43" s="5"/>
      <c r="H43" s="5"/>
      <c r="I43" s="5"/>
    </row>
    <row r="44" spans="1:249" ht="18" customHeight="1">
      <c r="A44" s="950"/>
      <c r="B44" s="945"/>
      <c r="C44" s="954"/>
      <c r="D44" s="954"/>
      <c r="E44" s="5"/>
      <c r="F44" s="5"/>
      <c r="G44" s="5"/>
      <c r="H44" s="5"/>
      <c r="I44" s="5"/>
    </row>
    <row r="45" spans="1:249" ht="18" customHeight="1">
      <c r="A45" s="950"/>
      <c r="B45" s="945"/>
      <c r="C45" s="954"/>
      <c r="D45" s="954"/>
      <c r="E45" s="5"/>
      <c r="F45" s="5"/>
      <c r="G45" s="5"/>
      <c r="H45" s="5"/>
      <c r="I45" s="5"/>
    </row>
    <row r="46" spans="1:249" ht="18" customHeight="1">
      <c r="A46" s="950" t="str">
        <f>"Year ended "&amp;C38</f>
        <v>Year ended 12/31/2013</v>
      </c>
      <c r="B46" s="945"/>
      <c r="C46" s="954"/>
      <c r="D46" s="954"/>
      <c r="E46" s="5"/>
      <c r="F46" s="5"/>
      <c r="G46" s="5"/>
      <c r="H46" s="5"/>
      <c r="I46" s="5"/>
    </row>
    <row r="47" spans="1:249" ht="18" customHeight="1">
      <c r="A47" s="950"/>
      <c r="B47" s="945"/>
      <c r="C47" s="954"/>
      <c r="D47" s="954"/>
      <c r="E47" s="5"/>
      <c r="F47" s="5"/>
      <c r="G47" s="5"/>
      <c r="H47" s="5"/>
      <c r="I47" s="5"/>
    </row>
    <row r="48" spans="1:249" ht="18" customHeight="1">
      <c r="A48" s="950"/>
      <c r="B48" s="945"/>
      <c r="C48" s="954"/>
      <c r="D48" s="954"/>
      <c r="E48" s="5"/>
      <c r="F48" s="5"/>
      <c r="G48" s="5"/>
      <c r="H48" s="5"/>
      <c r="I48" s="5"/>
    </row>
    <row r="49" spans="1:9" ht="13.5" customHeight="1">
      <c r="A49" s="944"/>
      <c r="B49" s="4"/>
      <c r="C49" s="5"/>
      <c r="D49" s="5"/>
      <c r="E49" s="5"/>
      <c r="F49" s="5"/>
      <c r="G49" s="5"/>
      <c r="H49" s="5"/>
      <c r="I49" s="5"/>
    </row>
    <row r="50" spans="1:9" ht="15" customHeight="1">
      <c r="A50" s="944" t="str">
        <f>"Annual Report of "&amp;C25</f>
        <v>Annual Report of Rochester Gas &amp; Electric Corporation</v>
      </c>
      <c r="B50" s="4"/>
      <c r="C50" s="5"/>
      <c r="D50" s="5"/>
      <c r="E50" s="5"/>
      <c r="F50" s="5"/>
      <c r="G50" s="5"/>
      <c r="H50" s="5"/>
      <c r="I50" s="5"/>
    </row>
    <row r="51" spans="1:9" ht="13.5" customHeight="1">
      <c r="A51" s="944"/>
      <c r="B51" s="4"/>
      <c r="C51" s="5"/>
      <c r="D51" s="5"/>
      <c r="E51" s="5"/>
      <c r="F51" s="5"/>
      <c r="G51" s="5"/>
      <c r="H51" s="5"/>
      <c r="I51" s="5"/>
    </row>
    <row r="52" spans="1:9" ht="15.6" customHeight="1">
      <c r="A52" s="944" t="str">
        <f>"Annual Report of "&amp;C25&amp;"                                                       "&amp;A6</f>
        <v>Annual Report of Rochester Gas &amp; Electric Corporation                                                       Year ended 12/31/2013</v>
      </c>
      <c r="B52" s="4"/>
      <c r="C52" s="5"/>
      <c r="D52" s="5"/>
      <c r="E52" s="5"/>
      <c r="F52" s="5"/>
      <c r="G52" s="5"/>
      <c r="H52" s="5"/>
      <c r="I52" s="5"/>
    </row>
    <row r="53" spans="1:9" ht="13.5" customHeight="1">
      <c r="A53" s="944"/>
      <c r="B53" s="4"/>
      <c r="C53" s="5"/>
      <c r="D53" s="5"/>
      <c r="E53" s="5"/>
      <c r="F53" s="5"/>
      <c r="G53" s="5"/>
      <c r="H53" s="5"/>
      <c r="I53" s="5"/>
    </row>
    <row r="54" spans="1:9" ht="15" customHeight="1">
      <c r="A54" s="944" t="str">
        <f>"Annual Report of "&amp;C25&amp;"                                                                           "&amp;A6</f>
        <v>Annual Report of Rochester Gas &amp; Electric Corporation                                                                           Year ended 12/31/2013</v>
      </c>
      <c r="B54" s="4"/>
      <c r="C54" s="5"/>
      <c r="D54" s="5"/>
      <c r="E54" s="5"/>
      <c r="F54" s="5"/>
      <c r="G54" s="5"/>
      <c r="H54" s="5"/>
      <c r="I54" s="5"/>
    </row>
    <row r="55" spans="1:9" ht="13.5" customHeight="1">
      <c r="A55" s="944"/>
      <c r="B55" s="4"/>
      <c r="C55" s="5"/>
      <c r="D55" s="5"/>
      <c r="E55" s="5"/>
      <c r="F55" s="5"/>
      <c r="G55" s="5"/>
      <c r="H55" s="5"/>
      <c r="I55" s="5"/>
    </row>
    <row r="56" spans="1:9" ht="15" customHeight="1">
      <c r="A56" s="944" t="str">
        <f>"Annual Report of "&amp;C25&amp;"                                                                                     "&amp;A6</f>
        <v>Annual Report of Rochester Gas &amp; Electric Corporation                                                                                     Year ended 12/31/2013</v>
      </c>
      <c r="B56" s="4"/>
      <c r="C56" s="5"/>
      <c r="D56" s="5"/>
      <c r="E56" s="5"/>
      <c r="F56" s="5"/>
      <c r="G56" s="5"/>
      <c r="H56" s="5"/>
      <c r="I56" s="5"/>
    </row>
    <row r="57" spans="1:9" ht="13.5" customHeight="1">
      <c r="A57" s="944"/>
      <c r="B57" s="4"/>
      <c r="C57" s="5"/>
      <c r="D57" s="5"/>
      <c r="E57" s="5"/>
      <c r="F57" s="5"/>
      <c r="G57" s="5"/>
      <c r="H57" s="5"/>
      <c r="I57" s="5"/>
    </row>
    <row r="58" spans="1:9" ht="15" customHeight="1">
      <c r="A58" s="944" t="str">
        <f>"Annual Report of "&amp;C25&amp;"                                                                                                 "&amp;A6</f>
        <v>Annual Report of Rochester Gas &amp; Electric Corporation                                                                                                 Year ended 12/31/2013</v>
      </c>
      <c r="B58" s="4"/>
      <c r="C58" s="5"/>
      <c r="D58" s="5"/>
      <c r="E58" s="5"/>
      <c r="F58" s="5"/>
      <c r="G58" s="5"/>
      <c r="H58" s="5"/>
      <c r="I58" s="5"/>
    </row>
    <row r="59" spans="1:9" ht="13.5" customHeight="1">
      <c r="A59" s="944"/>
      <c r="B59" s="4"/>
      <c r="C59" s="5"/>
      <c r="D59" s="5"/>
      <c r="E59" s="5"/>
      <c r="F59" s="5"/>
      <c r="G59" s="5"/>
      <c r="H59" s="5"/>
      <c r="I59" s="5"/>
    </row>
    <row r="60" spans="1:9" ht="15" customHeight="1">
      <c r="A60" s="944" t="str">
        <f>"Annual Report of "&amp;C25&amp;"                                                                                                              "&amp;A6</f>
        <v>Annual Report of Rochester Gas &amp; Electric Corporation                                                                                                              Year ended 12/31/2013</v>
      </c>
      <c r="B60" s="4"/>
      <c r="C60" s="5"/>
      <c r="D60" s="5"/>
      <c r="E60" s="5"/>
      <c r="F60" s="5"/>
      <c r="G60" s="5"/>
      <c r="H60" s="5"/>
      <c r="I60" s="5"/>
    </row>
    <row r="61" spans="1:9" ht="13.5" customHeight="1">
      <c r="A61" s="944"/>
      <c r="B61" s="4"/>
      <c r="C61" s="5"/>
      <c r="D61" s="5"/>
      <c r="E61" s="5"/>
      <c r="F61" s="5"/>
      <c r="G61" s="5"/>
      <c r="H61" s="5"/>
      <c r="I61" s="5"/>
    </row>
    <row r="62" spans="1:9" ht="15" customHeight="1">
      <c r="A62" s="944" t="str">
        <f>"Annual Report of "&amp;C25&amp;"                                                                                                                            "&amp;A6</f>
        <v>Annual Report of Rochester Gas &amp; Electric Corporation                                                                                                                            Year ended 12/31/2013</v>
      </c>
      <c r="B62" s="4"/>
      <c r="C62" s="5"/>
      <c r="D62" s="5"/>
      <c r="E62" s="5"/>
      <c r="F62" s="5"/>
      <c r="G62" s="5"/>
      <c r="H62" s="5"/>
      <c r="I62" s="5"/>
    </row>
    <row r="63" spans="1:9" ht="13.5" customHeight="1">
      <c r="A63" s="944"/>
      <c r="B63" s="4"/>
      <c r="C63" s="5"/>
      <c r="D63" s="5"/>
      <c r="E63" s="5"/>
      <c r="F63" s="5"/>
      <c r="G63" s="5"/>
      <c r="H63" s="5"/>
      <c r="I63" s="5"/>
    </row>
    <row r="64" spans="1:9" ht="15.6" customHeight="1">
      <c r="A64" s="944" t="str">
        <f>"Annual Report of "&amp;C25&amp;"                                                                                                                                       "&amp;A6</f>
        <v>Annual Report of Rochester Gas &amp; Electric Corporation                                                                                                                                       Year ended 12/31/2013</v>
      </c>
      <c r="B64" s="4"/>
      <c r="C64" s="5"/>
      <c r="D64" s="5"/>
      <c r="E64" s="5"/>
      <c r="F64" s="5"/>
      <c r="G64" s="5"/>
      <c r="H64" s="5"/>
      <c r="I64" s="5"/>
    </row>
    <row r="65" spans="1:9" ht="13.5" customHeight="1">
      <c r="A65" s="944"/>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846"/>
      <c r="B70" s="846"/>
      <c r="C70" s="846"/>
      <c r="D70" s="846"/>
      <c r="E70" s="846"/>
    </row>
  </sheetData>
  <customSheetViews>
    <customSheetView guid="{B03EE9F7-5DE6-4312-9CF8-68BFF35B892B}" scale="75" colorId="8" showPageBreaks="1" fitToPage="1" printArea="1">
      <selection activeCell="C26" sqref="C26"/>
      <colBreaks count="1" manualBreakCount="1">
        <brk id="4" max="1048575" man="1"/>
      </colBreaks>
      <pageMargins left="0.5" right="0.5" top="0.5" bottom="0.5" header="0.5" footer="0.5"/>
      <pageSetup scale="59" orientation="portrait" horizontalDpi="300" verticalDpi="300" r:id="rId1"/>
      <headerFooter alignWithMargins="0"/>
    </customSheetView>
    <customSheetView guid="{6604920B-9A9A-4B1B-8001-ABFAE204A5A1}" scale="75" colorId="8" showPageBreaks="1" fitToPage="1">
      <selection activeCell="C26" sqref="C26"/>
      <colBreaks count="3" manualBreakCount="3">
        <brk id="4" max="1048575" man="1"/>
        <brk id="9" max="1048575" man="1"/>
        <brk id="25" max="1048575" man="1"/>
      </colBreaks>
      <pageMargins left="0.5" right="0.5" top="0.5" bottom="0.5" header="0.5" footer="0.5"/>
      <pageSetup scale="51" orientation="portrait" horizontalDpi="300" verticalDpi="300" r:id="rId2"/>
      <headerFooter alignWithMargins="0"/>
    </customSheetView>
    <customSheetView guid="{725D19D6-B2FF-4AA6-9BA8-2C93787C1292}" scale="75" colorId="8" fitToPage="1" showRuler="0">
      <selection activeCell="C26" sqref="C26"/>
      <colBreaks count="1" manualBreakCount="1">
        <brk id="4" max="1048575" man="1"/>
      </colBreaks>
      <pageMargins left="0.5" right="0.5" top="0.5" bottom="0.5" header="0.5" footer="0.5"/>
      <pageSetup scale="58" orientation="portrait" horizontalDpi="300" verticalDpi="300" r:id="rId3"/>
      <headerFooter alignWithMargins="0"/>
    </customSheetView>
    <customSheetView guid="{00D7FFF0-A637-4B2D-8964-7D108FE27DC9}" scale="75" colorId="8" fitToPage="1">
      <selection activeCell="C26" sqref="C26"/>
      <colBreaks count="1" manualBreakCount="1">
        <brk id="4" max="1048575" man="1"/>
      </colBreaks>
      <pageMargins left="0.5" right="0.5" top="0.5" bottom="0.5" header="0.5" footer="0.5"/>
      <pageSetup scale="59" orientation="portrait" horizontalDpi="300" verticalDpi="300" r:id="rId4"/>
      <headerFooter alignWithMargins="0"/>
    </customSheetView>
    <customSheetView guid="{8930B103-E5CB-49CF-B279-92DC95584FC0}" scale="75" colorId="8" showPageBreaks="1" fitToPage="1" printArea="1">
      <selection activeCell="C26" sqref="C26"/>
      <colBreaks count="1" manualBreakCount="1">
        <brk id="4" max="1048575" man="1"/>
      </colBreaks>
      <pageMargins left="0.5" right="0.5" top="0.5" bottom="0.5" header="0.5" footer="0.5"/>
      <pageSetup scale="59" orientation="portrait" horizontalDpi="300" verticalDpi="300" r:id="rId5"/>
      <headerFooter alignWithMargins="0"/>
    </customSheetView>
  </customSheetViews>
  <phoneticPr fontId="54" type="noConversion"/>
  <pageMargins left="0.5" right="0.5" top="0.5" bottom="0.5" header="0.5" footer="0.5"/>
  <pageSetup scale="59" orientation="portrait" horizontalDpi="300" verticalDpi="300" r:id="rId6"/>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sheetPr transitionEvaluation="1"/>
  <dimension ref="A1:K153"/>
  <sheetViews>
    <sheetView defaultGridColor="0" view="pageBreakPreview" colorId="22" zoomScale="60" zoomScaleNormal="85" workbookViewId="0">
      <selection activeCell="A40" sqref="A40:A65"/>
    </sheetView>
  </sheetViews>
  <sheetFormatPr defaultColWidth="9.6328125" defaultRowHeight="15"/>
  <cols>
    <col min="1" max="1" width="4.6328125" style="9" customWidth="1"/>
    <col min="2" max="2" width="35.6328125" style="9" customWidth="1"/>
    <col min="3" max="3" width="25.6328125" style="9" customWidth="1"/>
    <col min="4" max="5" width="20.6328125" style="9" customWidth="1"/>
    <col min="6" max="9" width="23.6328125" style="9" customWidth="1"/>
    <col min="10" max="10" width="5.6328125" style="9" customWidth="1"/>
    <col min="11" max="11" width="4.6328125" style="9" customWidth="1"/>
    <col min="12" max="16384" width="9.6328125" style="9"/>
  </cols>
  <sheetData>
    <row r="1" spans="1:11" ht="15.15" customHeight="1">
      <c r="A1" s="29" t="s">
        <v>1201</v>
      </c>
      <c r="B1" s="260"/>
      <c r="C1" s="66" t="s">
        <v>1202</v>
      </c>
      <c r="D1" s="261" t="s">
        <v>1431</v>
      </c>
      <c r="E1" s="67" t="s">
        <v>1432</v>
      </c>
      <c r="F1" s="29" t="s">
        <v>1429</v>
      </c>
      <c r="G1" s="262" t="s">
        <v>1202</v>
      </c>
      <c r="H1" s="262" t="s">
        <v>1431</v>
      </c>
      <c r="I1" s="262" t="s">
        <v>1432</v>
      </c>
      <c r="J1" s="66"/>
      <c r="K1" s="67"/>
    </row>
    <row r="2" spans="1:11" ht="15.15" customHeight="1">
      <c r="A2" s="72" t="str">
        <f>'Data Sheet'!$C$25</f>
        <v>Rochester Gas &amp; Electric Corporation</v>
      </c>
      <c r="B2" s="81"/>
      <c r="C2" s="17" t="s">
        <v>1203</v>
      </c>
      <c r="D2" s="78" t="s">
        <v>1227</v>
      </c>
      <c r="E2" s="73"/>
      <c r="F2" s="72" t="str">
        <f>'Data Sheet'!$C$25</f>
        <v>Rochester Gas &amp; Electric Corporation</v>
      </c>
      <c r="G2" s="98" t="s">
        <v>1203</v>
      </c>
      <c r="H2" s="98" t="s">
        <v>1227</v>
      </c>
      <c r="I2" s="98"/>
      <c r="J2" s="17"/>
      <c r="K2" s="73"/>
    </row>
    <row r="3" spans="1:11" ht="15.15" customHeight="1">
      <c r="A3" s="74" t="s">
        <v>1204</v>
      </c>
      <c r="B3" s="81"/>
      <c r="C3" s="17" t="s">
        <v>1205</v>
      </c>
      <c r="D3" s="870" t="str">
        <f>'Data Sheet'!$C$40</f>
        <v xml:space="preserve"> </v>
      </c>
      <c r="E3" s="111" t="str">
        <f>'Data Sheet'!$C$38</f>
        <v>12/31/2013</v>
      </c>
      <c r="F3" s="74"/>
      <c r="G3" s="105" t="s">
        <v>1205</v>
      </c>
      <c r="H3" s="871" t="str">
        <f>'Data Sheet'!$C$40</f>
        <v xml:space="preserve"> </v>
      </c>
      <c r="I3" s="1592" t="str">
        <f>'Data Sheet'!$C$38</f>
        <v>12/31/2013</v>
      </c>
      <c r="J3" s="77"/>
      <c r="K3" s="76"/>
    </row>
    <row r="4" spans="1:11" ht="15.15" customHeight="1">
      <c r="A4" s="263" t="s">
        <v>1206</v>
      </c>
      <c r="B4" s="264"/>
      <c r="C4" s="264"/>
      <c r="D4" s="264"/>
      <c r="E4" s="265"/>
      <c r="F4" s="263" t="s">
        <v>1207</v>
      </c>
      <c r="G4" s="264"/>
      <c r="H4" s="264"/>
      <c r="I4" s="264"/>
      <c r="J4" s="264"/>
      <c r="K4" s="265"/>
    </row>
    <row r="5" spans="1:11" ht="15.15" customHeight="1">
      <c r="A5" s="72"/>
      <c r="B5" s="17"/>
      <c r="C5" s="17"/>
      <c r="D5" s="17"/>
      <c r="E5" s="73"/>
      <c r="F5" s="72"/>
      <c r="G5" s="17"/>
      <c r="H5" s="17"/>
      <c r="I5" s="17"/>
      <c r="J5" s="17"/>
      <c r="K5" s="73"/>
    </row>
    <row r="6" spans="1:11" ht="15.15" customHeight="1">
      <c r="A6" s="266" t="s">
        <v>1703</v>
      </c>
      <c r="B6" s="267"/>
      <c r="C6" s="267"/>
      <c r="D6" s="267"/>
      <c r="E6" s="268"/>
      <c r="F6" s="266" t="s">
        <v>3174</v>
      </c>
      <c r="G6" s="267"/>
      <c r="H6" s="267"/>
      <c r="I6" s="267"/>
      <c r="J6" s="267"/>
      <c r="K6" s="73"/>
    </row>
    <row r="7" spans="1:11" ht="15.15" customHeight="1">
      <c r="A7" s="266"/>
      <c r="B7" s="267"/>
      <c r="C7" s="267"/>
      <c r="D7" s="267"/>
      <c r="E7" s="268"/>
      <c r="F7" s="266" t="s">
        <v>3175</v>
      </c>
      <c r="G7" s="267"/>
      <c r="H7" s="267"/>
      <c r="I7" s="267"/>
      <c r="J7" s="267"/>
      <c r="K7" s="73"/>
    </row>
    <row r="8" spans="1:11" ht="15.15" customHeight="1">
      <c r="A8" s="266" t="s">
        <v>3176</v>
      </c>
      <c r="B8" s="267"/>
      <c r="C8" s="267"/>
      <c r="D8" s="267"/>
      <c r="E8" s="268"/>
      <c r="F8" s="266" t="s">
        <v>3177</v>
      </c>
      <c r="G8" s="267"/>
      <c r="H8" s="267"/>
      <c r="I8" s="267"/>
      <c r="J8" s="267"/>
      <c r="K8" s="73"/>
    </row>
    <row r="9" spans="1:11" ht="15.15" customHeight="1">
      <c r="A9" s="266" t="s">
        <v>3178</v>
      </c>
      <c r="B9" s="267"/>
      <c r="C9" s="267"/>
      <c r="D9" s="267"/>
      <c r="E9" s="268"/>
      <c r="F9" s="266"/>
      <c r="G9" s="267"/>
      <c r="H9" s="267"/>
      <c r="I9" s="267"/>
      <c r="J9" s="267"/>
      <c r="K9" s="73"/>
    </row>
    <row r="10" spans="1:11" ht="15.15" customHeight="1">
      <c r="A10" s="266" t="s">
        <v>3179</v>
      </c>
      <c r="B10" s="267"/>
      <c r="C10" s="267"/>
      <c r="D10" s="267"/>
      <c r="E10" s="268"/>
      <c r="F10" s="266" t="s">
        <v>3180</v>
      </c>
      <c r="G10" s="267"/>
      <c r="H10" s="267"/>
      <c r="I10" s="267"/>
      <c r="J10" s="267"/>
      <c r="K10" s="73"/>
    </row>
    <row r="11" spans="1:11" ht="15.15" customHeight="1">
      <c r="A11" s="266"/>
      <c r="B11" s="267"/>
      <c r="C11" s="267"/>
      <c r="D11" s="267"/>
      <c r="E11" s="268"/>
      <c r="F11" s="266" t="s">
        <v>3181</v>
      </c>
      <c r="G11" s="267"/>
      <c r="H11" s="267"/>
      <c r="I11" s="267"/>
      <c r="J11" s="267"/>
      <c r="K11" s="73"/>
    </row>
    <row r="12" spans="1:11" ht="15.15" customHeight="1">
      <c r="A12" s="266" t="s">
        <v>3182</v>
      </c>
      <c r="B12" s="267"/>
      <c r="C12" s="267"/>
      <c r="D12" s="267"/>
      <c r="E12" s="268"/>
      <c r="F12" s="266" t="s">
        <v>3183</v>
      </c>
      <c r="G12" s="267"/>
      <c r="H12" s="267"/>
      <c r="I12" s="267"/>
      <c r="J12" s="267"/>
      <c r="K12" s="73"/>
    </row>
    <row r="13" spans="1:11" ht="15.15" customHeight="1">
      <c r="A13" s="266"/>
      <c r="B13" s="267"/>
      <c r="C13" s="267"/>
      <c r="D13" s="267"/>
      <c r="E13" s="268"/>
      <c r="F13" s="266" t="s">
        <v>3184</v>
      </c>
      <c r="G13" s="267"/>
      <c r="H13" s="267"/>
      <c r="I13" s="267"/>
      <c r="J13" s="267"/>
      <c r="K13" s="73"/>
    </row>
    <row r="14" spans="1:11" ht="15.15" customHeight="1">
      <c r="A14" s="266" t="s">
        <v>3185</v>
      </c>
      <c r="B14" s="267"/>
      <c r="C14" s="267"/>
      <c r="D14" s="267"/>
      <c r="E14" s="268"/>
      <c r="F14" s="266"/>
      <c r="G14" s="267"/>
      <c r="H14" s="267"/>
      <c r="I14" s="267"/>
      <c r="J14" s="267"/>
      <c r="K14" s="73"/>
    </row>
    <row r="15" spans="1:11" ht="15.15" customHeight="1">
      <c r="A15" s="266"/>
      <c r="B15" s="267"/>
      <c r="C15" s="267"/>
      <c r="D15" s="267"/>
      <c r="E15" s="268"/>
      <c r="F15" s="266" t="s">
        <v>3186</v>
      </c>
      <c r="G15" s="267"/>
      <c r="H15" s="267"/>
      <c r="I15" s="267"/>
      <c r="J15" s="267"/>
      <c r="K15" s="73"/>
    </row>
    <row r="16" spans="1:11" ht="15.15" customHeight="1">
      <c r="A16" s="266" t="s">
        <v>3353</v>
      </c>
      <c r="B16" s="267"/>
      <c r="C16" s="267"/>
      <c r="D16" s="267"/>
      <c r="E16" s="268"/>
      <c r="F16" s="266" t="s">
        <v>3354</v>
      </c>
      <c r="G16" s="267"/>
      <c r="H16" s="267"/>
      <c r="I16" s="267"/>
      <c r="J16" s="267"/>
      <c r="K16" s="73"/>
    </row>
    <row r="17" spans="1:11" ht="15.15" customHeight="1">
      <c r="A17" s="266" t="s">
        <v>3355</v>
      </c>
      <c r="B17" s="267"/>
      <c r="C17" s="267"/>
      <c r="D17" s="267"/>
      <c r="E17" s="268"/>
      <c r="F17" s="266"/>
      <c r="G17" s="267"/>
      <c r="H17" s="267"/>
      <c r="I17" s="267"/>
      <c r="J17" s="267"/>
      <c r="K17" s="73"/>
    </row>
    <row r="18" spans="1:11" ht="15.15" customHeight="1">
      <c r="A18" s="266" t="s">
        <v>3356</v>
      </c>
      <c r="B18" s="267"/>
      <c r="C18" s="267"/>
      <c r="D18" s="267"/>
      <c r="E18" s="268"/>
      <c r="F18" s="266" t="s">
        <v>2581</v>
      </c>
      <c r="G18" s="267"/>
      <c r="H18" s="267"/>
      <c r="I18" s="267"/>
      <c r="J18" s="267"/>
      <c r="K18" s="73"/>
    </row>
    <row r="19" spans="1:11" ht="15.15" customHeight="1">
      <c r="A19" s="266" t="s">
        <v>2582</v>
      </c>
      <c r="B19" s="267"/>
      <c r="C19" s="267"/>
      <c r="D19" s="267"/>
      <c r="E19" s="268"/>
      <c r="F19" s="266" t="s">
        <v>2583</v>
      </c>
      <c r="G19" s="267"/>
      <c r="H19" s="267"/>
      <c r="I19" s="267"/>
      <c r="J19" s="267"/>
      <c r="K19" s="73"/>
    </row>
    <row r="20" spans="1:11" ht="15.15" customHeight="1">
      <c r="A20" s="266" t="s">
        <v>2584</v>
      </c>
      <c r="B20" s="267"/>
      <c r="C20" s="267"/>
      <c r="D20" s="267"/>
      <c r="E20" s="268"/>
      <c r="F20" s="266" t="s">
        <v>2585</v>
      </c>
      <c r="G20" s="267"/>
      <c r="H20" s="267"/>
      <c r="I20" s="267"/>
      <c r="J20" s="267"/>
      <c r="K20" s="73"/>
    </row>
    <row r="21" spans="1:11" ht="15.15" customHeight="1">
      <c r="A21" s="266" t="s">
        <v>2586</v>
      </c>
      <c r="B21" s="267"/>
      <c r="C21" s="267"/>
      <c r="D21" s="267"/>
      <c r="E21" s="268"/>
      <c r="F21" s="266"/>
      <c r="G21" s="267"/>
      <c r="H21" s="267"/>
      <c r="I21" s="267"/>
      <c r="J21" s="267"/>
      <c r="K21" s="73"/>
    </row>
    <row r="22" spans="1:11" ht="15.15" customHeight="1">
      <c r="A22" s="72"/>
      <c r="B22" s="17"/>
      <c r="C22" s="17"/>
      <c r="D22" s="17"/>
      <c r="E22" s="73"/>
      <c r="F22" s="74"/>
      <c r="G22" s="77"/>
      <c r="H22" s="77"/>
      <c r="I22" s="77"/>
      <c r="J22" s="77"/>
      <c r="K22" s="76"/>
    </row>
    <row r="23" spans="1:11" ht="15.15" customHeight="1">
      <c r="A23" s="269"/>
      <c r="B23" s="90"/>
      <c r="C23" s="82"/>
      <c r="D23" s="807" t="s">
        <v>4713</v>
      </c>
      <c r="E23" s="85"/>
      <c r="F23" s="72"/>
      <c r="G23" s="78"/>
      <c r="H23" s="17"/>
      <c r="I23" s="809" t="s">
        <v>4713</v>
      </c>
      <c r="J23" s="81"/>
      <c r="K23" s="270"/>
    </row>
    <row r="24" spans="1:11" ht="15.15" customHeight="1">
      <c r="A24" s="271" t="s">
        <v>1357</v>
      </c>
      <c r="B24" s="345" t="s">
        <v>4208</v>
      </c>
      <c r="C24" s="81"/>
      <c r="D24" s="809" t="s">
        <v>4434</v>
      </c>
      <c r="E24" s="481" t="s">
        <v>2587</v>
      </c>
      <c r="F24" s="271" t="s">
        <v>2588</v>
      </c>
      <c r="G24" s="809" t="s">
        <v>2589</v>
      </c>
      <c r="H24" s="346" t="s">
        <v>2590</v>
      </c>
      <c r="I24" s="809" t="s">
        <v>2139</v>
      </c>
      <c r="J24" s="81"/>
      <c r="K24" s="270" t="s">
        <v>1357</v>
      </c>
    </row>
    <row r="25" spans="1:11" ht="15.15" customHeight="1">
      <c r="A25" s="272" t="s">
        <v>1360</v>
      </c>
      <c r="B25" s="395" t="s">
        <v>446</v>
      </c>
      <c r="C25" s="118"/>
      <c r="D25" s="822" t="s">
        <v>447</v>
      </c>
      <c r="E25" s="629" t="s">
        <v>448</v>
      </c>
      <c r="F25" s="272" t="s">
        <v>449</v>
      </c>
      <c r="G25" s="822" t="s">
        <v>1953</v>
      </c>
      <c r="H25" s="823" t="s">
        <v>1954</v>
      </c>
      <c r="I25" s="822" t="s">
        <v>1955</v>
      </c>
      <c r="J25" s="118"/>
      <c r="K25" s="273" t="s">
        <v>1360</v>
      </c>
    </row>
    <row r="26" spans="1:11" ht="15.15" customHeight="1">
      <c r="A26" s="274">
        <v>1</v>
      </c>
      <c r="B26" s="275" t="s">
        <v>2591</v>
      </c>
      <c r="C26" s="276"/>
      <c r="D26" s="277"/>
      <c r="E26" s="278"/>
      <c r="F26" s="279"/>
      <c r="G26" s="280"/>
      <c r="H26" s="280"/>
      <c r="I26" s="281"/>
      <c r="J26" s="118"/>
      <c r="K26" s="273">
        <v>1</v>
      </c>
    </row>
    <row r="27" spans="1:11" ht="15.15" customHeight="1">
      <c r="A27" s="274">
        <v>2</v>
      </c>
      <c r="B27" s="275" t="s">
        <v>2592</v>
      </c>
      <c r="C27" s="276"/>
      <c r="D27" s="282"/>
      <c r="E27" s="283"/>
      <c r="F27" s="284"/>
      <c r="G27" s="285"/>
      <c r="H27" s="285"/>
      <c r="I27" s="285">
        <f>D27+E27-F27+G27+H27</f>
        <v>0</v>
      </c>
      <c r="J27" s="492" t="s">
        <v>2593</v>
      </c>
      <c r="K27" s="273">
        <v>2</v>
      </c>
    </row>
    <row r="28" spans="1:11" ht="15.15" customHeight="1">
      <c r="A28" s="274">
        <v>3</v>
      </c>
      <c r="B28" s="275" t="s">
        <v>2594</v>
      </c>
      <c r="C28" s="276"/>
      <c r="D28" s="282"/>
      <c r="E28" s="286"/>
      <c r="F28" s="287"/>
      <c r="G28" s="288"/>
      <c r="H28" s="288"/>
      <c r="I28" s="288">
        <f>D28+E28-F28+G28+H28</f>
        <v>0</v>
      </c>
      <c r="J28" s="492" t="s">
        <v>2595</v>
      </c>
      <c r="K28" s="273">
        <v>3</v>
      </c>
    </row>
    <row r="29" spans="1:11" ht="15.15" customHeight="1">
      <c r="A29" s="274">
        <v>4</v>
      </c>
      <c r="B29" s="275" t="s">
        <v>2596</v>
      </c>
      <c r="C29" s="276"/>
      <c r="D29" s="289">
        <v>2364780</v>
      </c>
      <c r="E29" s="286">
        <v>-11787</v>
      </c>
      <c r="F29" s="287"/>
      <c r="G29" s="288"/>
      <c r="H29" s="288"/>
      <c r="I29" s="288">
        <f>D29+E29-F29+G29+H29</f>
        <v>2352993</v>
      </c>
      <c r="J29" s="492" t="s">
        <v>2597</v>
      </c>
      <c r="K29" s="273">
        <v>4</v>
      </c>
    </row>
    <row r="30" spans="1:11" ht="15.15" customHeight="1">
      <c r="A30" s="274">
        <v>5</v>
      </c>
      <c r="B30" s="275" t="s">
        <v>2598</v>
      </c>
      <c r="C30" s="276"/>
      <c r="D30" s="289">
        <f t="shared" ref="D30:I30" si="0">SUM(D27:D29)</f>
        <v>2364780</v>
      </c>
      <c r="E30" s="286">
        <f t="shared" si="0"/>
        <v>-11787</v>
      </c>
      <c r="F30" s="287">
        <f t="shared" si="0"/>
        <v>0</v>
      </c>
      <c r="G30" s="288">
        <f t="shared" si="0"/>
        <v>0</v>
      </c>
      <c r="H30" s="288">
        <f t="shared" si="0"/>
        <v>0</v>
      </c>
      <c r="I30" s="288">
        <f t="shared" si="0"/>
        <v>2352993</v>
      </c>
      <c r="J30" s="118"/>
      <c r="K30" s="273">
        <v>5</v>
      </c>
    </row>
    <row r="31" spans="1:11" ht="15.15" customHeight="1">
      <c r="A31" s="274">
        <v>6</v>
      </c>
      <c r="B31" s="275" t="s">
        <v>2599</v>
      </c>
      <c r="C31" s="276"/>
      <c r="D31" s="290"/>
      <c r="E31" s="291"/>
      <c r="F31" s="292"/>
      <c r="G31" s="293"/>
      <c r="H31" s="293"/>
      <c r="I31" s="294" t="s">
        <v>1418</v>
      </c>
      <c r="J31" s="118"/>
      <c r="K31" s="273">
        <v>6</v>
      </c>
    </row>
    <row r="32" spans="1:11" ht="15.15" customHeight="1">
      <c r="A32" s="274">
        <v>7</v>
      </c>
      <c r="B32" s="275" t="s">
        <v>2600</v>
      </c>
      <c r="C32" s="276"/>
      <c r="D32" s="295"/>
      <c r="E32" s="296"/>
      <c r="F32" s="297"/>
      <c r="G32" s="298"/>
      <c r="H32" s="298"/>
      <c r="I32" s="299" t="s">
        <v>1418</v>
      </c>
      <c r="J32" s="118"/>
      <c r="K32" s="273">
        <v>7</v>
      </c>
    </row>
    <row r="33" spans="1:11" ht="15.15" customHeight="1">
      <c r="A33" s="274">
        <v>8</v>
      </c>
      <c r="B33" s="275" t="s">
        <v>2601</v>
      </c>
      <c r="C33" s="276"/>
      <c r="D33" s="289">
        <v>469363</v>
      </c>
      <c r="E33" s="283"/>
      <c r="F33" s="287"/>
      <c r="G33" s="288"/>
      <c r="H33" s="288"/>
      <c r="I33" s="288">
        <f t="shared" ref="I33:I40" si="1">D33+E33-F33+G33+H33</f>
        <v>469363</v>
      </c>
      <c r="J33" s="492" t="s">
        <v>2602</v>
      </c>
      <c r="K33" s="273">
        <v>8</v>
      </c>
    </row>
    <row r="34" spans="1:11" ht="15.15" customHeight="1">
      <c r="A34" s="274">
        <v>9</v>
      </c>
      <c r="B34" s="275" t="s">
        <v>2603</v>
      </c>
      <c r="C34" s="276"/>
      <c r="D34" s="289">
        <v>5849749</v>
      </c>
      <c r="E34" s="286"/>
      <c r="F34" s="284"/>
      <c r="G34" s="288"/>
      <c r="H34" s="288">
        <v>-120131</v>
      </c>
      <c r="I34" s="288">
        <f t="shared" si="1"/>
        <v>5729618</v>
      </c>
      <c r="J34" s="492" t="s">
        <v>2604</v>
      </c>
      <c r="K34" s="273">
        <v>9</v>
      </c>
    </row>
    <row r="35" spans="1:11" ht="15.15" customHeight="1">
      <c r="A35" s="274">
        <v>10</v>
      </c>
      <c r="B35" s="275" t="s">
        <v>2605</v>
      </c>
      <c r="C35" s="276"/>
      <c r="D35" s="289">
        <v>1160608</v>
      </c>
      <c r="E35" s="286">
        <v>-8170</v>
      </c>
      <c r="F35" s="287"/>
      <c r="G35" s="288"/>
      <c r="H35" s="288"/>
      <c r="I35" s="288">
        <f t="shared" si="1"/>
        <v>1152438</v>
      </c>
      <c r="J35" s="492" t="s">
        <v>2606</v>
      </c>
      <c r="K35" s="273">
        <v>10</v>
      </c>
    </row>
    <row r="36" spans="1:11" ht="15.15" customHeight="1">
      <c r="A36" s="274">
        <v>11</v>
      </c>
      <c r="B36" s="275" t="s">
        <v>2607</v>
      </c>
      <c r="C36" s="276"/>
      <c r="D36" s="289"/>
      <c r="E36" s="286"/>
      <c r="F36" s="287"/>
      <c r="G36" s="288"/>
      <c r="H36" s="288"/>
      <c r="I36" s="288">
        <f t="shared" si="1"/>
        <v>0</v>
      </c>
      <c r="J36" s="492" t="s">
        <v>2608</v>
      </c>
      <c r="K36" s="273">
        <v>11</v>
      </c>
    </row>
    <row r="37" spans="1:11" ht="15.15" customHeight="1">
      <c r="A37" s="274">
        <v>12</v>
      </c>
      <c r="B37" s="275" t="s">
        <v>2609</v>
      </c>
      <c r="C37" s="276"/>
      <c r="D37" s="289">
        <v>120357</v>
      </c>
      <c r="E37" s="286"/>
      <c r="F37" s="287"/>
      <c r="G37" s="288"/>
      <c r="H37" s="288"/>
      <c r="I37" s="288">
        <f t="shared" si="1"/>
        <v>120357</v>
      </c>
      <c r="J37" s="492" t="s">
        <v>2610</v>
      </c>
      <c r="K37" s="273">
        <v>12</v>
      </c>
    </row>
    <row r="38" spans="1:11" ht="15.15" customHeight="1">
      <c r="A38" s="274">
        <v>13</v>
      </c>
      <c r="B38" s="275" t="s">
        <v>2611</v>
      </c>
      <c r="C38" s="276"/>
      <c r="D38" s="289">
        <v>29147</v>
      </c>
      <c r="E38" s="286"/>
      <c r="F38" s="287"/>
      <c r="G38" s="288"/>
      <c r="H38" s="288"/>
      <c r="I38" s="288">
        <f t="shared" si="1"/>
        <v>29147</v>
      </c>
      <c r="J38" s="492" t="s">
        <v>2612</v>
      </c>
      <c r="K38" s="273">
        <v>13</v>
      </c>
    </row>
    <row r="39" spans="1:11" ht="15.15" customHeight="1">
      <c r="A39" s="274">
        <v>14</v>
      </c>
      <c r="B39" s="275" t="s">
        <v>2613</v>
      </c>
      <c r="C39" s="276"/>
      <c r="D39" s="289">
        <v>17708</v>
      </c>
      <c r="E39" s="286"/>
      <c r="F39" s="287">
        <v>4</v>
      </c>
      <c r="G39" s="288"/>
      <c r="H39" s="288"/>
      <c r="I39" s="288">
        <f t="shared" si="1"/>
        <v>17704</v>
      </c>
      <c r="J39" s="492" t="s">
        <v>2614</v>
      </c>
      <c r="K39" s="273">
        <v>14</v>
      </c>
    </row>
    <row r="40" spans="1:11" ht="15.15" customHeight="1">
      <c r="A40" s="274">
        <v>15</v>
      </c>
      <c r="B40" s="275" t="s">
        <v>77</v>
      </c>
      <c r="C40" s="276"/>
      <c r="D40" s="289">
        <v>6139138</v>
      </c>
      <c r="E40" s="286"/>
      <c r="F40" s="287"/>
      <c r="G40" s="288"/>
      <c r="H40" s="288"/>
      <c r="I40" s="288">
        <f t="shared" si="1"/>
        <v>6139138</v>
      </c>
      <c r="J40" s="492"/>
      <c r="K40" s="273"/>
    </row>
    <row r="41" spans="1:11" ht="15.15" customHeight="1">
      <c r="A41" s="274">
        <v>16</v>
      </c>
      <c r="B41" s="275" t="s">
        <v>2615</v>
      </c>
      <c r="C41" s="276"/>
      <c r="D41" s="289">
        <f>SUM(D33:D40)</f>
        <v>13786070</v>
      </c>
      <c r="E41" s="286">
        <f>SUM(E33:E39)</f>
        <v>-8170</v>
      </c>
      <c r="F41" s="287">
        <f>SUM(F33:F39)</f>
        <v>4</v>
      </c>
      <c r="G41" s="288">
        <f>SUM(G33:G39)</f>
        <v>0</v>
      </c>
      <c r="H41" s="288">
        <f>SUM(H33:H39)</f>
        <v>-120131</v>
      </c>
      <c r="I41" s="288">
        <f>SUM(I33:I40)</f>
        <v>13657765</v>
      </c>
      <c r="J41" s="118"/>
      <c r="K41" s="273">
        <v>15</v>
      </c>
    </row>
    <row r="42" spans="1:11" ht="15.15" customHeight="1">
      <c r="A42" s="274">
        <v>17</v>
      </c>
      <c r="B42" s="275" t="s">
        <v>2616</v>
      </c>
      <c r="C42" s="276"/>
      <c r="D42" s="300"/>
      <c r="E42" s="301"/>
      <c r="F42" s="302"/>
      <c r="G42" s="303"/>
      <c r="H42" s="303"/>
      <c r="I42" s="304" t="s">
        <v>1418</v>
      </c>
      <c r="J42" s="118"/>
      <c r="K42" s="273">
        <v>16</v>
      </c>
    </row>
    <row r="43" spans="1:11" ht="15.15" customHeight="1">
      <c r="A43" s="274">
        <v>18</v>
      </c>
      <c r="B43" s="275" t="s">
        <v>2617</v>
      </c>
      <c r="C43" s="276"/>
      <c r="D43" s="289"/>
      <c r="E43" s="286"/>
      <c r="F43" s="287"/>
      <c r="G43" s="288"/>
      <c r="H43" s="288"/>
      <c r="I43" s="288">
        <f t="shared" ref="I43:I48" si="2">D43+E43-F43+G43+H43</f>
        <v>0</v>
      </c>
      <c r="J43" s="492" t="s">
        <v>2618</v>
      </c>
      <c r="K43" s="273">
        <v>17</v>
      </c>
    </row>
    <row r="44" spans="1:11" ht="15.15" customHeight="1">
      <c r="A44" s="274">
        <v>19</v>
      </c>
      <c r="B44" s="275" t="s">
        <v>2619</v>
      </c>
      <c r="C44" s="276"/>
      <c r="D44" s="289"/>
      <c r="E44" s="286"/>
      <c r="F44" s="287"/>
      <c r="G44" s="288"/>
      <c r="H44" s="288" t="s">
        <v>1418</v>
      </c>
      <c r="I44" s="288">
        <f t="shared" si="2"/>
        <v>0</v>
      </c>
      <c r="J44" s="492" t="s">
        <v>2620</v>
      </c>
      <c r="K44" s="273">
        <v>18</v>
      </c>
    </row>
    <row r="45" spans="1:11" ht="15.15" customHeight="1">
      <c r="A45" s="274">
        <v>20</v>
      </c>
      <c r="B45" s="275" t="s">
        <v>2621</v>
      </c>
      <c r="C45" s="276"/>
      <c r="D45" s="289"/>
      <c r="E45" s="286"/>
      <c r="F45" s="287"/>
      <c r="G45" s="288"/>
      <c r="H45" s="288" t="s">
        <v>1418</v>
      </c>
      <c r="I45" s="288">
        <f t="shared" si="2"/>
        <v>0</v>
      </c>
      <c r="J45" s="492" t="s">
        <v>2622</v>
      </c>
      <c r="K45" s="273">
        <v>19</v>
      </c>
    </row>
    <row r="46" spans="1:11" ht="15.15" customHeight="1">
      <c r="A46" s="274">
        <v>21</v>
      </c>
      <c r="B46" s="275" t="s">
        <v>2623</v>
      </c>
      <c r="C46" s="276"/>
      <c r="D46" s="289"/>
      <c r="E46" s="286"/>
      <c r="F46" s="287"/>
      <c r="G46" s="288"/>
      <c r="H46" s="288" t="s">
        <v>1418</v>
      </c>
      <c r="I46" s="288">
        <f t="shared" si="2"/>
        <v>0</v>
      </c>
      <c r="J46" s="492" t="s">
        <v>2624</v>
      </c>
      <c r="K46" s="273">
        <v>20</v>
      </c>
    </row>
    <row r="47" spans="1:11" ht="15.15" customHeight="1">
      <c r="A47" s="274">
        <v>22</v>
      </c>
      <c r="B47" s="275" t="s">
        <v>2625</v>
      </c>
      <c r="C47" s="276"/>
      <c r="D47" s="289"/>
      <c r="E47" s="286"/>
      <c r="F47" s="287"/>
      <c r="G47" s="288"/>
      <c r="H47" s="288" t="s">
        <v>1418</v>
      </c>
      <c r="I47" s="288">
        <f t="shared" si="2"/>
        <v>0</v>
      </c>
      <c r="J47" s="492" t="s">
        <v>2626</v>
      </c>
      <c r="K47" s="273">
        <v>21</v>
      </c>
    </row>
    <row r="48" spans="1:11" ht="15.15" customHeight="1">
      <c r="A48" s="274">
        <v>23</v>
      </c>
      <c r="B48" s="275" t="s">
        <v>2627</v>
      </c>
      <c r="C48" s="276"/>
      <c r="D48" s="289"/>
      <c r="E48" s="286"/>
      <c r="F48" s="287"/>
      <c r="G48" s="288"/>
      <c r="H48" s="288" t="s">
        <v>1418</v>
      </c>
      <c r="I48" s="288">
        <f t="shared" si="2"/>
        <v>0</v>
      </c>
      <c r="J48" s="492" t="s">
        <v>2628</v>
      </c>
      <c r="K48" s="273">
        <v>22</v>
      </c>
    </row>
    <row r="49" spans="1:11" ht="15.15" customHeight="1">
      <c r="A49" s="274">
        <v>24</v>
      </c>
      <c r="B49" s="275" t="s">
        <v>2629</v>
      </c>
      <c r="C49" s="276"/>
      <c r="D49" s="289">
        <f t="shared" ref="D49:I49" si="3">SUM(D43:D48)</f>
        <v>0</v>
      </c>
      <c r="E49" s="286">
        <f t="shared" si="3"/>
        <v>0</v>
      </c>
      <c r="F49" s="287">
        <f t="shared" si="3"/>
        <v>0</v>
      </c>
      <c r="G49" s="288">
        <f t="shared" si="3"/>
        <v>0</v>
      </c>
      <c r="H49" s="288">
        <f t="shared" si="3"/>
        <v>0</v>
      </c>
      <c r="I49" s="288">
        <f t="shared" si="3"/>
        <v>0</v>
      </c>
      <c r="J49" s="118"/>
      <c r="K49" s="273">
        <v>23</v>
      </c>
    </row>
    <row r="50" spans="1:11" ht="15.15" customHeight="1">
      <c r="A50" s="274">
        <v>25</v>
      </c>
      <c r="B50" s="275" t="s">
        <v>2630</v>
      </c>
      <c r="C50" s="276"/>
      <c r="D50" s="300"/>
      <c r="E50" s="301"/>
      <c r="F50" s="302"/>
      <c r="G50" s="303"/>
      <c r="H50" s="303"/>
      <c r="I50" s="304" t="s">
        <v>1418</v>
      </c>
      <c r="J50" s="118"/>
      <c r="K50" s="273">
        <v>24</v>
      </c>
    </row>
    <row r="51" spans="1:11" ht="15.15" customHeight="1">
      <c r="A51" s="274">
        <v>26</v>
      </c>
      <c r="B51" s="275" t="s">
        <v>2631</v>
      </c>
      <c r="C51" s="276"/>
      <c r="D51" s="289">
        <v>4751705</v>
      </c>
      <c r="E51" s="286"/>
      <c r="F51" s="287"/>
      <c r="G51" s="288" t="s">
        <v>1418</v>
      </c>
      <c r="H51" s="288"/>
      <c r="I51" s="288">
        <f t="shared" ref="I51:I57" si="4">D51+E51-F51+G51+H51</f>
        <v>4751705</v>
      </c>
      <c r="J51" s="492" t="s">
        <v>2632</v>
      </c>
      <c r="K51" s="273">
        <v>25</v>
      </c>
    </row>
    <row r="52" spans="1:11" ht="15.15" customHeight="1">
      <c r="A52" s="274">
        <v>27</v>
      </c>
      <c r="B52" s="275" t="s">
        <v>2743</v>
      </c>
      <c r="C52" s="276"/>
      <c r="D52" s="289">
        <v>33401776</v>
      </c>
      <c r="E52" s="286">
        <v>-1684950</v>
      </c>
      <c r="F52" s="287">
        <v>52053</v>
      </c>
      <c r="G52" s="288"/>
      <c r="H52" s="288">
        <v>118073</v>
      </c>
      <c r="I52" s="288">
        <f t="shared" si="4"/>
        <v>31782846</v>
      </c>
      <c r="J52" s="492" t="s">
        <v>2744</v>
      </c>
      <c r="K52" s="273">
        <v>26</v>
      </c>
    </row>
    <row r="53" spans="1:11" ht="15.15" customHeight="1">
      <c r="A53" s="274">
        <v>28</v>
      </c>
      <c r="B53" s="275" t="s">
        <v>2745</v>
      </c>
      <c r="C53" s="276"/>
      <c r="D53" s="289">
        <v>90102469</v>
      </c>
      <c r="E53" s="286">
        <v>-137459</v>
      </c>
      <c r="F53" s="287">
        <v>215584</v>
      </c>
      <c r="G53" s="288"/>
      <c r="H53" s="288">
        <v>65456</v>
      </c>
      <c r="I53" s="288">
        <f t="shared" si="4"/>
        <v>89814882</v>
      </c>
      <c r="J53" s="492" t="s">
        <v>2746</v>
      </c>
      <c r="K53" s="273">
        <v>27</v>
      </c>
    </row>
    <row r="54" spans="1:11" ht="15.15" customHeight="1">
      <c r="A54" s="274">
        <v>29</v>
      </c>
      <c r="B54" s="275" t="s">
        <v>2747</v>
      </c>
      <c r="C54" s="276"/>
      <c r="D54" s="289">
        <v>20104743</v>
      </c>
      <c r="E54" s="286">
        <v>277885</v>
      </c>
      <c r="F54" s="287">
        <v>24641</v>
      </c>
      <c r="G54" s="288" t="s">
        <v>1418</v>
      </c>
      <c r="H54" s="288">
        <v>191794</v>
      </c>
      <c r="I54" s="288">
        <f t="shared" si="4"/>
        <v>20549781</v>
      </c>
      <c r="J54" s="492" t="s">
        <v>2748</v>
      </c>
      <c r="K54" s="273">
        <v>28</v>
      </c>
    </row>
    <row r="55" spans="1:11" ht="15.15" customHeight="1">
      <c r="A55" s="274">
        <v>30</v>
      </c>
      <c r="B55" s="275" t="s">
        <v>2749</v>
      </c>
      <c r="C55" s="276"/>
      <c r="D55" s="289">
        <v>4038821</v>
      </c>
      <c r="E55" s="286">
        <v>165968</v>
      </c>
      <c r="F55" s="287"/>
      <c r="G55" s="288" t="s">
        <v>1418</v>
      </c>
      <c r="H55" s="288"/>
      <c r="I55" s="288">
        <f t="shared" si="4"/>
        <v>4204789</v>
      </c>
      <c r="J55" s="492" t="s">
        <v>2750</v>
      </c>
      <c r="K55" s="273">
        <v>29</v>
      </c>
    </row>
    <row r="56" spans="1:11" ht="15.15" customHeight="1">
      <c r="A56" s="274">
        <v>31</v>
      </c>
      <c r="B56" s="275" t="s">
        <v>2751</v>
      </c>
      <c r="C56" s="276"/>
      <c r="D56" s="289">
        <v>2705953</v>
      </c>
      <c r="E56" s="286">
        <v>-1323558</v>
      </c>
      <c r="F56" s="287"/>
      <c r="G56" s="288"/>
      <c r="H56" s="288">
        <v>-354435</v>
      </c>
      <c r="I56" s="288">
        <f t="shared" si="4"/>
        <v>1027960</v>
      </c>
      <c r="J56" s="492" t="s">
        <v>2752</v>
      </c>
      <c r="K56" s="273">
        <v>30</v>
      </c>
    </row>
    <row r="57" spans="1:11" ht="15.15" customHeight="1">
      <c r="A57" s="274">
        <v>32</v>
      </c>
      <c r="B57" s="275" t="s">
        <v>2753</v>
      </c>
      <c r="C57" s="276"/>
      <c r="D57" s="289">
        <v>1704625</v>
      </c>
      <c r="E57" s="286"/>
      <c r="F57" s="287">
        <v>6333</v>
      </c>
      <c r="G57" s="288"/>
      <c r="H57" s="288"/>
      <c r="I57" s="288">
        <f t="shared" si="4"/>
        <v>1698292</v>
      </c>
      <c r="J57" s="492" t="s">
        <v>2754</v>
      </c>
      <c r="K57" s="273">
        <v>31</v>
      </c>
    </row>
    <row r="58" spans="1:11" ht="15.15" customHeight="1">
      <c r="A58" s="274">
        <v>33</v>
      </c>
      <c r="B58" s="275" t="s">
        <v>693</v>
      </c>
      <c r="C58" s="276"/>
      <c r="D58" s="289">
        <f t="shared" ref="D58:I58" si="5">SUM(D51:D57)</f>
        <v>156810092</v>
      </c>
      <c r="E58" s="286">
        <f t="shared" si="5"/>
        <v>-2702114</v>
      </c>
      <c r="F58" s="287">
        <f t="shared" si="5"/>
        <v>298611</v>
      </c>
      <c r="G58" s="288">
        <f t="shared" si="5"/>
        <v>0</v>
      </c>
      <c r="H58" s="288">
        <f t="shared" si="5"/>
        <v>20888</v>
      </c>
      <c r="I58" s="288">
        <f t="shared" si="5"/>
        <v>153830255</v>
      </c>
      <c r="J58" s="118"/>
      <c r="K58" s="273">
        <v>32</v>
      </c>
    </row>
    <row r="59" spans="1:11" ht="15.15" customHeight="1">
      <c r="A59" s="274">
        <v>34</v>
      </c>
      <c r="B59" s="275" t="s">
        <v>2946</v>
      </c>
      <c r="C59" s="276"/>
      <c r="D59" s="300"/>
      <c r="E59" s="301"/>
      <c r="F59" s="302"/>
      <c r="G59" s="303"/>
      <c r="H59" s="303"/>
      <c r="I59" s="304" t="s">
        <v>1418</v>
      </c>
      <c r="J59" s="118"/>
      <c r="K59" s="273">
        <v>33</v>
      </c>
    </row>
    <row r="60" spans="1:11" ht="15.15" customHeight="1">
      <c r="A60" s="274">
        <v>35</v>
      </c>
      <c r="B60" s="275" t="s">
        <v>2947</v>
      </c>
      <c r="C60" s="276"/>
      <c r="D60" s="289"/>
      <c r="E60" s="286"/>
      <c r="F60" s="287"/>
      <c r="G60" s="288"/>
      <c r="H60" s="288"/>
      <c r="I60" s="288">
        <f t="shared" ref="I60:I65" si="6">D60+E60-F60+G60+H60</f>
        <v>0</v>
      </c>
      <c r="J60" s="492" t="s">
        <v>2948</v>
      </c>
      <c r="K60" s="273">
        <v>34</v>
      </c>
    </row>
    <row r="61" spans="1:11" ht="15.15" customHeight="1">
      <c r="A61" s="274">
        <v>36</v>
      </c>
      <c r="B61" s="275" t="s">
        <v>2949</v>
      </c>
      <c r="C61" s="276"/>
      <c r="D61" s="289">
        <v>98485</v>
      </c>
      <c r="E61" s="286">
        <v>-13877</v>
      </c>
      <c r="F61" s="287">
        <v>218616</v>
      </c>
      <c r="G61" s="288"/>
      <c r="H61" s="288">
        <v>134008</v>
      </c>
      <c r="I61" s="288">
        <f t="shared" si="6"/>
        <v>0</v>
      </c>
      <c r="J61" s="492" t="s">
        <v>2950</v>
      </c>
      <c r="K61" s="273">
        <v>35</v>
      </c>
    </row>
    <row r="62" spans="1:11" ht="15.15" customHeight="1">
      <c r="A62" s="274">
        <v>37</v>
      </c>
      <c r="B62" s="275" t="s">
        <v>2951</v>
      </c>
      <c r="C62" s="276"/>
      <c r="D62" s="289">
        <v>213806</v>
      </c>
      <c r="E62" s="286"/>
      <c r="F62" s="287"/>
      <c r="G62" s="288"/>
      <c r="H62" s="288"/>
      <c r="I62" s="288">
        <f t="shared" si="6"/>
        <v>213806</v>
      </c>
      <c r="J62" s="492" t="s">
        <v>2952</v>
      </c>
      <c r="K62" s="273">
        <v>36</v>
      </c>
    </row>
    <row r="63" spans="1:11" ht="15.15" customHeight="1">
      <c r="A63" s="274">
        <v>38</v>
      </c>
      <c r="B63" s="275" t="s">
        <v>2953</v>
      </c>
      <c r="C63" s="276"/>
      <c r="D63" s="289"/>
      <c r="E63" s="286"/>
      <c r="F63" s="287"/>
      <c r="G63" s="288"/>
      <c r="H63" s="288"/>
      <c r="I63" s="288">
        <f t="shared" si="6"/>
        <v>0</v>
      </c>
      <c r="J63" s="492" t="s">
        <v>547</v>
      </c>
      <c r="K63" s="273">
        <v>37</v>
      </c>
    </row>
    <row r="64" spans="1:11" ht="15.15" customHeight="1">
      <c r="A64" s="274">
        <v>39</v>
      </c>
      <c r="B64" s="275" t="s">
        <v>548</v>
      </c>
      <c r="C64" s="276"/>
      <c r="D64" s="289">
        <v>20823028</v>
      </c>
      <c r="E64" s="286">
        <v>-9735</v>
      </c>
      <c r="F64" s="287">
        <v>17165558</v>
      </c>
      <c r="G64" s="288"/>
      <c r="H64" s="288"/>
      <c r="I64" s="288">
        <f t="shared" si="6"/>
        <v>3647735</v>
      </c>
      <c r="J64" s="492" t="s">
        <v>549</v>
      </c>
      <c r="K64" s="273">
        <v>38</v>
      </c>
    </row>
    <row r="65" spans="1:11" ht="15.15" customHeight="1" thickBot="1">
      <c r="A65" s="274">
        <v>40</v>
      </c>
      <c r="B65" s="306" t="s">
        <v>550</v>
      </c>
      <c r="C65" s="307"/>
      <c r="D65" s="575">
        <v>495616</v>
      </c>
      <c r="E65" s="1647">
        <v>9735</v>
      </c>
      <c r="F65" s="1648">
        <v>188494</v>
      </c>
      <c r="G65" s="1649"/>
      <c r="H65" s="1649">
        <v>-295</v>
      </c>
      <c r="I65" s="1649">
        <f t="shared" si="6"/>
        <v>316562</v>
      </c>
      <c r="J65" s="824" t="s">
        <v>551</v>
      </c>
      <c r="K65" s="311">
        <v>39</v>
      </c>
    </row>
    <row r="66" spans="1:11" ht="15.15" customHeight="1">
      <c r="A66" s="89"/>
      <c r="B66" s="89"/>
      <c r="C66" s="89"/>
      <c r="D66" s="312"/>
      <c r="E66" s="312"/>
      <c r="F66" s="312"/>
      <c r="G66" s="312"/>
      <c r="H66" s="312"/>
      <c r="I66" s="312"/>
      <c r="J66" s="17"/>
      <c r="K66" s="17"/>
    </row>
    <row r="67" spans="1:11" ht="15.15" customHeight="1">
      <c r="A67" s="17" t="s">
        <v>552</v>
      </c>
      <c r="B67" s="17"/>
      <c r="C67" s="17"/>
      <c r="D67" s="17"/>
      <c r="E67" s="17"/>
      <c r="F67" s="17" t="s">
        <v>553</v>
      </c>
      <c r="G67" s="17"/>
      <c r="H67" s="17"/>
      <c r="I67" s="17"/>
      <c r="J67" s="17"/>
      <c r="K67" s="17"/>
    </row>
    <row r="68" spans="1:11" ht="15.15" customHeight="1">
      <c r="A68" s="69" t="s">
        <v>554</v>
      </c>
      <c r="B68" s="69"/>
      <c r="C68" s="69"/>
      <c r="D68" s="69"/>
      <c r="E68" s="69"/>
      <c r="F68" s="69" t="s">
        <v>555</v>
      </c>
      <c r="G68" s="69"/>
      <c r="H68" s="69"/>
      <c r="I68" s="69"/>
      <c r="J68" s="69"/>
      <c r="K68" s="69"/>
    </row>
    <row r="69" spans="1:11" ht="15.6" customHeight="1" thickBot="1">
      <c r="A69" s="17"/>
      <c r="B69" s="17"/>
      <c r="C69" s="17"/>
      <c r="D69" s="17"/>
      <c r="E69" s="17"/>
      <c r="F69" s="17"/>
      <c r="G69" s="17"/>
      <c r="H69" s="17"/>
      <c r="I69" s="17"/>
      <c r="J69" s="17"/>
      <c r="K69" s="17"/>
    </row>
    <row r="70" spans="1:11" ht="15.6" customHeight="1">
      <c r="A70" s="29" t="s">
        <v>1201</v>
      </c>
      <c r="B70" s="260"/>
      <c r="C70" s="261" t="s">
        <v>1202</v>
      </c>
      <c r="D70" s="261" t="s">
        <v>1431</v>
      </c>
      <c r="E70" s="313" t="s">
        <v>1432</v>
      </c>
      <c r="F70" s="29" t="s">
        <v>1201</v>
      </c>
      <c r="G70" s="262" t="s">
        <v>1202</v>
      </c>
      <c r="H70" s="262" t="s">
        <v>1431</v>
      </c>
      <c r="I70" s="262" t="s">
        <v>1432</v>
      </c>
      <c r="J70" s="66"/>
      <c r="K70" s="67"/>
    </row>
    <row r="71" spans="1:11" ht="15.6" customHeight="1">
      <c r="A71" s="72" t="str">
        <f>'Data Sheet'!$C$25</f>
        <v>Rochester Gas &amp; Electric Corporation</v>
      </c>
      <c r="B71" s="17"/>
      <c r="C71" s="78" t="s">
        <v>1203</v>
      </c>
      <c r="D71" s="78" t="s">
        <v>1227</v>
      </c>
      <c r="E71" s="83"/>
      <c r="F71" s="72" t="str">
        <f>'Data Sheet'!$C$25</f>
        <v>Rochester Gas &amp; Electric Corporation</v>
      </c>
      <c r="G71" s="98" t="s">
        <v>1203</v>
      </c>
      <c r="H71" s="98" t="s">
        <v>1227</v>
      </c>
      <c r="I71" s="98"/>
      <c r="J71" s="17"/>
      <c r="K71" s="73"/>
    </row>
    <row r="72" spans="1:11" ht="15.6" customHeight="1">
      <c r="A72" s="74"/>
      <c r="B72" s="118"/>
      <c r="C72" s="86" t="s">
        <v>1205</v>
      </c>
      <c r="D72" s="871" t="str">
        <f>'Data Sheet'!$C$40</f>
        <v xml:space="preserve"> </v>
      </c>
      <c r="E72" s="111" t="str">
        <f>'Data Sheet'!$C$38</f>
        <v>12/31/2013</v>
      </c>
      <c r="F72" s="74"/>
      <c r="G72" s="105" t="s">
        <v>1205</v>
      </c>
      <c r="H72" s="870" t="str">
        <f>'Data Sheet'!$C$40</f>
        <v xml:space="preserve"> </v>
      </c>
      <c r="I72" s="105" t="str">
        <f>'Data Sheet'!$C$38</f>
        <v>12/31/2013</v>
      </c>
      <c r="J72" s="77"/>
      <c r="K72" s="76"/>
    </row>
    <row r="73" spans="1:11" ht="15.6" customHeight="1">
      <c r="A73" s="314"/>
      <c r="B73" s="315" t="s">
        <v>556</v>
      </c>
      <c r="C73" s="315"/>
      <c r="D73" s="315"/>
      <c r="E73" s="316"/>
      <c r="F73" s="314" t="s">
        <v>1458</v>
      </c>
      <c r="G73" s="315"/>
      <c r="H73" s="315"/>
      <c r="I73" s="315"/>
      <c r="J73" s="315"/>
      <c r="K73" s="316"/>
    </row>
    <row r="74" spans="1:11" ht="15.6" customHeight="1">
      <c r="A74" s="269"/>
      <c r="B74" s="90"/>
      <c r="C74" s="82"/>
      <c r="D74" s="825" t="s">
        <v>4713</v>
      </c>
      <c r="E74" s="96"/>
      <c r="F74" s="72"/>
      <c r="G74" s="98"/>
      <c r="H74" s="98"/>
      <c r="I74" s="809" t="s">
        <v>4713</v>
      </c>
      <c r="J74" s="17"/>
      <c r="K74" s="270"/>
    </row>
    <row r="75" spans="1:11" ht="15.6" customHeight="1">
      <c r="A75" s="271" t="s">
        <v>1357</v>
      </c>
      <c r="B75" s="345" t="s">
        <v>4208</v>
      </c>
      <c r="C75" s="81"/>
      <c r="D75" s="346" t="s">
        <v>4434</v>
      </c>
      <c r="E75" s="270" t="s">
        <v>4435</v>
      </c>
      <c r="F75" s="271" t="s">
        <v>2588</v>
      </c>
      <c r="G75" s="345" t="s">
        <v>2589</v>
      </c>
      <c r="H75" s="345" t="s">
        <v>2590</v>
      </c>
      <c r="I75" s="809" t="s">
        <v>2139</v>
      </c>
      <c r="J75" s="17"/>
      <c r="K75" s="270" t="s">
        <v>1357</v>
      </c>
    </row>
    <row r="76" spans="1:11" ht="15.6" customHeight="1">
      <c r="A76" s="272" t="s">
        <v>1360</v>
      </c>
      <c r="B76" s="395" t="s">
        <v>446</v>
      </c>
      <c r="C76" s="118"/>
      <c r="D76" s="823" t="s">
        <v>447</v>
      </c>
      <c r="E76" s="273" t="s">
        <v>448</v>
      </c>
      <c r="F76" s="272" t="s">
        <v>449</v>
      </c>
      <c r="G76" s="395" t="s">
        <v>1953</v>
      </c>
      <c r="H76" s="395" t="s">
        <v>1954</v>
      </c>
      <c r="I76" s="822" t="s">
        <v>1955</v>
      </c>
      <c r="J76" s="77"/>
      <c r="K76" s="273" t="s">
        <v>1360</v>
      </c>
    </row>
    <row r="77" spans="1:11" ht="15.6" customHeight="1">
      <c r="A77" s="274">
        <v>40</v>
      </c>
      <c r="B77" s="315" t="s">
        <v>1459</v>
      </c>
      <c r="C77" s="276"/>
      <c r="D77" s="282"/>
      <c r="E77" s="317"/>
      <c r="F77" s="284"/>
      <c r="G77" s="318"/>
      <c r="H77" s="318"/>
      <c r="I77" s="282">
        <f>D77+E77-F77+G77+H77</f>
        <v>0</v>
      </c>
      <c r="J77" s="826" t="s">
        <v>1460</v>
      </c>
      <c r="K77" s="319">
        <v>40</v>
      </c>
    </row>
    <row r="78" spans="1:11" ht="15.6" customHeight="1">
      <c r="A78" s="274">
        <v>41</v>
      </c>
      <c r="B78" s="77" t="s">
        <v>1461</v>
      </c>
      <c r="C78" s="118"/>
      <c r="D78" s="289">
        <f t="shared" ref="D78:I78" si="7">SUM(D60:D65)+D77</f>
        <v>21630935</v>
      </c>
      <c r="E78" s="320">
        <f t="shared" si="7"/>
        <v>-13877</v>
      </c>
      <c r="F78" s="287">
        <f t="shared" si="7"/>
        <v>17572668</v>
      </c>
      <c r="G78" s="289">
        <f t="shared" si="7"/>
        <v>0</v>
      </c>
      <c r="H78" s="289">
        <f t="shared" si="7"/>
        <v>133713</v>
      </c>
      <c r="I78" s="289">
        <f t="shared" si="7"/>
        <v>4178103</v>
      </c>
      <c r="J78" s="315"/>
      <c r="K78" s="319">
        <v>41</v>
      </c>
    </row>
    <row r="79" spans="1:11" ht="15.6" customHeight="1">
      <c r="A79" s="274">
        <v>42</v>
      </c>
      <c r="B79" s="77" t="s">
        <v>2938</v>
      </c>
      <c r="C79" s="118"/>
      <c r="D79" s="289">
        <f t="shared" ref="D79:I79" si="8">D41+D49+D58+D78</f>
        <v>192227097</v>
      </c>
      <c r="E79" s="320">
        <f t="shared" si="8"/>
        <v>-2724161</v>
      </c>
      <c r="F79" s="287">
        <f t="shared" si="8"/>
        <v>17871283</v>
      </c>
      <c r="G79" s="321">
        <f t="shared" si="8"/>
        <v>0</v>
      </c>
      <c r="H79" s="321">
        <f t="shared" si="8"/>
        <v>34470</v>
      </c>
      <c r="I79" s="289">
        <f t="shared" si="8"/>
        <v>171666123</v>
      </c>
      <c r="J79" s="315"/>
      <c r="K79" s="319">
        <v>42</v>
      </c>
    </row>
    <row r="80" spans="1:11" ht="15.6" customHeight="1">
      <c r="A80" s="274">
        <v>43</v>
      </c>
      <c r="B80" s="77" t="s">
        <v>2939</v>
      </c>
      <c r="C80" s="118"/>
      <c r="D80" s="300"/>
      <c r="E80" s="301"/>
      <c r="F80" s="302"/>
      <c r="G80" s="303"/>
      <c r="H80" s="303"/>
      <c r="I80" s="304"/>
      <c r="J80" s="315"/>
      <c r="K80" s="319">
        <v>43</v>
      </c>
    </row>
    <row r="81" spans="1:11" ht="15.6" customHeight="1">
      <c r="A81" s="274">
        <v>44</v>
      </c>
      <c r="B81" s="77" t="s">
        <v>2940</v>
      </c>
      <c r="C81" s="118"/>
      <c r="D81" s="289">
        <v>10088902</v>
      </c>
      <c r="E81" s="320">
        <v>766577</v>
      </c>
      <c r="F81" s="287"/>
      <c r="G81" s="322"/>
      <c r="H81" s="321"/>
      <c r="I81" s="289">
        <f t="shared" ref="I81:I89" si="9">D81+E81-F81+G81+H81</f>
        <v>10855479</v>
      </c>
      <c r="J81" s="826" t="s">
        <v>2941</v>
      </c>
      <c r="K81" s="319">
        <v>44</v>
      </c>
    </row>
    <row r="82" spans="1:11" ht="15.6" customHeight="1">
      <c r="A82" s="274">
        <v>45</v>
      </c>
      <c r="B82" s="77" t="s">
        <v>2942</v>
      </c>
      <c r="C82" s="118"/>
      <c r="D82" s="289">
        <v>8776634</v>
      </c>
      <c r="E82" s="320">
        <v>104804</v>
      </c>
      <c r="F82" s="287"/>
      <c r="G82" s="322"/>
      <c r="H82" s="321"/>
      <c r="I82" s="289">
        <f t="shared" si="9"/>
        <v>8881438</v>
      </c>
      <c r="J82" s="826" t="s">
        <v>2943</v>
      </c>
      <c r="K82" s="319">
        <v>45</v>
      </c>
    </row>
    <row r="83" spans="1:11" ht="15.6" customHeight="1">
      <c r="A83" s="274">
        <v>46</v>
      </c>
      <c r="B83" s="77" t="s">
        <v>2944</v>
      </c>
      <c r="C83" s="118"/>
      <c r="D83" s="289">
        <v>247638184</v>
      </c>
      <c r="E83" s="320">
        <v>80730680</v>
      </c>
      <c r="F83" s="287">
        <v>595912</v>
      </c>
      <c r="G83" s="322"/>
      <c r="H83" s="318">
        <v>73470</v>
      </c>
      <c r="I83" s="289">
        <f t="shared" si="9"/>
        <v>327846422</v>
      </c>
      <c r="J83" s="826" t="s">
        <v>2945</v>
      </c>
      <c r="K83" s="319">
        <v>46</v>
      </c>
    </row>
    <row r="84" spans="1:11" ht="15.6" customHeight="1">
      <c r="A84" s="274">
        <v>47</v>
      </c>
      <c r="B84" s="77" t="s">
        <v>4789</v>
      </c>
      <c r="C84" s="118"/>
      <c r="D84" s="289">
        <v>5839164</v>
      </c>
      <c r="E84" s="320">
        <v>7822</v>
      </c>
      <c r="F84" s="287"/>
      <c r="G84" s="322"/>
      <c r="H84" s="321"/>
      <c r="I84" s="289">
        <f t="shared" si="9"/>
        <v>5846986</v>
      </c>
      <c r="J84" s="826" t="s">
        <v>4790</v>
      </c>
      <c r="K84" s="319">
        <v>47</v>
      </c>
    </row>
    <row r="85" spans="1:11" ht="15.6" customHeight="1">
      <c r="A85" s="274">
        <v>48</v>
      </c>
      <c r="B85" s="77" t="s">
        <v>4791</v>
      </c>
      <c r="C85" s="118"/>
      <c r="D85" s="289">
        <v>57516589</v>
      </c>
      <c r="E85" s="320">
        <v>121919</v>
      </c>
      <c r="F85" s="287">
        <v>26489</v>
      </c>
      <c r="G85" s="322"/>
      <c r="H85" s="321"/>
      <c r="I85" s="289">
        <f t="shared" si="9"/>
        <v>57612019</v>
      </c>
      <c r="J85" s="826" t="s">
        <v>5023</v>
      </c>
      <c r="K85" s="319">
        <v>48</v>
      </c>
    </row>
    <row r="86" spans="1:11" ht="15.6" customHeight="1">
      <c r="A86" s="274">
        <v>49</v>
      </c>
      <c r="B86" s="77" t="s">
        <v>5024</v>
      </c>
      <c r="C86" s="118"/>
      <c r="D86" s="289">
        <v>54062772</v>
      </c>
      <c r="E86" s="320">
        <v>892125</v>
      </c>
      <c r="F86" s="287">
        <v>47895</v>
      </c>
      <c r="G86" s="322"/>
      <c r="H86" s="321"/>
      <c r="I86" s="289">
        <f t="shared" si="9"/>
        <v>54907002</v>
      </c>
      <c r="J86" s="826" t="s">
        <v>5025</v>
      </c>
      <c r="K86" s="319">
        <v>49</v>
      </c>
    </row>
    <row r="87" spans="1:11" ht="15.6" customHeight="1">
      <c r="A87" s="274">
        <v>50</v>
      </c>
      <c r="B87" s="77" t="s">
        <v>5026</v>
      </c>
      <c r="C87" s="118"/>
      <c r="D87" s="289">
        <v>19512622</v>
      </c>
      <c r="E87" s="320">
        <v>77291</v>
      </c>
      <c r="F87" s="287"/>
      <c r="G87" s="322"/>
      <c r="H87" s="321"/>
      <c r="I87" s="289">
        <f t="shared" si="9"/>
        <v>19589913</v>
      </c>
      <c r="J87" s="826" t="s">
        <v>5027</v>
      </c>
      <c r="K87" s="319">
        <v>50</v>
      </c>
    </row>
    <row r="88" spans="1:11" ht="15.6" customHeight="1">
      <c r="A88" s="274">
        <v>51</v>
      </c>
      <c r="B88" s="77" t="s">
        <v>5028</v>
      </c>
      <c r="C88" s="118"/>
      <c r="D88" s="289">
        <v>102929340</v>
      </c>
      <c r="E88" s="320">
        <v>5516672</v>
      </c>
      <c r="F88" s="287">
        <v>1663714</v>
      </c>
      <c r="G88" s="322"/>
      <c r="H88" s="321"/>
      <c r="I88" s="289">
        <f t="shared" si="9"/>
        <v>106782298</v>
      </c>
      <c r="J88" s="826" t="s">
        <v>5029</v>
      </c>
      <c r="K88" s="319">
        <v>51</v>
      </c>
    </row>
    <row r="89" spans="1:11" ht="15.6" customHeight="1">
      <c r="A89" s="274">
        <v>52</v>
      </c>
      <c r="B89" s="77" t="s">
        <v>5030</v>
      </c>
      <c r="C89" s="118"/>
      <c r="D89" s="289"/>
      <c r="E89" s="320"/>
      <c r="F89" s="287"/>
      <c r="G89" s="322"/>
      <c r="H89" s="321"/>
      <c r="I89" s="289">
        <f t="shared" si="9"/>
        <v>0</v>
      </c>
      <c r="J89" s="826" t="s">
        <v>5031</v>
      </c>
      <c r="K89" s="319">
        <v>52</v>
      </c>
    </row>
    <row r="90" spans="1:11" ht="15.6" customHeight="1">
      <c r="A90" s="274">
        <v>53</v>
      </c>
      <c r="B90" s="77" t="s">
        <v>78</v>
      </c>
      <c r="C90" s="118"/>
      <c r="D90" s="289">
        <v>230642</v>
      </c>
      <c r="E90" s="320"/>
      <c r="F90" s="287"/>
      <c r="G90" s="322"/>
      <c r="H90" s="321"/>
      <c r="I90" s="289">
        <f>SUM(D90:H90)</f>
        <v>230642</v>
      </c>
      <c r="J90" s="826"/>
      <c r="K90" s="319"/>
    </row>
    <row r="91" spans="1:11" ht="15.6" customHeight="1">
      <c r="A91" s="274">
        <v>53</v>
      </c>
      <c r="B91" s="77" t="s">
        <v>5032</v>
      </c>
      <c r="C91" s="118"/>
      <c r="D91" s="289">
        <f>SUM(D81:D90)</f>
        <v>506594849</v>
      </c>
      <c r="E91" s="320">
        <f>SUM(E81:E89)</f>
        <v>88217890</v>
      </c>
      <c r="F91" s="287">
        <f>SUM(F81:F89)</f>
        <v>2334010</v>
      </c>
      <c r="G91" s="322">
        <f>SUM(G81:G89)</f>
        <v>0</v>
      </c>
      <c r="H91" s="321">
        <f>SUM(H81:H89)</f>
        <v>73470</v>
      </c>
      <c r="I91" s="289">
        <f>SUM(I81:I90)</f>
        <v>592552199</v>
      </c>
      <c r="J91" s="315"/>
      <c r="K91" s="319">
        <v>53</v>
      </c>
    </row>
    <row r="92" spans="1:11" ht="15.6" customHeight="1">
      <c r="A92" s="274">
        <v>54</v>
      </c>
      <c r="B92" s="77" t="s">
        <v>5033</v>
      </c>
      <c r="C92" s="118"/>
      <c r="D92" s="300"/>
      <c r="E92" s="301"/>
      <c r="F92" s="302"/>
      <c r="G92" s="303"/>
      <c r="H92" s="303"/>
      <c r="I92" s="304"/>
      <c r="J92" s="315"/>
      <c r="K92" s="319">
        <v>54</v>
      </c>
    </row>
    <row r="93" spans="1:11" ht="15.6" customHeight="1">
      <c r="A93" s="274">
        <v>55</v>
      </c>
      <c r="B93" s="77" t="s">
        <v>5034</v>
      </c>
      <c r="C93" s="118"/>
      <c r="D93" s="289">
        <v>10259578</v>
      </c>
      <c r="E93" s="320">
        <v>39006</v>
      </c>
      <c r="F93" s="287"/>
      <c r="G93" s="322" t="s">
        <v>1418</v>
      </c>
      <c r="H93" s="321"/>
      <c r="I93" s="289">
        <f t="shared" ref="I93:I106" si="10">D93+E93-F93+G93+H93</f>
        <v>10298584</v>
      </c>
      <c r="J93" s="826" t="s">
        <v>5035</v>
      </c>
      <c r="K93" s="319">
        <v>55</v>
      </c>
    </row>
    <row r="94" spans="1:11" ht="15.6" customHeight="1">
      <c r="A94" s="274">
        <v>56</v>
      </c>
      <c r="B94" s="77" t="s">
        <v>5036</v>
      </c>
      <c r="C94" s="118"/>
      <c r="D94" s="289">
        <v>9188772</v>
      </c>
      <c r="E94" s="320">
        <v>2742694</v>
      </c>
      <c r="F94" s="287"/>
      <c r="G94" s="322"/>
      <c r="H94" s="321">
        <v>-73470</v>
      </c>
      <c r="I94" s="289">
        <f t="shared" si="10"/>
        <v>11857996</v>
      </c>
      <c r="J94" s="826" t="s">
        <v>5037</v>
      </c>
      <c r="K94" s="319">
        <v>56</v>
      </c>
    </row>
    <row r="95" spans="1:11" ht="15.6" customHeight="1">
      <c r="A95" s="274">
        <v>57</v>
      </c>
      <c r="B95" s="77" t="s">
        <v>5038</v>
      </c>
      <c r="C95" s="118"/>
      <c r="D95" s="289">
        <v>122381997</v>
      </c>
      <c r="E95" s="320">
        <v>12249953</v>
      </c>
      <c r="F95" s="287">
        <v>333486</v>
      </c>
      <c r="G95" s="322"/>
      <c r="H95" s="321">
        <v>-560971</v>
      </c>
      <c r="I95" s="289">
        <f t="shared" si="10"/>
        <v>133737493</v>
      </c>
      <c r="J95" s="826" t="s">
        <v>5039</v>
      </c>
      <c r="K95" s="319">
        <v>57</v>
      </c>
    </row>
    <row r="96" spans="1:11" ht="15.6" customHeight="1">
      <c r="A96" s="274">
        <v>58</v>
      </c>
      <c r="B96" s="77" t="s">
        <v>5040</v>
      </c>
      <c r="C96" s="118"/>
      <c r="D96" s="289"/>
      <c r="E96" s="320"/>
      <c r="F96" s="287"/>
      <c r="G96" s="322"/>
      <c r="H96" s="321"/>
      <c r="I96" s="289">
        <f t="shared" si="10"/>
        <v>0</v>
      </c>
      <c r="J96" s="826" t="s">
        <v>5041</v>
      </c>
      <c r="K96" s="319">
        <v>58</v>
      </c>
    </row>
    <row r="97" spans="1:11" ht="15.6" customHeight="1">
      <c r="A97" s="274">
        <v>59</v>
      </c>
      <c r="B97" s="77" t="s">
        <v>5042</v>
      </c>
      <c r="C97" s="118"/>
      <c r="D97" s="289">
        <v>129618468</v>
      </c>
      <c r="E97" s="320">
        <v>7424477</v>
      </c>
      <c r="F97" s="287">
        <v>583268</v>
      </c>
      <c r="G97" s="322"/>
      <c r="H97" s="321"/>
      <c r="I97" s="289">
        <f t="shared" si="10"/>
        <v>136459677</v>
      </c>
      <c r="J97" s="826" t="s">
        <v>5043</v>
      </c>
      <c r="K97" s="319">
        <v>59</v>
      </c>
    </row>
    <row r="98" spans="1:11" ht="15.6" customHeight="1">
      <c r="A98" s="274">
        <v>60</v>
      </c>
      <c r="B98" s="77" t="s">
        <v>5044</v>
      </c>
      <c r="C98" s="118"/>
      <c r="D98" s="289">
        <v>124458991</v>
      </c>
      <c r="E98" s="320">
        <v>8978631</v>
      </c>
      <c r="F98" s="287">
        <v>390604</v>
      </c>
      <c r="G98" s="322"/>
      <c r="H98" s="321">
        <v>35968</v>
      </c>
      <c r="I98" s="289">
        <f t="shared" si="10"/>
        <v>133082986</v>
      </c>
      <c r="J98" s="826" t="s">
        <v>5045</v>
      </c>
      <c r="K98" s="319">
        <v>60</v>
      </c>
    </row>
    <row r="99" spans="1:11" ht="15.6" customHeight="1">
      <c r="A99" s="274">
        <v>61</v>
      </c>
      <c r="B99" s="77" t="s">
        <v>5046</v>
      </c>
      <c r="C99" s="118"/>
      <c r="D99" s="289">
        <v>164456117</v>
      </c>
      <c r="E99" s="320">
        <v>5924537</v>
      </c>
      <c r="F99" s="287">
        <v>69917</v>
      </c>
      <c r="G99" s="322"/>
      <c r="H99" s="321"/>
      <c r="I99" s="289">
        <f t="shared" si="10"/>
        <v>170310737</v>
      </c>
      <c r="J99" s="826" t="s">
        <v>5047</v>
      </c>
      <c r="K99" s="319">
        <v>61</v>
      </c>
    </row>
    <row r="100" spans="1:11" ht="15.6" customHeight="1">
      <c r="A100" s="274">
        <v>62</v>
      </c>
      <c r="B100" s="77" t="s">
        <v>5048</v>
      </c>
      <c r="C100" s="118"/>
      <c r="D100" s="289">
        <v>159897159</v>
      </c>
      <c r="E100" s="320">
        <v>9084297</v>
      </c>
      <c r="F100" s="287">
        <v>615452</v>
      </c>
      <c r="G100" s="322"/>
      <c r="H100" s="321"/>
      <c r="I100" s="289">
        <f t="shared" si="10"/>
        <v>168366004</v>
      </c>
      <c r="J100" s="826" t="s">
        <v>5049</v>
      </c>
      <c r="K100" s="319">
        <v>62</v>
      </c>
    </row>
    <row r="101" spans="1:11" ht="15.6" customHeight="1">
      <c r="A101" s="274">
        <v>63</v>
      </c>
      <c r="B101" s="77" t="s">
        <v>5050</v>
      </c>
      <c r="C101" s="118"/>
      <c r="D101" s="289">
        <v>138283737</v>
      </c>
      <c r="E101" s="320">
        <v>4272359</v>
      </c>
      <c r="F101" s="287">
        <v>314301</v>
      </c>
      <c r="G101" s="322"/>
      <c r="H101" s="321"/>
      <c r="I101" s="289">
        <f t="shared" si="10"/>
        <v>142241795</v>
      </c>
      <c r="J101" s="826" t="s">
        <v>5051</v>
      </c>
      <c r="K101" s="319">
        <v>63</v>
      </c>
    </row>
    <row r="102" spans="1:11" ht="15.6" customHeight="1">
      <c r="A102" s="274">
        <v>64</v>
      </c>
      <c r="B102" s="77" t="s">
        <v>5052</v>
      </c>
      <c r="C102" s="118"/>
      <c r="D102" s="289">
        <v>40199474</v>
      </c>
      <c r="E102" s="320">
        <v>1093160</v>
      </c>
      <c r="F102" s="287">
        <v>61905</v>
      </c>
      <c r="G102" s="322"/>
      <c r="H102" s="321">
        <v>-35968</v>
      </c>
      <c r="I102" s="289">
        <f t="shared" si="10"/>
        <v>41194761</v>
      </c>
      <c r="J102" s="826" t="s">
        <v>5053</v>
      </c>
      <c r="K102" s="319">
        <v>64</v>
      </c>
    </row>
    <row r="103" spans="1:11" ht="15.6" customHeight="1">
      <c r="A103" s="274">
        <v>65</v>
      </c>
      <c r="B103" s="77" t="s">
        <v>5054</v>
      </c>
      <c r="C103" s="118"/>
      <c r="D103" s="289">
        <v>42473476</v>
      </c>
      <c r="E103" s="320">
        <v>1079699</v>
      </c>
      <c r="F103" s="287">
        <v>566662</v>
      </c>
      <c r="G103" s="322"/>
      <c r="H103" s="321"/>
      <c r="I103" s="289">
        <f t="shared" si="10"/>
        <v>42986513</v>
      </c>
      <c r="J103" s="826" t="s">
        <v>5055</v>
      </c>
      <c r="K103" s="319">
        <v>65</v>
      </c>
    </row>
    <row r="104" spans="1:11" ht="15.6" customHeight="1">
      <c r="A104" s="274">
        <v>66</v>
      </c>
      <c r="B104" s="77" t="s">
        <v>5056</v>
      </c>
      <c r="C104" s="118"/>
      <c r="D104" s="289"/>
      <c r="E104" s="320"/>
      <c r="F104" s="287"/>
      <c r="G104" s="322"/>
      <c r="H104" s="321"/>
      <c r="I104" s="289">
        <f t="shared" si="10"/>
        <v>0</v>
      </c>
      <c r="J104" s="826" t="s">
        <v>5057</v>
      </c>
      <c r="K104" s="319">
        <v>66</v>
      </c>
    </row>
    <row r="105" spans="1:11" ht="15.6" customHeight="1">
      <c r="A105" s="274">
        <v>67</v>
      </c>
      <c r="B105" s="77" t="s">
        <v>5058</v>
      </c>
      <c r="C105" s="118"/>
      <c r="D105" s="323"/>
      <c r="E105" s="320"/>
      <c r="F105" s="287"/>
      <c r="G105" s="322"/>
      <c r="H105" s="321"/>
      <c r="I105" s="289">
        <f t="shared" si="10"/>
        <v>0</v>
      </c>
      <c r="J105" s="826" t="s">
        <v>5059</v>
      </c>
      <c r="K105" s="319">
        <v>67</v>
      </c>
    </row>
    <row r="106" spans="1:11" ht="15.6" customHeight="1">
      <c r="A106" s="274">
        <v>68</v>
      </c>
      <c r="B106" s="77" t="s">
        <v>5060</v>
      </c>
      <c r="C106" s="118"/>
      <c r="D106" s="289">
        <v>22064503</v>
      </c>
      <c r="E106" s="320">
        <v>544935</v>
      </c>
      <c r="F106" s="287">
        <v>187731</v>
      </c>
      <c r="G106" s="322"/>
      <c r="H106" s="321"/>
      <c r="I106" s="289">
        <f t="shared" si="10"/>
        <v>22421707</v>
      </c>
      <c r="J106" s="826" t="s">
        <v>5061</v>
      </c>
      <c r="K106" s="319">
        <v>68</v>
      </c>
    </row>
    <row r="107" spans="1:11" ht="15.6" customHeight="1">
      <c r="A107" s="274">
        <v>69</v>
      </c>
      <c r="B107" s="77" t="s">
        <v>5062</v>
      </c>
      <c r="C107" s="118"/>
      <c r="D107" s="289">
        <f t="shared" ref="D107:I107" si="11">SUM(D93:D106)</f>
        <v>963282272</v>
      </c>
      <c r="E107" s="320">
        <f t="shared" si="11"/>
        <v>53433748</v>
      </c>
      <c r="F107" s="287">
        <f t="shared" si="11"/>
        <v>3123326</v>
      </c>
      <c r="G107" s="322">
        <f t="shared" si="11"/>
        <v>0</v>
      </c>
      <c r="H107" s="321">
        <f t="shared" si="11"/>
        <v>-634441</v>
      </c>
      <c r="I107" s="289">
        <f t="shared" si="11"/>
        <v>1012958253</v>
      </c>
      <c r="J107" s="315"/>
      <c r="K107" s="319">
        <v>69</v>
      </c>
    </row>
    <row r="108" spans="1:11" ht="15.6" customHeight="1">
      <c r="A108" s="274">
        <v>70</v>
      </c>
      <c r="B108" s="77" t="s">
        <v>5063</v>
      </c>
      <c r="C108" s="118"/>
      <c r="D108" s="300"/>
      <c r="E108" s="301"/>
      <c r="F108" s="302"/>
      <c r="G108" s="303"/>
      <c r="H108" s="303"/>
      <c r="I108" s="304"/>
      <c r="J108" s="315"/>
      <c r="K108" s="319">
        <v>70</v>
      </c>
    </row>
    <row r="109" spans="1:11" ht="15.6" customHeight="1">
      <c r="A109" s="274">
        <v>71</v>
      </c>
      <c r="B109" s="77" t="s">
        <v>5064</v>
      </c>
      <c r="C109" s="118"/>
      <c r="D109" s="289">
        <v>69409</v>
      </c>
      <c r="E109" s="320"/>
      <c r="F109" s="287"/>
      <c r="G109" s="322" t="s">
        <v>1418</v>
      </c>
      <c r="H109" s="321"/>
      <c r="I109" s="289">
        <f t="shared" ref="I109:I120" si="12">D109+E109-F109+G109+H109</f>
        <v>69409</v>
      </c>
      <c r="J109" s="826" t="s">
        <v>5065</v>
      </c>
      <c r="K109" s="319">
        <v>71</v>
      </c>
    </row>
    <row r="110" spans="1:11" ht="15.6" customHeight="1">
      <c r="A110" s="274">
        <v>72</v>
      </c>
      <c r="B110" s="77" t="s">
        <v>5066</v>
      </c>
      <c r="C110" s="118"/>
      <c r="D110" s="289">
        <v>5299370</v>
      </c>
      <c r="E110" s="320">
        <v>94225</v>
      </c>
      <c r="F110" s="287">
        <v>111620</v>
      </c>
      <c r="G110" s="322" t="s">
        <v>1418</v>
      </c>
      <c r="H110" s="321" t="s">
        <v>1418</v>
      </c>
      <c r="I110" s="289">
        <f t="shared" si="12"/>
        <v>5281975</v>
      </c>
      <c r="J110" s="826" t="s">
        <v>5067</v>
      </c>
      <c r="K110" s="319">
        <v>72</v>
      </c>
    </row>
    <row r="111" spans="1:11" ht="15.6" customHeight="1">
      <c r="A111" s="274">
        <v>73</v>
      </c>
      <c r="B111" s="77" t="s">
        <v>5068</v>
      </c>
      <c r="C111" s="118"/>
      <c r="D111" s="289">
        <v>1104196</v>
      </c>
      <c r="E111" s="320">
        <v>404</v>
      </c>
      <c r="F111" s="287">
        <v>19224</v>
      </c>
      <c r="G111" s="322"/>
      <c r="H111" s="321"/>
      <c r="I111" s="289">
        <f t="shared" si="12"/>
        <v>1085376</v>
      </c>
      <c r="J111" s="826" t="s">
        <v>5069</v>
      </c>
      <c r="K111" s="319">
        <v>73</v>
      </c>
    </row>
    <row r="112" spans="1:11" ht="15.6" customHeight="1">
      <c r="A112" s="274">
        <v>74</v>
      </c>
      <c r="B112" s="77" t="s">
        <v>5070</v>
      </c>
      <c r="C112" s="118"/>
      <c r="D112" s="289"/>
      <c r="E112" s="320"/>
      <c r="F112" s="287"/>
      <c r="G112" s="322"/>
      <c r="H112" s="321"/>
      <c r="I112" s="289">
        <f t="shared" si="12"/>
        <v>0</v>
      </c>
      <c r="J112" s="826" t="s">
        <v>5071</v>
      </c>
      <c r="K112" s="319">
        <v>74</v>
      </c>
    </row>
    <row r="113" spans="1:11" ht="15.6" customHeight="1">
      <c r="A113" s="274">
        <v>75</v>
      </c>
      <c r="B113" s="77" t="s">
        <v>5072</v>
      </c>
      <c r="C113" s="118"/>
      <c r="D113" s="289"/>
      <c r="E113" s="320"/>
      <c r="F113" s="287"/>
      <c r="G113" s="322"/>
      <c r="H113" s="321"/>
      <c r="I113" s="289">
        <f t="shared" si="12"/>
        <v>0</v>
      </c>
      <c r="J113" s="826" t="s">
        <v>5073</v>
      </c>
      <c r="K113" s="319">
        <v>75</v>
      </c>
    </row>
    <row r="114" spans="1:11" ht="15.6" customHeight="1">
      <c r="A114" s="274">
        <v>76</v>
      </c>
      <c r="B114" s="77" t="s">
        <v>5074</v>
      </c>
      <c r="C114" s="118"/>
      <c r="D114" s="289">
        <v>6381176</v>
      </c>
      <c r="E114" s="320"/>
      <c r="F114" s="287">
        <v>213654</v>
      </c>
      <c r="G114" s="322"/>
      <c r="H114" s="321"/>
      <c r="I114" s="289">
        <f t="shared" si="12"/>
        <v>6167522</v>
      </c>
      <c r="J114" s="826" t="s">
        <v>5075</v>
      </c>
      <c r="K114" s="319">
        <v>76</v>
      </c>
    </row>
    <row r="115" spans="1:11" ht="15.6" customHeight="1">
      <c r="A115" s="274">
        <v>77</v>
      </c>
      <c r="B115" s="77" t="s">
        <v>5076</v>
      </c>
      <c r="C115" s="118"/>
      <c r="D115" s="289">
        <v>2679983</v>
      </c>
      <c r="E115" s="320"/>
      <c r="F115" s="287">
        <v>823307</v>
      </c>
      <c r="G115" s="322"/>
      <c r="H115" s="321"/>
      <c r="I115" s="289">
        <f t="shared" si="12"/>
        <v>1856676</v>
      </c>
      <c r="J115" s="826" t="s">
        <v>5077</v>
      </c>
      <c r="K115" s="319">
        <v>77</v>
      </c>
    </row>
    <row r="116" spans="1:11" ht="15.6" customHeight="1">
      <c r="A116" s="274">
        <v>78</v>
      </c>
      <c r="B116" s="77" t="s">
        <v>5078</v>
      </c>
      <c r="C116" s="118"/>
      <c r="D116" s="289"/>
      <c r="E116" s="320"/>
      <c r="F116" s="287"/>
      <c r="G116" s="322"/>
      <c r="H116" s="321"/>
      <c r="I116" s="289">
        <f t="shared" si="12"/>
        <v>0</v>
      </c>
      <c r="J116" s="826" t="s">
        <v>5079</v>
      </c>
      <c r="K116" s="319">
        <v>78</v>
      </c>
    </row>
    <row r="117" spans="1:11" ht="15.6" customHeight="1">
      <c r="A117" s="274">
        <v>79</v>
      </c>
      <c r="B117" s="77" t="s">
        <v>2633</v>
      </c>
      <c r="C117" s="118"/>
      <c r="D117" s="289">
        <v>12338147</v>
      </c>
      <c r="E117" s="320">
        <v>114719</v>
      </c>
      <c r="F117" s="287"/>
      <c r="G117" s="322" t="s">
        <v>1418</v>
      </c>
      <c r="H117" s="321">
        <v>538709</v>
      </c>
      <c r="I117" s="289">
        <f t="shared" si="12"/>
        <v>12991575</v>
      </c>
      <c r="J117" s="826" t="s">
        <v>2634</v>
      </c>
      <c r="K117" s="319">
        <v>79</v>
      </c>
    </row>
    <row r="118" spans="1:11" ht="15.6" customHeight="1">
      <c r="A118" s="274">
        <v>80</v>
      </c>
      <c r="B118" s="77" t="s">
        <v>2635</v>
      </c>
      <c r="C118" s="118"/>
      <c r="D118" s="289">
        <v>9034</v>
      </c>
      <c r="E118" s="320"/>
      <c r="F118" s="287" t="s">
        <v>1418</v>
      </c>
      <c r="G118" s="322"/>
      <c r="H118" s="321"/>
      <c r="I118" s="289">
        <f t="shared" si="12"/>
        <v>9034</v>
      </c>
      <c r="J118" s="826" t="s">
        <v>2636</v>
      </c>
      <c r="K118" s="319">
        <v>80</v>
      </c>
    </row>
    <row r="119" spans="1:11" ht="15.6" customHeight="1">
      <c r="A119" s="274">
        <v>81</v>
      </c>
      <c r="B119" s="77" t="s">
        <v>2637</v>
      </c>
      <c r="C119" s="118"/>
      <c r="D119" s="289">
        <f t="shared" ref="D119:I119" si="13">SUM(D109:D118)</f>
        <v>27881315</v>
      </c>
      <c r="E119" s="320">
        <f t="shared" si="13"/>
        <v>209348</v>
      </c>
      <c r="F119" s="287">
        <f t="shared" si="13"/>
        <v>1167805</v>
      </c>
      <c r="G119" s="322">
        <f t="shared" si="13"/>
        <v>0</v>
      </c>
      <c r="H119" s="321">
        <f t="shared" si="13"/>
        <v>538709</v>
      </c>
      <c r="I119" s="289">
        <f t="shared" si="13"/>
        <v>27461567</v>
      </c>
      <c r="J119" s="315"/>
      <c r="K119" s="319">
        <v>81</v>
      </c>
    </row>
    <row r="120" spans="1:11" ht="15.6" customHeight="1">
      <c r="A120" s="274">
        <v>82</v>
      </c>
      <c r="B120" s="77" t="s">
        <v>5114</v>
      </c>
      <c r="C120" s="118"/>
      <c r="D120" s="289"/>
      <c r="E120" s="320"/>
      <c r="F120" s="287"/>
      <c r="G120" s="322"/>
      <c r="H120" s="321" t="s">
        <v>1418</v>
      </c>
      <c r="I120" s="289">
        <f t="shared" si="12"/>
        <v>0</v>
      </c>
      <c r="J120" s="826" t="s">
        <v>5115</v>
      </c>
      <c r="K120" s="319">
        <v>82</v>
      </c>
    </row>
    <row r="121" spans="1:11" ht="15.6" customHeight="1">
      <c r="A121" s="274">
        <v>83</v>
      </c>
      <c r="B121" s="77" t="s">
        <v>79</v>
      </c>
      <c r="C121" s="118"/>
      <c r="D121" s="289">
        <v>74172</v>
      </c>
      <c r="E121" s="320"/>
      <c r="F121" s="287"/>
      <c r="G121" s="322"/>
      <c r="H121" s="321"/>
      <c r="I121" s="289">
        <f>SUM(D121:H121)</f>
        <v>74172</v>
      </c>
      <c r="J121" s="826"/>
      <c r="K121" s="319"/>
    </row>
    <row r="122" spans="1:11" ht="15.6" customHeight="1">
      <c r="A122" s="274">
        <v>84</v>
      </c>
      <c r="B122" s="77" t="s">
        <v>5116</v>
      </c>
      <c r="C122" s="118"/>
      <c r="D122" s="289">
        <f>D119+D120+D121</f>
        <v>27955487</v>
      </c>
      <c r="E122" s="320">
        <f>E119+E120</f>
        <v>209348</v>
      </c>
      <c r="F122" s="287">
        <f>F119+F120</f>
        <v>1167805</v>
      </c>
      <c r="G122" s="322">
        <f>G119+G120</f>
        <v>0</v>
      </c>
      <c r="H122" s="321">
        <f>H119+H120</f>
        <v>538709</v>
      </c>
      <c r="I122" s="289">
        <f>SUM(I119:I121)</f>
        <v>27535739</v>
      </c>
      <c r="J122" s="315"/>
      <c r="K122" s="319">
        <v>83</v>
      </c>
    </row>
    <row r="123" spans="1:11" ht="15.6" customHeight="1">
      <c r="A123" s="274">
        <v>85</v>
      </c>
      <c r="B123" s="77" t="s">
        <v>5117</v>
      </c>
      <c r="C123" s="118"/>
      <c r="D123" s="289">
        <f t="shared" ref="D123:I123" si="14">D79+D91+D107+D122+D30</f>
        <v>1692424485</v>
      </c>
      <c r="E123" s="320">
        <f t="shared" si="14"/>
        <v>139125038</v>
      </c>
      <c r="F123" s="287">
        <f t="shared" si="14"/>
        <v>24496424</v>
      </c>
      <c r="G123" s="322">
        <f t="shared" si="14"/>
        <v>0</v>
      </c>
      <c r="H123" s="321">
        <f t="shared" si="14"/>
        <v>12208</v>
      </c>
      <c r="I123" s="289">
        <f t="shared" si="14"/>
        <v>1807065307</v>
      </c>
      <c r="J123" s="315"/>
      <c r="K123" s="319">
        <v>84</v>
      </c>
    </row>
    <row r="124" spans="1:11" ht="15.6" customHeight="1">
      <c r="A124" s="274">
        <v>86</v>
      </c>
      <c r="B124" s="77" t="s">
        <v>5118</v>
      </c>
      <c r="C124" s="118"/>
      <c r="D124" s="289"/>
      <c r="E124" s="320"/>
      <c r="F124" s="324"/>
      <c r="G124" s="322"/>
      <c r="H124" s="321"/>
      <c r="I124" s="289"/>
      <c r="J124" s="826" t="s">
        <v>5119</v>
      </c>
      <c r="K124" s="319">
        <v>85</v>
      </c>
    </row>
    <row r="125" spans="1:11" ht="15.6" customHeight="1">
      <c r="A125" s="274">
        <v>87</v>
      </c>
      <c r="B125" s="77" t="s">
        <v>5120</v>
      </c>
      <c r="C125" s="118"/>
      <c r="D125" s="289"/>
      <c r="E125" s="325"/>
      <c r="F125" s="287"/>
      <c r="G125" s="322"/>
      <c r="H125" s="321"/>
      <c r="I125" s="289"/>
      <c r="J125" s="315"/>
      <c r="K125" s="319">
        <v>86</v>
      </c>
    </row>
    <row r="126" spans="1:11" ht="15.6" customHeight="1">
      <c r="A126" s="274">
        <v>88</v>
      </c>
      <c r="B126" s="77" t="s">
        <v>2176</v>
      </c>
      <c r="C126" s="118"/>
      <c r="D126" s="289"/>
      <c r="E126" s="320"/>
      <c r="F126" s="287"/>
      <c r="G126" s="322"/>
      <c r="H126" s="321"/>
      <c r="I126" s="289">
        <f>D126+E126-F126+G126+H126</f>
        <v>0</v>
      </c>
      <c r="J126" s="826" t="s">
        <v>2177</v>
      </c>
      <c r="K126" s="319">
        <v>87</v>
      </c>
    </row>
    <row r="127" spans="1:11" ht="15.6" customHeight="1" thickBot="1">
      <c r="A127" s="274">
        <v>89</v>
      </c>
      <c r="B127" s="113" t="s">
        <v>2178</v>
      </c>
      <c r="C127" s="310"/>
      <c r="D127" s="308">
        <f t="shared" ref="D127:I127" si="15">D123+D126</f>
        <v>1692424485</v>
      </c>
      <c r="E127" s="326">
        <f t="shared" si="15"/>
        <v>139125038</v>
      </c>
      <c r="F127" s="309">
        <f t="shared" si="15"/>
        <v>24496424</v>
      </c>
      <c r="G127" s="327">
        <f t="shared" si="15"/>
        <v>0</v>
      </c>
      <c r="H127" s="328">
        <f t="shared" si="15"/>
        <v>12208</v>
      </c>
      <c r="I127" s="308">
        <f t="shared" si="15"/>
        <v>1807065307</v>
      </c>
      <c r="J127" s="329"/>
      <c r="K127" s="330">
        <v>88</v>
      </c>
    </row>
    <row r="128" spans="1:11" ht="15.6" customHeight="1">
      <c r="A128" s="17"/>
      <c r="B128" s="17"/>
      <c r="C128" s="17"/>
      <c r="D128" s="17"/>
      <c r="E128" s="17"/>
      <c r="F128" s="17"/>
      <c r="G128" s="17"/>
      <c r="H128" s="17"/>
      <c r="I128" s="17"/>
      <c r="J128" s="17"/>
      <c r="K128" s="17"/>
    </row>
    <row r="129" spans="1:11" ht="15.6" customHeight="1">
      <c r="A129" s="17" t="s">
        <v>2179</v>
      </c>
      <c r="B129" s="17"/>
      <c r="C129" s="17"/>
      <c r="D129" s="17"/>
      <c r="E129" s="17"/>
      <c r="F129" s="17" t="s">
        <v>3695</v>
      </c>
      <c r="G129" s="17"/>
      <c r="H129" s="17"/>
      <c r="I129" s="17"/>
      <c r="J129" s="17"/>
      <c r="K129" s="331" t="s">
        <v>3696</v>
      </c>
    </row>
    <row r="130" spans="1:11" ht="15.6" customHeight="1">
      <c r="A130" s="69" t="s">
        <v>3697</v>
      </c>
      <c r="B130" s="69"/>
      <c r="C130" s="69"/>
      <c r="D130" s="69"/>
      <c r="E130" s="69"/>
      <c r="F130" s="69" t="s">
        <v>3698</v>
      </c>
      <c r="G130" s="69"/>
      <c r="H130" s="69"/>
      <c r="I130" s="69"/>
      <c r="J130" s="69"/>
      <c r="K130" s="69"/>
    </row>
    <row r="131" spans="1:11">
      <c r="A131" s="17"/>
      <c r="B131" s="17"/>
      <c r="C131" s="17"/>
      <c r="D131" s="17"/>
      <c r="E131" s="17"/>
      <c r="F131" s="17"/>
      <c r="G131" s="17"/>
      <c r="H131" s="17"/>
      <c r="I131" s="17"/>
      <c r="J131" s="17"/>
      <c r="K131" s="17"/>
    </row>
    <row r="132" spans="1:11">
      <c r="A132" s="17"/>
      <c r="B132" s="17"/>
      <c r="C132" s="17"/>
      <c r="D132" s="17"/>
      <c r="E132" s="17"/>
      <c r="F132" s="17"/>
      <c r="G132" s="17"/>
      <c r="H132" s="17"/>
      <c r="I132" s="17"/>
      <c r="J132" s="17"/>
      <c r="K132" s="17"/>
    </row>
    <row r="133" spans="1:11">
      <c r="A133" s="17"/>
      <c r="B133" s="17"/>
      <c r="C133" s="17"/>
      <c r="D133" s="17"/>
      <c r="E133" s="17"/>
      <c r="F133" s="17"/>
      <c r="G133" s="17"/>
      <c r="H133" s="17"/>
      <c r="I133" s="17"/>
      <c r="J133" s="17"/>
      <c r="K133" s="17"/>
    </row>
    <row r="134" spans="1:11">
      <c r="A134" s="17"/>
      <c r="B134" s="17"/>
      <c r="C134" s="17"/>
      <c r="D134" s="17"/>
      <c r="E134" s="17"/>
      <c r="F134" s="17"/>
      <c r="G134" s="17"/>
      <c r="H134" s="17"/>
      <c r="I134" s="17"/>
      <c r="J134" s="17"/>
      <c r="K134" s="17"/>
    </row>
    <row r="135" spans="1:11">
      <c r="A135" s="17"/>
      <c r="B135" s="17"/>
      <c r="C135" s="17"/>
      <c r="D135" s="17"/>
      <c r="E135" s="17"/>
      <c r="F135" s="17"/>
      <c r="G135" s="17"/>
      <c r="H135" s="17"/>
      <c r="I135" s="17"/>
      <c r="J135" s="17"/>
      <c r="K135" s="17"/>
    </row>
    <row r="136" spans="1:11">
      <c r="A136" s="17"/>
      <c r="B136" s="17"/>
      <c r="C136" s="17"/>
      <c r="D136" s="17"/>
      <c r="E136" s="17"/>
      <c r="F136" s="17"/>
      <c r="G136" s="17"/>
      <c r="H136" s="17"/>
      <c r="I136" s="17"/>
      <c r="J136" s="17"/>
      <c r="K136" s="17"/>
    </row>
    <row r="137" spans="1:11">
      <c r="A137" s="17"/>
      <c r="B137"/>
      <c r="C137" s="17"/>
      <c r="D137" s="17"/>
      <c r="E137" s="17"/>
      <c r="F137" s="17"/>
      <c r="G137" s="17"/>
      <c r="H137" s="17"/>
      <c r="I137" s="17"/>
      <c r="J137" s="17"/>
      <c r="K137" s="17"/>
    </row>
    <row r="138" spans="1:11">
      <c r="A138" s="17"/>
      <c r="B138"/>
      <c r="C138" s="17"/>
      <c r="D138" s="17"/>
      <c r="E138" s="17"/>
      <c r="F138" s="17"/>
      <c r="G138" s="17"/>
      <c r="H138" s="17"/>
      <c r="I138" s="17"/>
      <c r="J138" s="17"/>
      <c r="K138" s="17"/>
    </row>
    <row r="139" spans="1:11">
      <c r="A139" s="17"/>
      <c r="B139"/>
      <c r="C139" s="17"/>
      <c r="D139" s="17"/>
      <c r="E139" s="17"/>
      <c r="F139" s="17"/>
      <c r="G139" s="17"/>
      <c r="H139" s="17"/>
      <c r="I139" s="17"/>
      <c r="J139" s="17"/>
      <c r="K139" s="17"/>
    </row>
    <row r="140" spans="1:11">
      <c r="A140" s="17"/>
      <c r="B140"/>
      <c r="C140" s="17"/>
      <c r="D140" s="17"/>
      <c r="E140" s="17"/>
      <c r="F140" s="17"/>
      <c r="G140" s="17"/>
      <c r="H140" s="17"/>
      <c r="I140" s="17"/>
      <c r="J140" s="17"/>
      <c r="K140" s="17"/>
    </row>
    <row r="141" spans="1:11">
      <c r="A141" s="17"/>
      <c r="B141"/>
      <c r="C141" s="17"/>
      <c r="D141" s="17"/>
      <c r="E141" s="17"/>
      <c r="F141" s="17"/>
      <c r="G141" s="17"/>
      <c r="H141" s="17"/>
      <c r="I141" s="17"/>
      <c r="J141" s="17"/>
      <c r="K141" s="17"/>
    </row>
    <row r="142" spans="1:11">
      <c r="A142" s="17"/>
      <c r="B142"/>
      <c r="C142" s="17"/>
      <c r="D142" s="17"/>
      <c r="E142" s="17"/>
      <c r="F142" s="17"/>
      <c r="G142" s="17"/>
      <c r="H142" s="17"/>
      <c r="I142" s="17"/>
      <c r="J142" s="17"/>
      <c r="K142" s="17"/>
    </row>
    <row r="143" spans="1:11">
      <c r="A143" s="17"/>
      <c r="B143"/>
      <c r="C143" s="17"/>
      <c r="D143" s="17"/>
      <c r="E143" s="17"/>
      <c r="F143" s="17"/>
      <c r="G143" s="17"/>
      <c r="H143" s="17"/>
      <c r="I143" s="17"/>
      <c r="J143" s="17"/>
      <c r="K143" s="17"/>
    </row>
    <row r="144" spans="1:11">
      <c r="A144" s="17"/>
      <c r="B144"/>
      <c r="C144" s="17"/>
      <c r="D144" s="17"/>
      <c r="E144" s="17"/>
      <c r="F144" s="17"/>
      <c r="G144" s="17"/>
      <c r="H144" s="17"/>
      <c r="I144" s="17"/>
      <c r="J144" s="17"/>
      <c r="K144" s="17"/>
    </row>
    <row r="145" spans="1:2">
      <c r="A145" s="17"/>
      <c r="B145"/>
    </row>
    <row r="146" spans="1:2">
      <c r="A146" s="17"/>
      <c r="B146"/>
    </row>
    <row r="147" spans="1:2">
      <c r="A147" s="17"/>
      <c r="B147"/>
    </row>
    <row r="148" spans="1:2">
      <c r="A148" s="17"/>
      <c r="B148"/>
    </row>
    <row r="149" spans="1:2">
      <c r="A149" s="17"/>
      <c r="B149"/>
    </row>
    <row r="150" spans="1:2">
      <c r="A150" s="17"/>
      <c r="B150"/>
    </row>
    <row r="151" spans="1:2">
      <c r="A151" s="17"/>
      <c r="B151"/>
    </row>
    <row r="152" spans="1:2">
      <c r="A152" s="17"/>
      <c r="B152" s="17"/>
    </row>
    <row r="153" spans="1:2">
      <c r="A153" s="17"/>
      <c r="B153" s="17"/>
    </row>
  </sheetData>
  <customSheetViews>
    <customSheetView guid="{B03EE9F7-5DE6-4312-9CF8-68BFF35B892B}" scale="60" colorId="22" showPageBreaks="1" view="pageBreakPreview">
      <selection activeCell="A40" sqref="A40:A65"/>
      <rowBreaks count="2" manualBreakCount="2">
        <brk id="66" max="10" man="1"/>
        <brk id="68" max="16383" man="1"/>
      </rowBreaks>
      <pageMargins left="0.5" right="0.5" top="0.5" bottom="0.5" header="0.5" footer="0.5"/>
      <printOptions horizontalCentered="1" verticalCentered="1"/>
      <pageSetup scale="71" fitToWidth="2" fitToHeight="2" pageOrder="overThenDown" orientation="portrait" horizontalDpi="300" verticalDpi="300" r:id="rId1"/>
      <headerFooter alignWithMargins="0"/>
    </customSheetView>
    <customSheetView guid="{6604920B-9A9A-4B1B-8001-ABFAE204A5A1}" scale="85" colorId="22" fitToPage="1">
      <rowBreaks count="1" manualBreakCount="1">
        <brk id="67" max="16383" man="1"/>
      </rowBreaks>
      <colBreaks count="1" manualBreakCount="1">
        <brk id="5" max="1048575" man="1"/>
      </colBreaks>
      <pageMargins left="0.5" right="0.5" top="0.5" bottom="0.5" header="0.5" footer="0.5"/>
      <printOptions horizontalCentered="1" verticalCentered="1"/>
      <pageSetup scale="70" fitToWidth="2" fitToHeight="2" pageOrder="overThenDown" orientation="portrait" horizontalDpi="300" verticalDpi="300" r:id="rId2"/>
      <headerFooter alignWithMargins="0"/>
    </customSheetView>
    <customSheetView guid="{725D19D6-B2FF-4AA6-9BA8-2C93787C1292}" scale="85" colorId="22" fitToPage="1" showRuler="0">
      <rowBreaks count="1" manualBreakCount="1">
        <brk id="67" max="16383" man="1"/>
      </rowBreaks>
      <colBreaks count="1" manualBreakCount="1">
        <brk id="5" max="1048575" man="1"/>
      </colBreaks>
      <pageMargins left="0.5" right="0.5" top="0.5" bottom="0.5" header="0.5" footer="0.5"/>
      <printOptions horizontalCentered="1" verticalCentered="1"/>
      <pageSetup scale="70" fitToWidth="2" fitToHeight="2" pageOrder="overThenDown" orientation="portrait" horizontalDpi="300" verticalDpi="300" r:id="rId3"/>
      <headerFooter alignWithMargins="0"/>
    </customSheetView>
    <customSheetView guid="{00D7FFF0-A637-4B2D-8964-7D108FE27DC9}" scale="60" colorId="22" showPageBreaks="1" view="pageBreakPreview">
      <selection activeCell="A40" sqref="A40:A65"/>
      <rowBreaks count="2" manualBreakCount="2">
        <brk id="66" max="10" man="1"/>
        <brk id="68" max="16383" man="1"/>
      </rowBreaks>
      <pageMargins left="0.5" right="0.5" top="0.5" bottom="0.5" header="0.5" footer="0.5"/>
      <printOptions horizontalCentered="1" verticalCentered="1"/>
      <pageSetup scale="71" fitToWidth="2" fitToHeight="2" pageOrder="overThenDown" orientation="portrait" horizontalDpi="300" verticalDpi="300" r:id="rId4"/>
      <headerFooter alignWithMargins="0"/>
    </customSheetView>
    <customSheetView guid="{8930B103-E5CB-49CF-B279-92DC95584FC0}" scale="60" colorId="22" showPageBreaks="1" view="pageBreakPreview">
      <selection activeCell="A40" sqref="A40:A65"/>
      <rowBreaks count="1" manualBreakCount="1">
        <brk id="68" max="16383" man="1"/>
      </rowBreaks>
      <pageMargins left="0.5" right="0.5" top="0.5" bottom="0.5" header="0.5" footer="0.5"/>
      <printOptions horizontalCentered="1" verticalCentered="1"/>
      <pageSetup scale="70" fitToWidth="2" fitToHeight="2" pageOrder="overThenDown"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0" fitToWidth="2" fitToHeight="2" pageOrder="overThenDown" orientation="portrait" horizontalDpi="300" verticalDpi="300" r:id="rId6"/>
  <headerFooter alignWithMargins="0"/>
  <rowBreaks count="1" manualBreakCount="1">
    <brk id="68" max="16383" man="1"/>
  </rowBreaks>
</worksheet>
</file>

<file path=xl/worksheets/sheet21.xml><?xml version="1.0" encoding="utf-8"?>
<worksheet xmlns="http://schemas.openxmlformats.org/spreadsheetml/2006/main" xmlns:r="http://schemas.openxmlformats.org/officeDocument/2006/relationships">
  <sheetPr transitionEvaluation="1">
    <pageSetUpPr fitToPage="1"/>
  </sheetPr>
  <dimension ref="A1:F77"/>
  <sheetViews>
    <sheetView defaultGridColor="0" colorId="22" zoomScale="85" workbookViewId="0">
      <selection activeCell="B14" sqref="B14"/>
    </sheetView>
  </sheetViews>
  <sheetFormatPr defaultColWidth="9.6328125" defaultRowHeight="15"/>
  <cols>
    <col min="1" max="1" width="4.6328125" style="9" customWidth="1"/>
    <col min="2" max="3" width="25.6328125" style="9" customWidth="1"/>
    <col min="4" max="4" width="10.6328125" style="9" customWidth="1"/>
    <col min="5" max="5" width="9.6328125" style="9"/>
    <col min="6" max="6" width="18.6328125" style="9" customWidth="1"/>
    <col min="7" max="16384" width="9.6328125" style="9"/>
  </cols>
  <sheetData>
    <row r="1" spans="1:6">
      <c r="A1" s="29" t="s">
        <v>1429</v>
      </c>
      <c r="B1" s="260"/>
      <c r="C1" s="261" t="s">
        <v>1202</v>
      </c>
      <c r="D1" s="262" t="s">
        <v>1431</v>
      </c>
      <c r="E1" s="260"/>
      <c r="F1" s="313" t="s">
        <v>1432</v>
      </c>
    </row>
    <row r="2" spans="1:6">
      <c r="A2" s="72" t="str">
        <f>'Data Sheet'!$C$25</f>
        <v>Rochester Gas &amp; Electric Corporation</v>
      </c>
      <c r="B2" s="81"/>
      <c r="C2" s="78" t="s">
        <v>3699</v>
      </c>
      <c r="D2" s="98" t="s">
        <v>1227</v>
      </c>
      <c r="E2" s="81"/>
      <c r="F2" s="83"/>
    </row>
    <row r="3" spans="1:6" ht="14.4" customHeight="1">
      <c r="A3" s="74"/>
      <c r="B3" s="118"/>
      <c r="C3" s="86" t="s">
        <v>3700</v>
      </c>
      <c r="D3" s="859" t="str">
        <f>'Data Sheet'!$C$40</f>
        <v xml:space="preserve"> </v>
      </c>
      <c r="E3" s="382"/>
      <c r="F3" s="111" t="str">
        <f>'Data Sheet'!$C$38</f>
        <v>12/31/2013</v>
      </c>
    </row>
    <row r="4" spans="1:6" ht="15" customHeight="1">
      <c r="A4" s="263" t="s">
        <v>3701</v>
      </c>
      <c r="B4" s="264"/>
      <c r="C4" s="264"/>
      <c r="D4" s="264"/>
      <c r="E4" s="264"/>
      <c r="F4" s="265"/>
    </row>
    <row r="5" spans="1:6">
      <c r="A5" s="87"/>
      <c r="B5" s="89" t="s">
        <v>3702</v>
      </c>
      <c r="C5" s="89"/>
      <c r="D5" s="89"/>
      <c r="E5" s="89"/>
      <c r="F5" s="85"/>
    </row>
    <row r="6" spans="1:6">
      <c r="A6" s="72"/>
      <c r="B6" s="17"/>
      <c r="C6" s="17"/>
      <c r="D6" s="17"/>
      <c r="E6" s="17"/>
      <c r="F6" s="73"/>
    </row>
    <row r="7" spans="1:6">
      <c r="A7" s="74"/>
      <c r="B7" s="77" t="s">
        <v>3703</v>
      </c>
      <c r="C7" s="77"/>
      <c r="D7" s="77"/>
      <c r="E7" s="77"/>
      <c r="F7" s="76"/>
    </row>
    <row r="8" spans="1:6">
      <c r="A8" s="87"/>
      <c r="B8" s="807" t="s">
        <v>3704</v>
      </c>
      <c r="C8" s="84"/>
      <c r="D8" s="84"/>
      <c r="E8" s="84"/>
      <c r="F8" s="96"/>
    </row>
    <row r="9" spans="1:6">
      <c r="A9" s="72"/>
      <c r="B9" s="78" t="s">
        <v>3705</v>
      </c>
      <c r="C9" s="78"/>
      <c r="D9" s="78"/>
      <c r="E9" s="809" t="s">
        <v>3706</v>
      </c>
      <c r="F9" s="83"/>
    </row>
    <row r="10" spans="1:6">
      <c r="A10" s="72"/>
      <c r="B10" s="78" t="s">
        <v>3707</v>
      </c>
      <c r="C10" s="809" t="s">
        <v>3708</v>
      </c>
      <c r="D10" s="78" t="s">
        <v>3709</v>
      </c>
      <c r="E10" s="809" t="s">
        <v>3710</v>
      </c>
      <c r="F10" s="270" t="s">
        <v>3711</v>
      </c>
    </row>
    <row r="11" spans="1:6">
      <c r="A11" s="72" t="s">
        <v>1357</v>
      </c>
      <c r="B11" s="78" t="s">
        <v>3712</v>
      </c>
      <c r="C11" s="809" t="s">
        <v>3713</v>
      </c>
      <c r="D11" s="78" t="s">
        <v>3714</v>
      </c>
      <c r="E11" s="809" t="s">
        <v>3715</v>
      </c>
      <c r="F11" s="270" t="s">
        <v>2139</v>
      </c>
    </row>
    <row r="12" spans="1:6">
      <c r="A12" s="74" t="s">
        <v>1360</v>
      </c>
      <c r="B12" s="822" t="s">
        <v>446</v>
      </c>
      <c r="C12" s="822" t="s">
        <v>447</v>
      </c>
      <c r="D12" s="822" t="s">
        <v>448</v>
      </c>
      <c r="E12" s="822" t="s">
        <v>449</v>
      </c>
      <c r="F12" s="111"/>
    </row>
    <row r="13" spans="1:6">
      <c r="A13" s="409" t="s">
        <v>1365</v>
      </c>
      <c r="B13" s="84" t="s">
        <v>2796</v>
      </c>
      <c r="C13" s="17"/>
      <c r="D13" s="84"/>
      <c r="E13" s="17"/>
      <c r="F13" s="373"/>
    </row>
    <row r="14" spans="1:6">
      <c r="A14" s="332" t="s">
        <v>1366</v>
      </c>
      <c r="B14" s="78"/>
      <c r="C14" s="17"/>
      <c r="D14" s="78"/>
      <c r="E14" s="17"/>
      <c r="F14" s="338"/>
    </row>
    <row r="15" spans="1:6">
      <c r="A15" s="332" t="s">
        <v>1367</v>
      </c>
      <c r="B15" s="78"/>
      <c r="C15" s="17"/>
      <c r="D15" s="78"/>
      <c r="E15" s="17"/>
      <c r="F15" s="338"/>
    </row>
    <row r="16" spans="1:6">
      <c r="A16" s="332" t="s">
        <v>1368</v>
      </c>
      <c r="B16" s="78"/>
      <c r="C16" s="17"/>
      <c r="D16" s="78"/>
      <c r="E16" s="17"/>
      <c r="F16" s="338"/>
    </row>
    <row r="17" spans="1:6">
      <c r="A17" s="332" t="s">
        <v>1369</v>
      </c>
      <c r="B17" s="78"/>
      <c r="C17" s="17"/>
      <c r="D17" s="78"/>
      <c r="E17" s="17"/>
      <c r="F17" s="338"/>
    </row>
    <row r="18" spans="1:6">
      <c r="A18" s="332" t="s">
        <v>1370</v>
      </c>
      <c r="B18" s="78"/>
      <c r="C18" s="17"/>
      <c r="D18" s="78"/>
      <c r="E18" s="17"/>
      <c r="F18" s="338"/>
    </row>
    <row r="19" spans="1:6">
      <c r="A19" s="332" t="s">
        <v>1371</v>
      </c>
      <c r="B19" s="78"/>
      <c r="C19" s="17"/>
      <c r="D19" s="78"/>
      <c r="E19" s="17"/>
      <c r="F19" s="338"/>
    </row>
    <row r="20" spans="1:6">
      <c r="A20" s="332" t="s">
        <v>1372</v>
      </c>
      <c r="B20" s="78"/>
      <c r="C20" s="17"/>
      <c r="D20" s="78"/>
      <c r="E20" s="17"/>
      <c r="F20" s="338"/>
    </row>
    <row r="21" spans="1:6">
      <c r="A21" s="332" t="s">
        <v>1373</v>
      </c>
      <c r="B21" s="78"/>
      <c r="C21" s="17"/>
      <c r="D21" s="78"/>
      <c r="E21" s="17"/>
      <c r="F21" s="338"/>
    </row>
    <row r="22" spans="1:6">
      <c r="A22" s="332" t="s">
        <v>1374</v>
      </c>
      <c r="B22" s="78"/>
      <c r="C22" s="17"/>
      <c r="D22" s="78"/>
      <c r="E22" s="17"/>
      <c r="F22" s="338"/>
    </row>
    <row r="23" spans="1:6">
      <c r="A23" s="332" t="s">
        <v>1375</v>
      </c>
      <c r="B23" s="78"/>
      <c r="C23" s="17"/>
      <c r="D23" s="78"/>
      <c r="E23" s="17"/>
      <c r="F23" s="338"/>
    </row>
    <row r="24" spans="1:6">
      <c r="A24" s="332" t="s">
        <v>1376</v>
      </c>
      <c r="B24" s="78"/>
      <c r="C24" s="17"/>
      <c r="D24" s="78"/>
      <c r="E24" s="17"/>
      <c r="F24" s="338"/>
    </row>
    <row r="25" spans="1:6">
      <c r="A25" s="332" t="s">
        <v>1377</v>
      </c>
      <c r="B25" s="78"/>
      <c r="C25" s="17"/>
      <c r="D25" s="78"/>
      <c r="E25" s="17"/>
      <c r="F25" s="338"/>
    </row>
    <row r="26" spans="1:6">
      <c r="A26" s="332" t="s">
        <v>1378</v>
      </c>
      <c r="B26" s="78"/>
      <c r="C26" s="17"/>
      <c r="D26" s="78"/>
      <c r="E26" s="17"/>
      <c r="F26" s="338"/>
    </row>
    <row r="27" spans="1:6">
      <c r="A27" s="332" t="s">
        <v>1379</v>
      </c>
      <c r="B27" s="78"/>
      <c r="C27" s="17"/>
      <c r="D27" s="78"/>
      <c r="E27" s="17"/>
      <c r="F27" s="338"/>
    </row>
    <row r="28" spans="1:6">
      <c r="A28" s="332" t="s">
        <v>1380</v>
      </c>
      <c r="B28" s="78"/>
      <c r="C28" s="17"/>
      <c r="D28" s="78"/>
      <c r="E28" s="17"/>
      <c r="F28" s="338"/>
    </row>
    <row r="29" spans="1:6">
      <c r="A29" s="332" t="s">
        <v>1381</v>
      </c>
      <c r="B29" s="78"/>
      <c r="C29" s="17"/>
      <c r="D29" s="78"/>
      <c r="E29" s="17"/>
      <c r="F29" s="338"/>
    </row>
    <row r="30" spans="1:6">
      <c r="A30" s="332" t="s">
        <v>1382</v>
      </c>
      <c r="B30" s="78"/>
      <c r="C30" s="17"/>
      <c r="D30" s="78"/>
      <c r="E30" s="17"/>
      <c r="F30" s="338"/>
    </row>
    <row r="31" spans="1:6">
      <c r="A31" s="332" t="s">
        <v>1383</v>
      </c>
      <c r="B31" s="78"/>
      <c r="C31" s="17"/>
      <c r="D31" s="78"/>
      <c r="E31" s="17"/>
      <c r="F31" s="338"/>
    </row>
    <row r="32" spans="1:6">
      <c r="A32" s="332" t="s">
        <v>1384</v>
      </c>
      <c r="B32" s="78"/>
      <c r="C32" s="17"/>
      <c r="D32" s="78"/>
      <c r="E32" s="17"/>
      <c r="F32" s="338"/>
    </row>
    <row r="33" spans="1:6">
      <c r="A33" s="332" t="s">
        <v>2896</v>
      </c>
      <c r="B33" s="78"/>
      <c r="C33" s="17"/>
      <c r="D33" s="78"/>
      <c r="E33" s="17"/>
      <c r="F33" s="338"/>
    </row>
    <row r="34" spans="1:6">
      <c r="A34" s="332" t="s">
        <v>2897</v>
      </c>
      <c r="B34" s="78"/>
      <c r="C34" s="17"/>
      <c r="D34" s="78"/>
      <c r="E34" s="17"/>
      <c r="F34" s="338"/>
    </row>
    <row r="35" spans="1:6">
      <c r="A35" s="332" t="s">
        <v>2898</v>
      </c>
      <c r="B35" s="78"/>
      <c r="C35" s="17"/>
      <c r="D35" s="78"/>
      <c r="E35" s="17"/>
      <c r="F35" s="338"/>
    </row>
    <row r="36" spans="1:6">
      <c r="A36" s="332" t="s">
        <v>2899</v>
      </c>
      <c r="B36" s="78"/>
      <c r="C36" s="17"/>
      <c r="D36" s="78"/>
      <c r="E36" s="17"/>
      <c r="F36" s="338"/>
    </row>
    <row r="37" spans="1:6">
      <c r="A37" s="332" t="s">
        <v>2900</v>
      </c>
      <c r="B37" s="78"/>
      <c r="C37" s="17"/>
      <c r="D37" s="78"/>
      <c r="E37" s="17"/>
      <c r="F37" s="338"/>
    </row>
    <row r="38" spans="1:6">
      <c r="A38" s="332" t="s">
        <v>2901</v>
      </c>
      <c r="B38" s="78"/>
      <c r="C38" s="17"/>
      <c r="D38" s="78"/>
      <c r="E38" s="17"/>
      <c r="F38" s="338"/>
    </row>
    <row r="39" spans="1:6">
      <c r="A39" s="332" t="s">
        <v>2902</v>
      </c>
      <c r="B39" s="78"/>
      <c r="C39" s="17"/>
      <c r="D39" s="78"/>
      <c r="E39" s="17"/>
      <c r="F39" s="338"/>
    </row>
    <row r="40" spans="1:6">
      <c r="A40" s="332" t="s">
        <v>1978</v>
      </c>
      <c r="B40" s="78"/>
      <c r="C40" s="17"/>
      <c r="D40" s="78"/>
      <c r="E40" s="17"/>
      <c r="F40" s="338"/>
    </row>
    <row r="41" spans="1:6">
      <c r="A41" s="332" t="s">
        <v>1979</v>
      </c>
      <c r="B41" s="78"/>
      <c r="C41" s="17"/>
      <c r="D41" s="78"/>
      <c r="E41" s="17"/>
      <c r="F41" s="338"/>
    </row>
    <row r="42" spans="1:6">
      <c r="A42" s="332" t="s">
        <v>1980</v>
      </c>
      <c r="B42" s="78"/>
      <c r="C42" s="17"/>
      <c r="D42" s="78"/>
      <c r="E42" s="17"/>
      <c r="F42" s="338"/>
    </row>
    <row r="43" spans="1:6">
      <c r="A43" s="332" t="s">
        <v>1981</v>
      </c>
      <c r="B43" s="78"/>
      <c r="C43" s="17"/>
      <c r="D43" s="78"/>
      <c r="E43" s="17"/>
      <c r="F43" s="338"/>
    </row>
    <row r="44" spans="1:6">
      <c r="A44" s="332" t="s">
        <v>1982</v>
      </c>
      <c r="B44" s="78"/>
      <c r="C44" s="17"/>
      <c r="D44" s="78"/>
      <c r="E44" s="17"/>
      <c r="F44" s="338"/>
    </row>
    <row r="45" spans="1:6">
      <c r="A45" s="332" t="s">
        <v>1983</v>
      </c>
      <c r="B45" s="78"/>
      <c r="C45" s="17"/>
      <c r="D45" s="78"/>
      <c r="E45" s="17"/>
      <c r="F45" s="338"/>
    </row>
    <row r="46" spans="1:6">
      <c r="A46" s="332" t="s">
        <v>1984</v>
      </c>
      <c r="B46" s="78"/>
      <c r="C46" s="17"/>
      <c r="D46" s="78"/>
      <c r="E46" s="17"/>
      <c r="F46" s="338"/>
    </row>
    <row r="47" spans="1:6">
      <c r="A47" s="332" t="s">
        <v>1985</v>
      </c>
      <c r="B47" s="78"/>
      <c r="C47" s="17"/>
      <c r="D47" s="78"/>
      <c r="E47" s="17"/>
      <c r="F47" s="338"/>
    </row>
    <row r="48" spans="1:6">
      <c r="A48" s="332" t="s">
        <v>1986</v>
      </c>
      <c r="B48" s="78"/>
      <c r="C48" s="17"/>
      <c r="D48" s="78"/>
      <c r="E48" s="17"/>
      <c r="F48" s="338"/>
    </row>
    <row r="49" spans="1:6">
      <c r="A49" s="332" t="s">
        <v>1987</v>
      </c>
      <c r="B49" s="78"/>
      <c r="C49" s="17"/>
      <c r="D49" s="78"/>
      <c r="E49" s="17"/>
      <c r="F49" s="338"/>
    </row>
    <row r="50" spans="1:6">
      <c r="A50" s="332" t="s">
        <v>1988</v>
      </c>
      <c r="B50" s="78"/>
      <c r="C50" s="17"/>
      <c r="D50" s="78"/>
      <c r="E50" s="17"/>
      <c r="F50" s="338"/>
    </row>
    <row r="51" spans="1:6">
      <c r="A51" s="332" t="s">
        <v>1989</v>
      </c>
      <c r="B51" s="78"/>
      <c r="C51" s="17"/>
      <c r="D51" s="78"/>
      <c r="E51" s="17"/>
      <c r="F51" s="338"/>
    </row>
    <row r="52" spans="1:6">
      <c r="A52" s="332" t="s">
        <v>1990</v>
      </c>
      <c r="B52" s="78"/>
      <c r="C52" s="17"/>
      <c r="D52" s="78"/>
      <c r="E52" s="17"/>
      <c r="F52" s="338"/>
    </row>
    <row r="53" spans="1:6">
      <c r="A53" s="332" t="s">
        <v>1991</v>
      </c>
      <c r="B53" s="78"/>
      <c r="C53" s="17"/>
      <c r="D53" s="78"/>
      <c r="E53" s="17"/>
      <c r="F53" s="338"/>
    </row>
    <row r="54" spans="1:6">
      <c r="A54" s="332" t="s">
        <v>1992</v>
      </c>
      <c r="B54" s="81"/>
      <c r="C54" s="17"/>
      <c r="D54" s="78"/>
      <c r="E54" s="17"/>
      <c r="F54" s="338"/>
    </row>
    <row r="55" spans="1:6">
      <c r="A55" s="332" t="s">
        <v>1993</v>
      </c>
      <c r="B55" s="78"/>
      <c r="C55" s="17"/>
      <c r="D55" s="78"/>
      <c r="E55" s="17"/>
      <c r="F55" s="338"/>
    </row>
    <row r="56" spans="1:6">
      <c r="A56" s="332" t="s">
        <v>1994</v>
      </c>
      <c r="B56" s="78"/>
      <c r="C56" s="17"/>
      <c r="D56" s="78"/>
      <c r="E56" s="17"/>
      <c r="F56" s="338"/>
    </row>
    <row r="57" spans="1:6">
      <c r="A57" s="332" t="s">
        <v>1995</v>
      </c>
      <c r="B57" s="78"/>
      <c r="C57" s="17"/>
      <c r="D57" s="78"/>
      <c r="E57" s="17"/>
      <c r="F57" s="338"/>
    </row>
    <row r="58" spans="1:6">
      <c r="A58" s="333" t="s">
        <v>1996</v>
      </c>
      <c r="B58" s="86"/>
      <c r="C58" s="17"/>
      <c r="D58" s="78"/>
      <c r="E58" s="17"/>
      <c r="F58" s="339"/>
    </row>
    <row r="59" spans="1:6" ht="15.6" thickBot="1">
      <c r="A59" s="340" t="s">
        <v>1997</v>
      </c>
      <c r="B59" s="512" t="s">
        <v>4204</v>
      </c>
      <c r="C59" s="406"/>
      <c r="D59" s="406"/>
      <c r="E59" s="406"/>
      <c r="F59" s="344">
        <f>SUM(F13:F58)</f>
        <v>0</v>
      </c>
    </row>
    <row r="61" spans="1:6">
      <c r="A61" s="9" t="s">
        <v>3716</v>
      </c>
    </row>
    <row r="62" spans="1:6">
      <c r="A62" s="69" t="s">
        <v>3717</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customSheetViews>
    <customSheetView guid="{B03EE9F7-5DE6-4312-9CF8-68BFF35B892B}" scale="85" colorId="22" fitToPage="1">
      <selection activeCell="B16" sqref="B16"/>
      <pageMargins left="0.5" right="0.5" top="0.5" bottom="0.5" header="0.5" footer="0.5"/>
      <printOptions horizontalCentered="1" verticalCentered="1"/>
      <pageSetup scale="76" orientation="portrait" horizontalDpi="300" verticalDpi="300" r:id="rId1"/>
      <headerFooter alignWithMargins="0"/>
    </customSheetView>
    <customSheetView guid="{6604920B-9A9A-4B1B-8001-ABFAE204A5A1}" scale="85" colorId="22" showPageBreaks="1" fitToPage="1">
      <selection activeCell="B16" sqref="B16"/>
      <pageMargins left="0.5" right="0.5" top="0.5" bottom="0.5" header="0.5" footer="0.5"/>
      <printOptions horizontalCentered="1" verticalCentered="1"/>
      <pageSetup scale="76" orientation="portrait" horizontalDpi="300" verticalDpi="300" r:id="rId2"/>
      <headerFooter alignWithMargins="0"/>
    </customSheetView>
    <customSheetView guid="{725D19D6-B2FF-4AA6-9BA8-2C93787C1292}" scale="85" colorId="22" fitToPage="1" showRuler="0">
      <selection activeCell="B16" sqref="B16"/>
      <pageMargins left="0.5" right="0.5" top="0.5" bottom="0.5" header="0.5" footer="0.5"/>
      <printOptions horizontalCentered="1" verticalCentered="1"/>
      <pageSetup scale="76" orientation="portrait" horizontalDpi="300" verticalDpi="300" r:id="rId3"/>
      <headerFooter alignWithMargins="0"/>
    </customSheetView>
    <customSheetView guid="{00D7FFF0-A637-4B2D-8964-7D108FE27DC9}" scale="85" colorId="22" fitToPage="1">
      <selection activeCell="B16" sqref="B16"/>
      <pageMargins left="0.5" right="0.5" top="0.5" bottom="0.5" header="0.5" footer="0.5"/>
      <printOptions horizontalCentered="1" verticalCentered="1"/>
      <pageSetup scale="76" orientation="portrait" horizontalDpi="300" verticalDpi="300" r:id="rId4"/>
      <headerFooter alignWithMargins="0"/>
    </customSheetView>
    <customSheetView guid="{8930B103-E5CB-49CF-B279-92DC95584FC0}" scale="85" colorId="22" showPageBreaks="1" fitToPage="1">
      <selection activeCell="B16" sqref="B16"/>
      <pageMargins left="0.5" right="0.5" top="0.5" bottom="0.5" header="0.5" footer="0.5"/>
      <printOptions horizontalCentered="1" verticalCentered="1"/>
      <pageSetup scale="76"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6" orientation="portrait" horizontalDpi="300" verticalDpi="300" r:id="rId6"/>
  <headerFooter alignWithMargins="0"/>
</worksheet>
</file>

<file path=xl/worksheets/sheet22.xml><?xml version="1.0" encoding="utf-8"?>
<worksheet xmlns="http://schemas.openxmlformats.org/spreadsheetml/2006/main" xmlns:r="http://schemas.openxmlformats.org/officeDocument/2006/relationships">
  <sheetPr transitionEvaluation="1">
    <pageSetUpPr fitToPage="1"/>
  </sheetPr>
  <dimension ref="A1:P143"/>
  <sheetViews>
    <sheetView defaultGridColor="0" topLeftCell="A19" colorId="22" zoomScale="85" zoomScaleNormal="85" workbookViewId="0">
      <selection activeCell="E39" sqref="E39"/>
    </sheetView>
  </sheetViews>
  <sheetFormatPr defaultColWidth="9.6328125" defaultRowHeight="15"/>
  <cols>
    <col min="1" max="1" width="4.6328125" style="9" customWidth="1"/>
    <col min="2" max="2" width="45.6328125" style="9" customWidth="1"/>
    <col min="3" max="3" width="20.453125" style="9" customWidth="1"/>
    <col min="4" max="5" width="18.6328125" style="9" customWidth="1"/>
    <col min="6" max="16384" width="9.6328125" style="9"/>
  </cols>
  <sheetData>
    <row r="1" spans="1:13" ht="15.6" customHeight="1">
      <c r="A1" s="29" t="s">
        <v>1429</v>
      </c>
      <c r="B1" s="260"/>
      <c r="C1" s="66" t="s">
        <v>1202</v>
      </c>
      <c r="D1" s="261" t="s">
        <v>1431</v>
      </c>
      <c r="E1" s="67" t="s">
        <v>3718</v>
      </c>
      <c r="F1" s="17"/>
      <c r="G1" s="17"/>
      <c r="H1" s="17"/>
      <c r="I1" s="17"/>
      <c r="J1" s="17"/>
      <c r="K1" s="17"/>
      <c r="L1" s="17"/>
    </row>
    <row r="2" spans="1:13" ht="15.6" customHeight="1">
      <c r="A2" s="72" t="str">
        <f>'Data Sheet'!$C$25</f>
        <v>Rochester Gas &amp; Electric Corporation</v>
      </c>
      <c r="B2" s="81"/>
      <c r="C2" s="17" t="s">
        <v>3719</v>
      </c>
      <c r="D2" s="78" t="s">
        <v>1227</v>
      </c>
      <c r="E2" s="73"/>
      <c r="F2" s="17"/>
      <c r="G2" s="17"/>
      <c r="H2" s="17"/>
      <c r="I2" s="17"/>
      <c r="J2" s="17"/>
      <c r="K2" s="17"/>
      <c r="L2" s="17"/>
    </row>
    <row r="3" spans="1:13" ht="15.6" customHeight="1">
      <c r="A3" s="74"/>
      <c r="B3" s="118"/>
      <c r="C3" s="77" t="s">
        <v>3720</v>
      </c>
      <c r="D3" s="870" t="str">
        <f>'Data Sheet'!$C$40</f>
        <v xml:space="preserve"> </v>
      </c>
      <c r="E3" s="111" t="str">
        <f>'Data Sheet'!$C$38</f>
        <v>12/31/2013</v>
      </c>
      <c r="F3" s="17"/>
      <c r="G3" s="17"/>
      <c r="H3" s="17"/>
      <c r="I3" s="17"/>
      <c r="J3" s="17"/>
      <c r="K3" s="17"/>
      <c r="L3" s="17"/>
    </row>
    <row r="4" spans="1:13" ht="18" customHeight="1">
      <c r="A4" s="314"/>
      <c r="B4" s="315" t="s">
        <v>3721</v>
      </c>
      <c r="C4" s="315"/>
      <c r="D4" s="315"/>
      <c r="E4" s="316"/>
      <c r="F4" s="17"/>
      <c r="G4" s="17"/>
      <c r="H4" s="17"/>
      <c r="I4" s="17"/>
      <c r="J4" s="17"/>
      <c r="K4" s="17"/>
      <c r="L4" s="17"/>
    </row>
    <row r="5" spans="1:13" ht="15.6" customHeight="1">
      <c r="A5" s="72"/>
      <c r="B5" s="17" t="s">
        <v>3859</v>
      </c>
      <c r="C5" s="17"/>
      <c r="D5" s="17"/>
      <c r="E5" s="73"/>
      <c r="F5" s="17"/>
      <c r="G5" s="17"/>
      <c r="H5" s="17"/>
      <c r="I5" s="17"/>
      <c r="J5" s="17"/>
      <c r="K5" s="17"/>
      <c r="L5" s="17"/>
    </row>
    <row r="6" spans="1:13" ht="15.6" customHeight="1">
      <c r="A6" s="72"/>
      <c r="B6" s="17" t="s">
        <v>3860</v>
      </c>
      <c r="C6" s="17"/>
      <c r="D6" s="17"/>
      <c r="E6" s="73"/>
      <c r="F6" s="17"/>
      <c r="G6" s="17"/>
      <c r="H6" s="17"/>
      <c r="I6" s="17"/>
      <c r="J6" s="17"/>
      <c r="K6" s="17"/>
      <c r="L6" s="17"/>
    </row>
    <row r="7" spans="1:13" ht="15.6" customHeight="1">
      <c r="A7" s="72"/>
      <c r="B7" s="17" t="s">
        <v>3861</v>
      </c>
      <c r="C7" s="17"/>
      <c r="D7" s="17"/>
      <c r="E7" s="73"/>
      <c r="F7" s="17"/>
      <c r="G7" s="17"/>
      <c r="H7" s="17"/>
      <c r="I7" s="17"/>
      <c r="J7" s="17"/>
      <c r="K7" s="17"/>
      <c r="L7" s="17"/>
    </row>
    <row r="8" spans="1:13" ht="15.6" customHeight="1">
      <c r="A8" s="72"/>
      <c r="B8" s="17" t="s">
        <v>3862</v>
      </c>
      <c r="C8" s="17"/>
      <c r="D8" s="17"/>
      <c r="E8" s="73"/>
      <c r="F8" s="17"/>
      <c r="G8" s="17"/>
      <c r="H8" s="17"/>
      <c r="I8" s="17"/>
      <c r="J8" s="17"/>
      <c r="K8" s="17"/>
      <c r="L8" s="17"/>
    </row>
    <row r="9" spans="1:13" ht="15.6" customHeight="1">
      <c r="A9" s="72"/>
      <c r="B9" s="17" t="s">
        <v>3863</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345" t="s">
        <v>3864</v>
      </c>
      <c r="D12" s="345" t="s">
        <v>3865</v>
      </c>
      <c r="E12" s="270" t="s">
        <v>4713</v>
      </c>
      <c r="F12" s="17"/>
      <c r="G12" s="17"/>
      <c r="H12" s="17"/>
      <c r="I12" s="17"/>
      <c r="J12" s="17"/>
      <c r="K12" s="17"/>
      <c r="L12" s="17"/>
    </row>
    <row r="13" spans="1:13">
      <c r="A13" s="80"/>
      <c r="B13" s="346" t="s">
        <v>3866</v>
      </c>
      <c r="C13" s="345" t="s">
        <v>3867</v>
      </c>
      <c r="D13" s="345" t="s">
        <v>3868</v>
      </c>
      <c r="E13" s="270" t="s">
        <v>3869</v>
      </c>
      <c r="F13" s="17"/>
      <c r="G13" s="17"/>
      <c r="H13" s="17"/>
      <c r="I13" s="17"/>
      <c r="J13" s="17"/>
      <c r="K13" s="17"/>
      <c r="L13" s="17"/>
    </row>
    <row r="14" spans="1:13">
      <c r="A14" s="332" t="s">
        <v>1357</v>
      </c>
      <c r="B14" s="346" t="s">
        <v>3870</v>
      </c>
      <c r="C14" s="345" t="s">
        <v>3871</v>
      </c>
      <c r="D14" s="345" t="s">
        <v>3872</v>
      </c>
      <c r="E14" s="270" t="s">
        <v>1943</v>
      </c>
      <c r="F14" s="17"/>
      <c r="G14" s="17"/>
      <c r="H14" s="17"/>
      <c r="I14" s="17"/>
      <c r="J14" s="17"/>
      <c r="K14" s="17"/>
      <c r="L14" s="17"/>
    </row>
    <row r="15" spans="1:13">
      <c r="A15" s="333" t="s">
        <v>1360</v>
      </c>
      <c r="B15" s="823" t="s">
        <v>446</v>
      </c>
      <c r="C15" s="395" t="s">
        <v>447</v>
      </c>
      <c r="D15" s="395" t="s">
        <v>448</v>
      </c>
      <c r="E15" s="273" t="s">
        <v>449</v>
      </c>
      <c r="F15" s="17"/>
      <c r="G15" s="17"/>
      <c r="H15" s="17"/>
      <c r="I15" s="17"/>
      <c r="J15" s="17"/>
      <c r="K15" s="17"/>
      <c r="L15" s="17"/>
    </row>
    <row r="16" spans="1:13">
      <c r="A16" s="332">
        <v>1</v>
      </c>
      <c r="B16" s="17" t="s">
        <v>3873</v>
      </c>
      <c r="C16" s="334"/>
      <c r="D16" s="335"/>
      <c r="E16" s="336"/>
      <c r="F16" s="17"/>
      <c r="G16" s="17"/>
      <c r="H16" s="17"/>
      <c r="I16" s="17"/>
      <c r="J16" s="17"/>
      <c r="K16" s="17"/>
      <c r="L16" s="17"/>
      <c r="M16" s="17"/>
    </row>
    <row r="17" spans="1:16">
      <c r="A17" s="332">
        <v>2</v>
      </c>
      <c r="B17" s="17"/>
      <c r="C17" s="98"/>
      <c r="D17" s="98"/>
      <c r="E17" s="337"/>
      <c r="F17" s="17"/>
      <c r="G17" s="17"/>
      <c r="H17" s="17"/>
      <c r="I17" s="17"/>
      <c r="J17" s="17"/>
      <c r="K17" s="17"/>
      <c r="L17" s="17"/>
      <c r="M17" s="17"/>
    </row>
    <row r="18" spans="1:16">
      <c r="A18" s="332">
        <v>3</v>
      </c>
      <c r="B18" s="17"/>
      <c r="C18" s="98"/>
      <c r="D18" s="98"/>
      <c r="E18" s="338"/>
      <c r="F18" s="17"/>
      <c r="G18" s="17"/>
      <c r="H18" s="17"/>
      <c r="I18" s="17"/>
      <c r="J18" s="17"/>
      <c r="K18" s="17"/>
      <c r="L18" s="17"/>
      <c r="M18" s="17"/>
    </row>
    <row r="19" spans="1:16">
      <c r="A19" s="332">
        <v>4</v>
      </c>
      <c r="B19" s="17"/>
      <c r="C19" s="98"/>
      <c r="D19" s="98"/>
      <c r="E19" s="338"/>
      <c r="F19" s="17"/>
      <c r="G19" s="17"/>
      <c r="H19" s="17"/>
      <c r="I19" s="17"/>
      <c r="J19" s="17"/>
      <c r="K19" s="17"/>
      <c r="L19" s="17"/>
      <c r="M19" s="17"/>
    </row>
    <row r="20" spans="1:16">
      <c r="A20" s="332">
        <v>5</v>
      </c>
      <c r="B20" s="17"/>
      <c r="C20" s="98"/>
      <c r="D20" s="98"/>
      <c r="E20" s="338"/>
      <c r="F20" s="17"/>
      <c r="G20" s="17"/>
      <c r="H20" s="17"/>
      <c r="I20" s="17"/>
      <c r="J20" s="17"/>
      <c r="K20" s="17"/>
      <c r="L20" s="17"/>
      <c r="M20" s="17"/>
    </row>
    <row r="21" spans="1:16">
      <c r="A21" s="332">
        <v>6</v>
      </c>
      <c r="B21" s="17"/>
      <c r="C21" s="98"/>
      <c r="D21" s="98"/>
      <c r="E21" s="338"/>
      <c r="F21" s="17"/>
      <c r="G21" s="17"/>
      <c r="H21" s="17"/>
      <c r="I21" s="17"/>
      <c r="J21" s="17"/>
      <c r="K21" s="17"/>
      <c r="L21" s="17"/>
      <c r="M21" s="17"/>
    </row>
    <row r="22" spans="1:16">
      <c r="A22" s="332">
        <v>8</v>
      </c>
      <c r="B22" s="17"/>
      <c r="C22" s="98"/>
      <c r="D22" s="98"/>
      <c r="E22" s="338"/>
      <c r="F22" s="17"/>
      <c r="G22" s="17"/>
      <c r="H22" s="17"/>
      <c r="I22" s="17"/>
      <c r="J22" s="17"/>
      <c r="K22" s="17"/>
      <c r="L22" s="17"/>
      <c r="M22" s="17"/>
    </row>
    <row r="23" spans="1:16">
      <c r="A23" s="332">
        <v>9</v>
      </c>
      <c r="B23" s="17"/>
      <c r="C23" s="98"/>
      <c r="D23" s="98"/>
      <c r="E23" s="338"/>
      <c r="F23" s="17"/>
      <c r="G23" s="17"/>
      <c r="H23" s="17"/>
      <c r="I23" s="17"/>
      <c r="J23" s="17"/>
      <c r="K23" s="17"/>
      <c r="L23" s="17"/>
      <c r="M23" s="17"/>
    </row>
    <row r="24" spans="1:16">
      <c r="A24" s="332">
        <v>10</v>
      </c>
      <c r="B24" s="17"/>
      <c r="C24" s="98"/>
      <c r="D24" s="98"/>
      <c r="E24" s="338"/>
      <c r="F24" s="17"/>
      <c r="G24" s="17"/>
      <c r="H24" s="17"/>
      <c r="I24" s="17"/>
      <c r="J24" s="17"/>
      <c r="K24" s="17"/>
      <c r="L24" s="17"/>
      <c r="M24" s="17"/>
    </row>
    <row r="25" spans="1:16">
      <c r="A25" s="332">
        <v>11</v>
      </c>
      <c r="B25" s="17"/>
      <c r="C25" s="98"/>
      <c r="D25" s="98"/>
      <c r="E25" s="338"/>
      <c r="F25" s="17"/>
      <c r="G25" s="17"/>
      <c r="H25" s="17"/>
      <c r="I25" s="17"/>
      <c r="J25" s="17"/>
      <c r="K25" s="17"/>
      <c r="L25" s="17"/>
      <c r="M25" s="17"/>
    </row>
    <row r="26" spans="1:16">
      <c r="A26" s="332">
        <v>12</v>
      </c>
      <c r="B26" s="17"/>
      <c r="C26" s="98"/>
      <c r="D26" s="98"/>
      <c r="E26" s="338"/>
      <c r="F26" s="17"/>
      <c r="G26" s="17"/>
      <c r="H26" s="17"/>
      <c r="I26" s="17"/>
      <c r="J26" s="17"/>
      <c r="K26" s="17"/>
      <c r="L26" s="17"/>
      <c r="M26" s="17"/>
    </row>
    <row r="27" spans="1:16">
      <c r="A27" s="332">
        <v>13</v>
      </c>
      <c r="B27" s="17"/>
      <c r="C27" s="98"/>
      <c r="D27" s="98"/>
      <c r="E27" s="338"/>
      <c r="F27" s="17"/>
      <c r="G27" s="17"/>
      <c r="H27" s="17"/>
      <c r="I27" s="17"/>
      <c r="J27" s="17"/>
      <c r="K27" s="17"/>
      <c r="L27" s="17"/>
      <c r="M27" s="17"/>
    </row>
    <row r="28" spans="1:16">
      <c r="A28" s="332">
        <v>14</v>
      </c>
      <c r="B28" s="17"/>
      <c r="C28" s="98"/>
      <c r="D28" s="98"/>
      <c r="E28" s="338"/>
      <c r="F28" s="17"/>
      <c r="G28" s="17"/>
      <c r="H28" s="17"/>
      <c r="I28" s="17"/>
      <c r="J28" s="17"/>
      <c r="K28" s="17"/>
      <c r="L28" s="17"/>
      <c r="M28" s="17"/>
    </row>
    <row r="29" spans="1:16">
      <c r="A29" s="332">
        <v>15</v>
      </c>
      <c r="B29" s="17"/>
      <c r="C29" s="98"/>
      <c r="D29" s="98"/>
      <c r="E29" s="338"/>
      <c r="F29" s="69"/>
      <c r="G29" s="69"/>
      <c r="H29" s="69"/>
      <c r="I29" s="69"/>
      <c r="J29" s="69"/>
      <c r="K29" s="69"/>
      <c r="L29" s="69"/>
      <c r="M29" s="69"/>
      <c r="N29" s="69"/>
      <c r="O29" s="69"/>
      <c r="P29" s="69"/>
    </row>
    <row r="30" spans="1:16">
      <c r="A30" s="332">
        <v>16</v>
      </c>
      <c r="B30" s="17"/>
      <c r="C30" s="98"/>
      <c r="D30" s="98"/>
      <c r="E30" s="338"/>
      <c r="F30" s="69"/>
      <c r="G30" s="69"/>
      <c r="H30" s="69"/>
      <c r="I30" s="69"/>
      <c r="J30" s="69"/>
      <c r="K30" s="69"/>
      <c r="L30" s="69"/>
      <c r="M30" s="69"/>
      <c r="N30" s="69"/>
      <c r="O30" s="69"/>
      <c r="P30" s="69"/>
    </row>
    <row r="31" spans="1:16">
      <c r="A31" s="332">
        <v>17</v>
      </c>
      <c r="B31" s="17"/>
      <c r="C31" s="98"/>
      <c r="D31" s="98"/>
      <c r="E31" s="338"/>
      <c r="F31" s="69"/>
      <c r="G31" s="69"/>
      <c r="H31" s="69"/>
      <c r="I31" s="69"/>
      <c r="J31" s="69"/>
      <c r="K31" s="69"/>
      <c r="L31" s="69"/>
      <c r="M31" s="69"/>
      <c r="N31" s="69"/>
      <c r="O31" s="69"/>
      <c r="P31" s="69"/>
    </row>
    <row r="32" spans="1:16">
      <c r="A32" s="332">
        <v>18</v>
      </c>
      <c r="B32" s="17"/>
      <c r="C32" s="98"/>
      <c r="D32" s="98"/>
      <c r="E32" s="338"/>
      <c r="F32" s="17"/>
      <c r="G32" s="17"/>
      <c r="H32" s="17"/>
      <c r="I32" s="17"/>
      <c r="J32" s="17"/>
      <c r="K32" s="17"/>
      <c r="L32" s="17"/>
      <c r="M32" s="17"/>
    </row>
    <row r="33" spans="1:13">
      <c r="A33" s="332">
        <v>19</v>
      </c>
      <c r="B33" s="17"/>
      <c r="C33" s="98"/>
      <c r="D33" s="98"/>
      <c r="E33" s="338"/>
      <c r="F33" s="17"/>
      <c r="G33" s="17"/>
      <c r="H33" s="17"/>
      <c r="I33" s="17"/>
      <c r="J33" s="17"/>
      <c r="K33" s="17"/>
      <c r="L33" s="17"/>
      <c r="M33" s="17"/>
    </row>
    <row r="34" spans="1:13">
      <c r="A34" s="332">
        <v>20</v>
      </c>
      <c r="B34" s="17"/>
      <c r="C34" s="98"/>
      <c r="D34" s="98"/>
      <c r="E34" s="338"/>
      <c r="F34" s="17"/>
      <c r="G34" s="17"/>
      <c r="H34" s="17"/>
      <c r="I34" s="17"/>
      <c r="J34" s="17"/>
      <c r="K34" s="17"/>
      <c r="L34" s="17"/>
      <c r="M34" s="17"/>
    </row>
    <row r="35" spans="1:13">
      <c r="A35" s="332">
        <v>21</v>
      </c>
      <c r="B35" s="17" t="s">
        <v>3874</v>
      </c>
      <c r="C35" s="277"/>
      <c r="D35" s="280"/>
      <c r="E35" s="301"/>
      <c r="F35" s="17"/>
      <c r="G35" s="17"/>
      <c r="H35" s="17"/>
      <c r="I35" s="17"/>
      <c r="J35" s="17"/>
      <c r="K35" s="17"/>
      <c r="L35" s="17"/>
      <c r="M35" s="17"/>
    </row>
    <row r="36" spans="1:13">
      <c r="A36" s="332">
        <v>22</v>
      </c>
      <c r="B36" s="17" t="s">
        <v>158</v>
      </c>
      <c r="C36" s="98"/>
      <c r="D36" s="98"/>
      <c r="E36" s="338"/>
      <c r="F36" s="17"/>
      <c r="G36" s="17"/>
      <c r="H36" s="17"/>
      <c r="I36" s="17"/>
      <c r="J36" s="17"/>
      <c r="K36" s="17"/>
      <c r="L36" s="17"/>
      <c r="M36" s="17"/>
    </row>
    <row r="37" spans="1:13">
      <c r="A37" s="332">
        <v>23</v>
      </c>
      <c r="B37" s="17" t="s">
        <v>159</v>
      </c>
      <c r="C37" s="98"/>
      <c r="D37" s="98"/>
      <c r="E37" s="338"/>
      <c r="F37" s="17"/>
      <c r="G37" s="17"/>
      <c r="H37" s="17"/>
      <c r="I37" s="17"/>
      <c r="J37" s="17"/>
      <c r="K37" s="17"/>
      <c r="L37" s="17"/>
      <c r="M37" s="17"/>
    </row>
    <row r="38" spans="1:13">
      <c r="A38" s="332">
        <v>24</v>
      </c>
      <c r="B38" s="17" t="s">
        <v>160</v>
      </c>
      <c r="C38" s="98"/>
      <c r="D38" s="98"/>
      <c r="E38" s="338">
        <v>448666</v>
      </c>
      <c r="F38" s="17"/>
      <c r="G38" s="17"/>
      <c r="H38" s="17"/>
      <c r="I38" s="17"/>
      <c r="J38" s="17"/>
      <c r="K38" s="17"/>
      <c r="L38" s="17"/>
      <c r="M38" s="17"/>
    </row>
    <row r="39" spans="1:13">
      <c r="A39" s="332">
        <v>25</v>
      </c>
      <c r="B39" s="17" t="s">
        <v>1418</v>
      </c>
      <c r="C39" s="98" t="s">
        <v>1418</v>
      </c>
      <c r="D39" s="98" t="s">
        <v>1418</v>
      </c>
      <c r="E39" s="338" t="s">
        <v>1418</v>
      </c>
      <c r="F39" s="17"/>
      <c r="G39" s="17"/>
      <c r="H39" s="17"/>
      <c r="I39" s="17"/>
      <c r="J39" s="17"/>
      <c r="K39" s="17"/>
      <c r="L39" s="17"/>
      <c r="M39" s="17"/>
    </row>
    <row r="40" spans="1:13">
      <c r="A40" s="332">
        <v>26</v>
      </c>
      <c r="B40" s="17"/>
      <c r="C40" s="98"/>
      <c r="D40" s="98"/>
      <c r="E40" s="338"/>
      <c r="F40" s="17"/>
      <c r="G40" s="17"/>
      <c r="H40" s="17"/>
      <c r="I40" s="17"/>
      <c r="J40" s="17"/>
      <c r="K40" s="17"/>
      <c r="L40" s="17"/>
      <c r="M40" s="17"/>
    </row>
    <row r="41" spans="1:13">
      <c r="A41" s="332">
        <v>27</v>
      </c>
      <c r="B41" s="17"/>
      <c r="C41" s="98"/>
      <c r="D41" s="98"/>
      <c r="E41" s="338"/>
      <c r="F41" s="17"/>
      <c r="G41" s="17"/>
      <c r="H41" s="17"/>
      <c r="I41" s="17"/>
      <c r="J41" s="17"/>
      <c r="K41" s="17"/>
      <c r="L41" s="17"/>
      <c r="M41" s="17"/>
    </row>
    <row r="42" spans="1:13">
      <c r="A42" s="332">
        <v>28</v>
      </c>
      <c r="B42" s="17"/>
      <c r="C42" s="98"/>
      <c r="D42" s="98"/>
      <c r="E42" s="338"/>
      <c r="F42" s="17"/>
      <c r="G42" s="17"/>
      <c r="H42" s="17"/>
      <c r="I42" s="17"/>
      <c r="J42" s="17"/>
      <c r="K42" s="17"/>
      <c r="L42" s="17"/>
      <c r="M42" s="17"/>
    </row>
    <row r="43" spans="1:13">
      <c r="A43" s="332">
        <v>29</v>
      </c>
      <c r="B43" s="17"/>
      <c r="C43" s="98"/>
      <c r="D43" s="98"/>
      <c r="E43" s="338"/>
      <c r="F43" s="17"/>
      <c r="G43" s="17"/>
      <c r="H43" s="17"/>
      <c r="I43" s="17"/>
      <c r="J43" s="17"/>
      <c r="K43" s="17"/>
      <c r="L43" s="17"/>
      <c r="M43" s="17"/>
    </row>
    <row r="44" spans="1:13">
      <c r="A44" s="332">
        <v>30</v>
      </c>
      <c r="B44" s="17"/>
      <c r="C44" s="98"/>
      <c r="D44" s="98"/>
      <c r="E44" s="338"/>
      <c r="F44" s="17"/>
      <c r="G44" s="17"/>
      <c r="H44" s="17"/>
      <c r="I44" s="17"/>
      <c r="J44" s="17"/>
      <c r="K44" s="17"/>
      <c r="L44" s="17"/>
      <c r="M44" s="17"/>
    </row>
    <row r="45" spans="1:13">
      <c r="A45" s="332">
        <v>31</v>
      </c>
      <c r="B45" s="17"/>
      <c r="C45" s="98"/>
      <c r="D45" s="98"/>
      <c r="E45" s="338"/>
      <c r="F45" s="17"/>
      <c r="G45" s="17"/>
      <c r="H45" s="17"/>
      <c r="I45" s="17"/>
      <c r="J45" s="17"/>
      <c r="K45" s="17"/>
      <c r="L45" s="17"/>
      <c r="M45" s="17"/>
    </row>
    <row r="46" spans="1:13">
      <c r="A46" s="332">
        <v>32</v>
      </c>
      <c r="B46" s="17"/>
      <c r="C46" s="98"/>
      <c r="D46" s="98"/>
      <c r="E46" s="338"/>
      <c r="F46" s="17"/>
      <c r="G46" s="17"/>
      <c r="H46" s="17"/>
      <c r="I46" s="17"/>
      <c r="J46" s="17"/>
      <c r="K46" s="17"/>
      <c r="L46" s="17"/>
      <c r="M46" s="17"/>
    </row>
    <row r="47" spans="1:13">
      <c r="A47" s="332">
        <v>33</v>
      </c>
      <c r="B47" s="17"/>
      <c r="C47" s="98"/>
      <c r="D47" s="98"/>
      <c r="E47" s="338"/>
      <c r="F47" s="17"/>
      <c r="G47" s="17"/>
      <c r="H47" s="17"/>
      <c r="I47" s="17"/>
      <c r="J47" s="17"/>
      <c r="K47" s="17"/>
      <c r="L47" s="17"/>
      <c r="M47" s="17"/>
    </row>
    <row r="48" spans="1:13">
      <c r="A48" s="332">
        <v>34</v>
      </c>
      <c r="B48" s="17"/>
      <c r="C48" s="98"/>
      <c r="D48" s="98"/>
      <c r="E48" s="338"/>
      <c r="F48" s="17"/>
      <c r="G48" s="17"/>
      <c r="H48" s="17"/>
      <c r="I48" s="17"/>
      <c r="J48" s="17"/>
      <c r="K48" s="17"/>
      <c r="L48" s="17"/>
      <c r="M48" s="17"/>
    </row>
    <row r="49" spans="1:13">
      <c r="A49" s="332">
        <v>35</v>
      </c>
      <c r="B49" s="17"/>
      <c r="C49" s="98"/>
      <c r="D49" s="98"/>
      <c r="E49" s="338"/>
      <c r="F49" s="17"/>
      <c r="G49" s="17"/>
      <c r="H49" s="17"/>
      <c r="I49" s="17"/>
      <c r="J49" s="17"/>
      <c r="K49" s="17"/>
      <c r="L49" s="17"/>
      <c r="M49" s="17"/>
    </row>
    <row r="50" spans="1:13">
      <c r="A50" s="332">
        <v>36</v>
      </c>
      <c r="B50" s="17"/>
      <c r="C50" s="98"/>
      <c r="D50" s="98"/>
      <c r="E50" s="338"/>
      <c r="F50" s="17"/>
      <c r="G50" s="17"/>
      <c r="H50" s="17"/>
      <c r="I50" s="17"/>
      <c r="J50" s="17"/>
      <c r="K50" s="17"/>
      <c r="L50" s="17"/>
      <c r="M50" s="17"/>
    </row>
    <row r="51" spans="1:13">
      <c r="A51" s="332">
        <v>37</v>
      </c>
      <c r="B51" s="17"/>
      <c r="C51" s="98"/>
      <c r="D51" s="98"/>
      <c r="E51" s="338"/>
      <c r="F51" s="17"/>
      <c r="G51" s="17"/>
      <c r="H51" s="17"/>
      <c r="I51" s="17"/>
      <c r="J51" s="17"/>
      <c r="K51" s="17"/>
      <c r="L51" s="17"/>
      <c r="M51" s="17"/>
    </row>
    <row r="52" spans="1:13">
      <c r="A52" s="332">
        <v>38</v>
      </c>
      <c r="B52" s="17"/>
      <c r="C52" s="98"/>
      <c r="D52" s="98"/>
      <c r="E52" s="338"/>
      <c r="F52" s="17"/>
      <c r="G52" s="17"/>
      <c r="H52" s="17"/>
      <c r="I52" s="17"/>
      <c r="J52" s="17"/>
      <c r="K52" s="17"/>
      <c r="L52" s="17"/>
      <c r="M52" s="17"/>
    </row>
    <row r="53" spans="1:13">
      <c r="A53" s="332">
        <v>39</v>
      </c>
      <c r="B53" s="17"/>
      <c r="C53" s="98"/>
      <c r="D53" s="98"/>
      <c r="E53" s="338"/>
      <c r="F53" s="17"/>
      <c r="G53" s="17"/>
      <c r="H53" s="17"/>
      <c r="I53" s="17"/>
      <c r="J53" s="17"/>
      <c r="K53" s="17"/>
      <c r="L53" s="17"/>
      <c r="M53" s="17"/>
    </row>
    <row r="54" spans="1:13">
      <c r="A54" s="332">
        <v>40</v>
      </c>
      <c r="B54" s="17"/>
      <c r="C54" s="98"/>
      <c r="D54" s="98"/>
      <c r="E54" s="338"/>
      <c r="F54" s="17"/>
      <c r="G54" s="17"/>
      <c r="H54" s="17"/>
      <c r="I54" s="17"/>
      <c r="J54" s="17"/>
      <c r="K54" s="17"/>
      <c r="L54" s="17"/>
      <c r="M54" s="17"/>
    </row>
    <row r="55" spans="1:13">
      <c r="A55" s="332">
        <v>41</v>
      </c>
      <c r="B55" s="17"/>
      <c r="C55" s="98"/>
      <c r="D55" s="98"/>
      <c r="E55" s="338"/>
      <c r="F55" s="17"/>
      <c r="G55" s="17"/>
      <c r="H55" s="17"/>
      <c r="I55" s="17"/>
      <c r="J55" s="17"/>
      <c r="K55" s="17"/>
      <c r="L55" s="17"/>
      <c r="M55" s="17"/>
    </row>
    <row r="56" spans="1:13">
      <c r="A56" s="332">
        <v>42</v>
      </c>
      <c r="B56" s="17"/>
      <c r="C56" s="98"/>
      <c r="D56" s="98"/>
      <c r="E56" s="338"/>
      <c r="F56" s="17"/>
      <c r="G56" s="17"/>
      <c r="H56" s="17"/>
      <c r="I56" s="17"/>
      <c r="J56" s="17"/>
      <c r="K56" s="17"/>
      <c r="L56" s="17"/>
      <c r="M56" s="17"/>
    </row>
    <row r="57" spans="1:13">
      <c r="A57" s="332">
        <v>43</v>
      </c>
      <c r="B57" s="17"/>
      <c r="C57" s="98"/>
      <c r="D57" s="98"/>
      <c r="E57" s="338"/>
      <c r="F57" s="17"/>
      <c r="G57" s="17"/>
      <c r="H57" s="17"/>
      <c r="I57" s="17"/>
      <c r="J57" s="17"/>
      <c r="K57" s="17"/>
      <c r="L57" s="17"/>
      <c r="M57" s="17"/>
    </row>
    <row r="58" spans="1:13">
      <c r="A58" s="332">
        <v>44</v>
      </c>
      <c r="B58" s="17"/>
      <c r="C58" s="98"/>
      <c r="D58" s="98"/>
      <c r="E58" s="338"/>
      <c r="F58" s="17"/>
      <c r="G58" s="17"/>
      <c r="H58" s="17"/>
      <c r="I58" s="17"/>
      <c r="J58" s="17"/>
      <c r="K58" s="17"/>
      <c r="L58" s="17"/>
      <c r="M58" s="17"/>
    </row>
    <row r="59" spans="1:13">
      <c r="A59" s="332">
        <v>45</v>
      </c>
      <c r="B59" s="17"/>
      <c r="C59" s="98"/>
      <c r="D59" s="98"/>
      <c r="E59" s="338"/>
      <c r="F59" s="17"/>
      <c r="G59" s="17"/>
      <c r="H59" s="17"/>
      <c r="I59" s="17"/>
      <c r="J59" s="17"/>
      <c r="K59" s="17"/>
      <c r="L59" s="17"/>
      <c r="M59" s="17"/>
    </row>
    <row r="60" spans="1:13">
      <c r="A60" s="332">
        <v>46</v>
      </c>
      <c r="B60" s="77"/>
      <c r="C60" s="105"/>
      <c r="D60" s="105"/>
      <c r="E60" s="339"/>
      <c r="F60" s="17"/>
      <c r="G60" s="17"/>
      <c r="H60" s="17"/>
      <c r="I60" s="17"/>
      <c r="J60" s="17"/>
      <c r="K60" s="17"/>
      <c r="L60" s="17"/>
      <c r="M60" s="17"/>
    </row>
    <row r="61" spans="1:13" ht="15.6" thickBot="1">
      <c r="A61" s="340">
        <v>47</v>
      </c>
      <c r="B61" s="341" t="s">
        <v>4204</v>
      </c>
      <c r="C61" s="342"/>
      <c r="D61" s="343"/>
      <c r="E61" s="344">
        <f>SUM(E17:E60)</f>
        <v>448666</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3875</v>
      </c>
      <c r="B63" s="17"/>
      <c r="C63" s="17"/>
      <c r="D63" s="17"/>
      <c r="E63" s="331" t="s">
        <v>3876</v>
      </c>
      <c r="F63" s="17"/>
      <c r="G63" s="17"/>
      <c r="H63" s="17"/>
      <c r="I63" s="17"/>
      <c r="J63" s="17"/>
      <c r="K63" s="17"/>
      <c r="L63" s="17"/>
      <c r="M63" s="17"/>
    </row>
    <row r="64" spans="1:13">
      <c r="A64" s="69" t="s">
        <v>3877</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customSheetViews>
    <customSheetView guid="{B03EE9F7-5DE6-4312-9CF8-68BFF35B892B}" scale="85" colorId="22" showPageBreaks="1" fitToPage="1" printArea="1">
      <selection activeCell="B19" sqref="B19"/>
      <pageMargins left="0.5" right="0.5" top="0.5" bottom="0.5" header="0.5" footer="0.5"/>
      <printOptions horizontalCentered="1" verticalCentered="1"/>
      <pageSetup scale="73" orientation="portrait" horizontalDpi="300" verticalDpi="300" r:id="rId1"/>
      <headerFooter alignWithMargins="0"/>
    </customSheetView>
    <customSheetView guid="{6604920B-9A9A-4B1B-8001-ABFAE204A5A1}" scale="85" colorId="22" showPageBreaks="1" fitToPage="1">
      <selection activeCell="B19" sqref="B19"/>
      <pageMargins left="0.5" right="0.5" top="0.5" bottom="0.5" header="0.5" footer="0.5"/>
      <printOptions horizontalCentered="1" verticalCentered="1"/>
      <pageSetup scale="37" orientation="portrait" horizontalDpi="300" verticalDpi="300" r:id="rId2"/>
      <headerFooter alignWithMargins="0"/>
    </customSheetView>
    <customSheetView guid="{725D19D6-B2FF-4AA6-9BA8-2C93787C1292}" scale="85" colorId="22" fitToPage="1" showRuler="0">
      <selection activeCell="B19" sqref="B19"/>
      <pageMargins left="0.5" right="0.5" top="0.5" bottom="0.5" header="0.5" footer="0.5"/>
      <printOptions horizontalCentered="1" verticalCentered="1"/>
      <pageSetup scale="73" orientation="portrait" horizontalDpi="300" verticalDpi="300" r:id="rId3"/>
      <headerFooter alignWithMargins="0"/>
    </customSheetView>
    <customSheetView guid="{00D7FFF0-A637-4B2D-8964-7D108FE27DC9}" scale="85" colorId="22" fitToPage="1">
      <selection activeCell="B19" sqref="B19"/>
      <pageMargins left="0.5" right="0.5" top="0.5" bottom="0.5" header="0.5" footer="0.5"/>
      <printOptions horizontalCentered="1" verticalCentered="1"/>
      <pageSetup scale="73" orientation="portrait" horizontalDpi="300" verticalDpi="300" r:id="rId4"/>
      <headerFooter alignWithMargins="0"/>
    </customSheetView>
    <customSheetView guid="{8930B103-E5CB-49CF-B279-92DC95584FC0}" scale="85" colorId="22" showPageBreaks="1" fitToPage="1" printArea="1">
      <selection activeCell="B19" sqref="B19"/>
      <pageMargins left="0.5" right="0.5" top="0.5" bottom="0.5" header="0.5" footer="0.5"/>
      <printOptions horizontalCentered="1" verticalCentered="1"/>
      <pageSetup scale="73"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3" orientation="portrait" horizontalDpi="300" verticalDpi="300" r:id="rId6"/>
  <headerFooter alignWithMargins="0"/>
</worksheet>
</file>

<file path=xl/worksheets/sheet23.xml><?xml version="1.0" encoding="utf-8"?>
<worksheet xmlns="http://schemas.openxmlformats.org/spreadsheetml/2006/main" xmlns:r="http://schemas.openxmlformats.org/officeDocument/2006/relationships">
  <sheetPr transitionEvaluation="1"/>
  <dimension ref="A1:AA122"/>
  <sheetViews>
    <sheetView defaultGridColor="0" view="pageBreakPreview" colorId="22" zoomScale="60" zoomScaleNormal="100" workbookViewId="0">
      <selection activeCell="F22" sqref="F22"/>
    </sheetView>
  </sheetViews>
  <sheetFormatPr defaultColWidth="9.6328125" defaultRowHeight="15"/>
  <cols>
    <col min="1" max="1" width="2.6328125" style="9" customWidth="1"/>
    <col min="2" max="2" width="4.6328125" style="9" customWidth="1"/>
    <col min="3" max="3" width="1.6328125" style="9" customWidth="1"/>
    <col min="4" max="4" width="7.1796875" style="9" customWidth="1"/>
    <col min="5" max="5" width="18.36328125" style="9" customWidth="1"/>
    <col min="6" max="6" width="15.6328125" style="9" customWidth="1"/>
    <col min="7" max="7" width="29.6328125" style="9" customWidth="1"/>
    <col min="8" max="8" width="27.54296875" style="9" customWidth="1"/>
    <col min="9" max="9" width="20" style="9" customWidth="1"/>
    <col min="10" max="12" width="9.6328125" style="9"/>
    <col min="13" max="13" width="9.453125" style="9" customWidth="1"/>
    <col min="14" max="16384" width="9.6328125" style="9"/>
  </cols>
  <sheetData>
    <row r="1" spans="1:27" ht="15.6" customHeight="1">
      <c r="A1" s="29"/>
      <c r="B1" s="66" t="s">
        <v>3878</v>
      </c>
      <c r="C1" s="66"/>
      <c r="D1" s="66"/>
      <c r="E1" s="66"/>
      <c r="F1" s="260"/>
      <c r="G1" s="66" t="s">
        <v>1202</v>
      </c>
      <c r="H1" s="262" t="s">
        <v>1431</v>
      </c>
      <c r="I1" s="313" t="s">
        <v>1432</v>
      </c>
      <c r="J1" s="17"/>
      <c r="K1" s="17"/>
      <c r="L1" s="17"/>
      <c r="M1" s="17"/>
      <c r="N1" s="17"/>
      <c r="O1" s="17"/>
      <c r="P1" s="17"/>
      <c r="Q1" s="17"/>
      <c r="R1" s="17"/>
      <c r="S1" s="17"/>
      <c r="T1" s="17"/>
      <c r="U1" s="17"/>
      <c r="V1" s="17"/>
      <c r="W1" s="17"/>
      <c r="X1" s="17"/>
      <c r="Y1" s="17"/>
      <c r="Z1" s="17"/>
      <c r="AA1" s="17"/>
    </row>
    <row r="2" spans="1:27" ht="15.6" customHeight="1">
      <c r="A2" s="72"/>
      <c r="B2" s="17" t="s">
        <v>3441</v>
      </c>
      <c r="C2" s="1011"/>
      <c r="D2" s="1011"/>
      <c r="E2" s="1011"/>
      <c r="F2" s="81"/>
      <c r="G2" s="1011" t="s">
        <v>2884</v>
      </c>
      <c r="H2" s="98" t="s">
        <v>1227</v>
      </c>
      <c r="I2" s="83"/>
      <c r="J2" s="17"/>
      <c r="K2" s="17"/>
      <c r="L2" s="17"/>
      <c r="M2" s="17"/>
      <c r="N2" s="17"/>
      <c r="O2" s="17"/>
      <c r="P2" s="17"/>
      <c r="Q2" s="17"/>
      <c r="R2" s="17"/>
      <c r="S2" s="17"/>
      <c r="T2" s="17"/>
      <c r="U2" s="17"/>
      <c r="V2" s="17"/>
      <c r="W2" s="17"/>
      <c r="X2" s="17"/>
      <c r="Y2" s="17"/>
      <c r="Z2" s="17"/>
      <c r="AA2" s="17"/>
    </row>
    <row r="3" spans="1:27" ht="15.6" customHeight="1">
      <c r="A3" s="72"/>
      <c r="B3" s="1011"/>
      <c r="C3" s="1011"/>
      <c r="D3" s="1011"/>
      <c r="E3" s="1011"/>
      <c r="F3" s="81"/>
      <c r="G3" s="1011" t="s">
        <v>3879</v>
      </c>
      <c r="H3" s="870" t="s">
        <v>1418</v>
      </c>
      <c r="I3" s="1711">
        <v>41639</v>
      </c>
      <c r="J3" s="17"/>
      <c r="K3" s="17"/>
      <c r="L3" s="17"/>
      <c r="M3" s="17"/>
      <c r="N3" s="17"/>
      <c r="O3" s="17"/>
      <c r="P3" s="17"/>
      <c r="Q3" s="17"/>
      <c r="R3" s="17"/>
      <c r="S3" s="17"/>
      <c r="T3" s="17"/>
      <c r="U3" s="17"/>
      <c r="V3" s="17"/>
      <c r="W3" s="17"/>
      <c r="X3" s="17"/>
      <c r="Y3" s="17"/>
      <c r="Z3" s="17"/>
      <c r="AA3" s="17"/>
    </row>
    <row r="4" spans="1:27" ht="15.6" customHeight="1">
      <c r="A4" s="314"/>
      <c r="B4" s="264" t="s">
        <v>3880</v>
      </c>
      <c r="C4" s="264"/>
      <c r="D4" s="264"/>
      <c r="E4" s="264"/>
      <c r="F4" s="264"/>
      <c r="G4" s="264"/>
      <c r="H4" s="264"/>
      <c r="I4" s="265"/>
      <c r="J4" s="17"/>
      <c r="K4" s="17"/>
      <c r="L4" s="17"/>
      <c r="M4" s="17"/>
      <c r="N4" s="17"/>
      <c r="O4" s="17"/>
      <c r="P4" s="17"/>
      <c r="Q4" s="17"/>
      <c r="R4" s="17"/>
      <c r="S4" s="17"/>
      <c r="T4" s="17"/>
      <c r="U4" s="17"/>
      <c r="V4" s="17"/>
      <c r="W4" s="17"/>
      <c r="X4" s="17"/>
      <c r="Y4" s="17"/>
      <c r="Z4" s="17"/>
      <c r="AA4" s="17"/>
    </row>
    <row r="5" spans="1:27" ht="15.6" customHeight="1">
      <c r="A5" s="72"/>
      <c r="B5" s="1011"/>
      <c r="C5" s="1011"/>
      <c r="D5" s="1011"/>
      <c r="E5" s="1011"/>
      <c r="F5" s="1011"/>
      <c r="G5" s="1011"/>
      <c r="H5" s="1011"/>
      <c r="I5" s="73"/>
      <c r="J5" s="17"/>
      <c r="K5" s="17"/>
      <c r="L5" s="17"/>
      <c r="M5" s="17"/>
      <c r="N5" s="17"/>
      <c r="O5" s="17"/>
      <c r="P5" s="17"/>
      <c r="Q5" s="17"/>
      <c r="R5" s="17"/>
      <c r="S5" s="17"/>
      <c r="T5" s="17"/>
      <c r="U5" s="17"/>
      <c r="V5" s="17"/>
      <c r="W5" s="17"/>
      <c r="X5" s="17"/>
      <c r="Y5" s="17"/>
      <c r="Z5" s="17"/>
      <c r="AA5" s="17"/>
    </row>
    <row r="6" spans="1:27" ht="15.6" customHeight="1">
      <c r="A6" s="72"/>
      <c r="B6" s="1011" t="s">
        <v>3881</v>
      </c>
      <c r="C6" s="1011"/>
      <c r="D6" s="1011"/>
      <c r="E6" s="1011"/>
      <c r="F6" s="1011"/>
      <c r="G6" s="1011"/>
      <c r="H6" s="1011"/>
      <c r="I6" s="73"/>
      <c r="J6" s="17"/>
      <c r="K6" s="17"/>
      <c r="L6" s="17"/>
      <c r="M6" s="17"/>
      <c r="N6" s="17"/>
      <c r="O6" s="17"/>
      <c r="P6" s="17"/>
      <c r="Q6" s="17"/>
      <c r="R6" s="17"/>
      <c r="S6" s="17"/>
      <c r="T6" s="17"/>
      <c r="U6" s="17"/>
      <c r="V6" s="17"/>
      <c r="W6" s="17"/>
      <c r="X6" s="17"/>
      <c r="Y6" s="17"/>
      <c r="Z6" s="17"/>
      <c r="AA6" s="17"/>
    </row>
    <row r="7" spans="1:27" ht="15.6" customHeight="1">
      <c r="A7" s="72"/>
      <c r="B7" s="1011" t="s">
        <v>3882</v>
      </c>
      <c r="C7" s="1011"/>
      <c r="D7" s="1011"/>
      <c r="E7" s="1011"/>
      <c r="F7" s="1011"/>
      <c r="G7" s="1011"/>
      <c r="H7" s="1011"/>
      <c r="I7" s="73"/>
      <c r="J7" s="17"/>
      <c r="K7" s="17"/>
      <c r="L7" s="17"/>
      <c r="M7" s="17"/>
      <c r="N7" s="17"/>
      <c r="O7" s="17"/>
      <c r="P7" s="17"/>
      <c r="Q7" s="17"/>
      <c r="R7" s="17"/>
      <c r="S7" s="17"/>
      <c r="T7" s="17"/>
      <c r="U7" s="17"/>
      <c r="V7" s="17"/>
      <c r="W7" s="17"/>
      <c r="X7" s="17"/>
      <c r="Y7" s="17"/>
      <c r="Z7" s="17"/>
      <c r="AA7" s="17"/>
    </row>
    <row r="8" spans="1:27" ht="15.6" customHeight="1">
      <c r="A8" s="72"/>
      <c r="B8" s="1011" t="s">
        <v>3883</v>
      </c>
      <c r="C8" s="1011"/>
      <c r="D8" s="1011"/>
      <c r="E8" s="1011"/>
      <c r="F8" s="1011"/>
      <c r="G8" s="1011"/>
      <c r="H8" s="1011"/>
      <c r="I8" s="73"/>
      <c r="J8" s="17"/>
      <c r="K8" s="17"/>
      <c r="L8" s="17"/>
      <c r="M8" s="17"/>
      <c r="N8" s="17"/>
      <c r="O8" s="17"/>
      <c r="P8" s="17"/>
      <c r="Q8" s="17"/>
      <c r="R8" s="17"/>
      <c r="S8" s="17"/>
      <c r="T8" s="17"/>
      <c r="U8" s="17"/>
      <c r="V8" s="17"/>
      <c r="W8" s="17"/>
      <c r="X8" s="17"/>
      <c r="Y8" s="17"/>
      <c r="Z8" s="17"/>
      <c r="AA8" s="17"/>
    </row>
    <row r="9" spans="1:27" ht="15.6" customHeight="1">
      <c r="A9" s="72"/>
      <c r="B9" s="1011" t="s">
        <v>3884</v>
      </c>
      <c r="C9" s="1011"/>
      <c r="D9" s="1011"/>
      <c r="E9" s="1011"/>
      <c r="F9" s="1011"/>
      <c r="G9" s="1011"/>
      <c r="H9" s="1011"/>
      <c r="I9" s="73"/>
      <c r="J9" s="17"/>
      <c r="K9" s="17"/>
      <c r="L9" s="17"/>
      <c r="M9" s="17"/>
      <c r="N9" s="17"/>
      <c r="O9" s="17"/>
      <c r="P9" s="17"/>
      <c r="Q9" s="17"/>
      <c r="R9" s="17"/>
      <c r="S9" s="17"/>
      <c r="T9" s="17"/>
      <c r="U9" s="17"/>
      <c r="V9" s="17"/>
      <c r="W9" s="17"/>
      <c r="X9" s="17"/>
      <c r="Y9" s="17"/>
      <c r="Z9" s="17"/>
      <c r="AA9" s="17"/>
    </row>
    <row r="10" spans="1:27" ht="15.6" customHeight="1">
      <c r="A10" s="72"/>
      <c r="B10" s="1011" t="s">
        <v>3885</v>
      </c>
      <c r="C10" s="1011"/>
      <c r="D10" s="1011"/>
      <c r="E10" s="1011"/>
      <c r="F10" s="1011"/>
      <c r="G10" s="1011"/>
      <c r="H10" s="1011"/>
      <c r="I10" s="73"/>
      <c r="J10" s="17"/>
      <c r="K10" s="17"/>
      <c r="L10" s="17"/>
      <c r="M10" s="17"/>
      <c r="N10" s="17"/>
      <c r="O10" s="17"/>
      <c r="P10" s="17"/>
      <c r="Q10" s="17"/>
      <c r="R10" s="17"/>
      <c r="S10" s="17"/>
      <c r="T10" s="17"/>
      <c r="U10" s="17"/>
      <c r="V10" s="17"/>
      <c r="W10" s="17"/>
      <c r="X10" s="17"/>
      <c r="Y10" s="17"/>
      <c r="Z10" s="17"/>
      <c r="AA10" s="17"/>
    </row>
    <row r="11" spans="1:27" ht="15.6" customHeight="1">
      <c r="A11" s="74"/>
      <c r="B11" s="77"/>
      <c r="C11" s="77"/>
      <c r="D11" s="77"/>
      <c r="E11" s="77"/>
      <c r="F11" s="77"/>
      <c r="G11" s="77"/>
      <c r="H11" s="77"/>
      <c r="I11" s="76"/>
      <c r="J11" s="17"/>
      <c r="K11" s="17"/>
      <c r="L11" s="17"/>
      <c r="M11" s="17"/>
      <c r="N11" s="17"/>
      <c r="O11" s="17"/>
      <c r="P11" s="17"/>
      <c r="Q11" s="17"/>
      <c r="R11" s="17"/>
      <c r="S11" s="17"/>
      <c r="T11" s="17"/>
      <c r="U11" s="17"/>
      <c r="V11" s="17"/>
      <c r="W11" s="17"/>
      <c r="X11" s="17"/>
      <c r="Y11" s="17"/>
      <c r="Z11" s="17"/>
      <c r="AA11" s="17"/>
    </row>
    <row r="12" spans="1:27">
      <c r="A12" s="72"/>
      <c r="B12" s="1011"/>
      <c r="C12" s="90"/>
      <c r="D12" s="89"/>
      <c r="E12" s="89"/>
      <c r="F12" s="89"/>
      <c r="G12" s="89"/>
      <c r="H12" s="82"/>
      <c r="I12" s="1713" t="s">
        <v>3886</v>
      </c>
      <c r="J12" s="17"/>
      <c r="K12" s="17"/>
      <c r="L12" s="17"/>
      <c r="M12" s="17"/>
      <c r="N12" s="17"/>
      <c r="O12" s="17"/>
      <c r="P12" s="17"/>
      <c r="Q12" s="17"/>
      <c r="R12" s="17"/>
      <c r="S12" s="17"/>
      <c r="T12" s="17"/>
      <c r="U12" s="17"/>
      <c r="V12" s="17"/>
      <c r="W12" s="17"/>
      <c r="X12" s="17"/>
      <c r="Y12" s="17"/>
      <c r="Z12" s="17"/>
      <c r="AA12" s="17"/>
    </row>
    <row r="13" spans="1:27" ht="27.6">
      <c r="A13" s="72"/>
      <c r="B13" s="1020" t="s">
        <v>1357</v>
      </c>
      <c r="C13" s="345"/>
      <c r="D13" s="1020"/>
      <c r="E13" s="1020"/>
      <c r="F13" s="1019" t="s">
        <v>3887</v>
      </c>
      <c r="G13"/>
      <c r="H13" s="347"/>
      <c r="I13" s="1714" t="s">
        <v>3888</v>
      </c>
      <c r="J13" s="17"/>
      <c r="K13" s="17"/>
      <c r="L13" s="17"/>
      <c r="M13" s="17"/>
      <c r="N13" s="17"/>
      <c r="O13" s="17"/>
      <c r="P13" s="17"/>
      <c r="Q13" s="17"/>
      <c r="R13" s="17"/>
      <c r="S13" s="17"/>
      <c r="T13" s="17"/>
      <c r="U13" s="17"/>
      <c r="V13" s="17"/>
      <c r="W13" s="17"/>
      <c r="X13" s="17"/>
      <c r="Y13" s="17"/>
      <c r="Z13" s="17"/>
      <c r="AA13" s="17"/>
    </row>
    <row r="14" spans="1:27">
      <c r="A14" s="74"/>
      <c r="B14" s="823" t="s">
        <v>1360</v>
      </c>
      <c r="C14" s="105"/>
      <c r="D14" s="77"/>
      <c r="E14" s="77"/>
      <c r="F14" s="77" t="s">
        <v>3889</v>
      </c>
      <c r="G14" s="77"/>
      <c r="H14" s="118"/>
      <c r="I14" s="1715" t="s">
        <v>447</v>
      </c>
      <c r="J14" s="17"/>
      <c r="K14" s="17"/>
      <c r="L14" s="17"/>
      <c r="M14" s="17"/>
      <c r="N14" s="17"/>
      <c r="O14" s="17"/>
      <c r="P14" s="17"/>
      <c r="Q14" s="17"/>
      <c r="R14" s="17"/>
      <c r="S14" s="17"/>
      <c r="T14" s="17"/>
      <c r="U14" s="17"/>
      <c r="V14" s="17"/>
      <c r="W14" s="17"/>
      <c r="X14" s="17"/>
      <c r="Y14" s="17"/>
      <c r="Z14" s="17"/>
      <c r="AA14" s="17"/>
    </row>
    <row r="15" spans="1:27">
      <c r="A15" s="72"/>
      <c r="B15" s="1011">
        <v>1</v>
      </c>
      <c r="C15" s="354"/>
      <c r="D15" s="1716" t="s">
        <v>423</v>
      </c>
      <c r="E15" s="1716"/>
      <c r="F15" s="1716"/>
      <c r="G15" s="1011"/>
      <c r="H15" s="1011"/>
      <c r="I15" s="1717"/>
      <c r="J15" s="17"/>
      <c r="K15" s="17"/>
      <c r="L15" s="17"/>
      <c r="M15" s="17"/>
      <c r="N15" s="17"/>
      <c r="O15" s="17"/>
      <c r="P15" s="17"/>
      <c r="Q15" s="17"/>
      <c r="R15" s="17"/>
      <c r="S15" s="17"/>
      <c r="T15" s="17"/>
      <c r="U15" s="17"/>
      <c r="V15" s="17"/>
      <c r="W15" s="17"/>
      <c r="X15" s="17"/>
      <c r="Y15" s="17"/>
      <c r="Z15" s="17"/>
      <c r="AA15" s="17"/>
    </row>
    <row r="16" spans="1:27">
      <c r="A16" s="72"/>
      <c r="B16" s="1011">
        <v>2</v>
      </c>
      <c r="C16" s="98"/>
      <c r="D16"/>
      <c r="E16" s="1011" t="s">
        <v>4338</v>
      </c>
      <c r="F16" s="1013"/>
      <c r="G16" s="1011"/>
      <c r="H16" s="1011"/>
      <c r="I16" s="1718"/>
      <c r="J16" s="17"/>
      <c r="K16" s="17"/>
      <c r="L16" s="17"/>
      <c r="M16" s="17"/>
      <c r="N16" s="17"/>
      <c r="O16" s="17"/>
      <c r="P16" s="17"/>
      <c r="Q16" s="17"/>
      <c r="R16" s="17"/>
      <c r="S16" s="17"/>
      <c r="T16" s="17"/>
      <c r="U16" s="17"/>
      <c r="V16" s="17"/>
      <c r="W16" s="17"/>
      <c r="X16" s="17"/>
      <c r="Y16" s="17"/>
      <c r="Z16" s="17"/>
      <c r="AA16" s="17"/>
    </row>
    <row r="17" spans="1:27">
      <c r="A17" s="72"/>
      <c r="B17" s="1011">
        <v>3</v>
      </c>
      <c r="C17" s="98"/>
      <c r="D17" s="1011"/>
      <c r="E17" s="1011"/>
      <c r="F17" s="1011" t="s">
        <v>4350</v>
      </c>
      <c r="G17" s="1719"/>
      <c r="H17" s="1720"/>
      <c r="I17" s="1721">
        <v>2079966</v>
      </c>
      <c r="J17" s="17"/>
      <c r="K17" s="17"/>
      <c r="L17" s="17"/>
      <c r="M17" s="17"/>
      <c r="N17" s="17"/>
      <c r="O17" s="17"/>
      <c r="P17" s="17"/>
      <c r="Q17" s="17"/>
      <c r="R17" s="17"/>
      <c r="S17" s="17"/>
      <c r="T17" s="17"/>
      <c r="U17" s="17"/>
      <c r="V17" s="17"/>
      <c r="W17" s="17"/>
      <c r="X17" s="17"/>
      <c r="Y17" s="17"/>
      <c r="Z17" s="17"/>
      <c r="AA17" s="17"/>
    </row>
    <row r="18" spans="1:27">
      <c r="A18" s="72"/>
      <c r="B18" s="1011">
        <v>4</v>
      </c>
      <c r="C18" s="98"/>
      <c r="D18" s="1011"/>
      <c r="E18" s="1011"/>
      <c r="F18" s="1011" t="s">
        <v>4340</v>
      </c>
      <c r="G18" s="1719"/>
      <c r="H18" s="1720"/>
      <c r="I18" s="1721">
        <v>4088766</v>
      </c>
      <c r="J18" s="17"/>
      <c r="K18" s="17"/>
      <c r="L18" s="17"/>
      <c r="M18" s="17"/>
      <c r="N18" s="17"/>
      <c r="O18" s="17"/>
      <c r="P18" s="17"/>
      <c r="Q18" s="17"/>
      <c r="R18" s="17"/>
      <c r="S18" s="17"/>
      <c r="T18" s="17"/>
      <c r="U18" s="17"/>
      <c r="V18" s="17"/>
      <c r="W18" s="17"/>
      <c r="X18" s="17"/>
      <c r="Y18" s="17"/>
      <c r="Z18" s="17"/>
      <c r="AA18" s="17"/>
    </row>
    <row r="19" spans="1:27">
      <c r="A19" s="72"/>
      <c r="B19" s="1011">
        <v>5</v>
      </c>
      <c r="C19" s="98"/>
      <c r="D19" s="1011"/>
      <c r="E19" s="1011"/>
      <c r="F19" s="1011" t="s">
        <v>4351</v>
      </c>
      <c r="G19" s="1719"/>
      <c r="H19" s="1720"/>
      <c r="I19" s="1721">
        <v>4218642</v>
      </c>
      <c r="J19" s="17"/>
      <c r="K19" s="17"/>
      <c r="L19" s="17"/>
      <c r="M19" s="17"/>
      <c r="N19" s="17"/>
      <c r="O19" s="17"/>
      <c r="P19" s="17"/>
      <c r="Q19" s="17"/>
      <c r="R19" s="17"/>
      <c r="S19" s="17"/>
      <c r="T19" s="17"/>
      <c r="U19" s="17"/>
      <c r="V19" s="17"/>
      <c r="W19" s="17"/>
      <c r="X19" s="17"/>
      <c r="Y19" s="17"/>
      <c r="Z19" s="17"/>
      <c r="AA19" s="17"/>
    </row>
    <row r="20" spans="1:27">
      <c r="A20" s="72"/>
      <c r="B20" s="1011">
        <v>6</v>
      </c>
      <c r="C20" s="98"/>
      <c r="D20" s="1011"/>
      <c r="E20" s="1011"/>
      <c r="F20" s="1011" t="s">
        <v>4339</v>
      </c>
      <c r="G20" s="1719"/>
      <c r="H20" s="1720"/>
      <c r="I20" s="1721">
        <v>4127833</v>
      </c>
      <c r="J20" s="17"/>
      <c r="K20" s="17"/>
      <c r="L20" s="17"/>
      <c r="M20" s="17"/>
      <c r="N20" s="17"/>
      <c r="O20" s="17"/>
      <c r="P20" s="17"/>
      <c r="Q20" s="17"/>
      <c r="R20" s="17"/>
      <c r="S20" s="17"/>
      <c r="T20" s="17"/>
      <c r="U20" s="17"/>
      <c r="V20" s="17"/>
      <c r="W20" s="17"/>
      <c r="X20" s="17"/>
      <c r="Y20" s="17"/>
      <c r="Z20" s="17"/>
      <c r="AA20" s="17"/>
    </row>
    <row r="21" spans="1:27">
      <c r="A21" s="72"/>
      <c r="B21" s="1011">
        <v>7</v>
      </c>
      <c r="C21" s="98"/>
      <c r="D21" s="1011"/>
      <c r="E21" s="1011"/>
      <c r="F21" s="1011"/>
      <c r="G21" s="1719"/>
      <c r="H21" s="1720"/>
      <c r="I21" s="1721"/>
      <c r="J21" s="17"/>
      <c r="K21" s="17"/>
      <c r="L21" s="17"/>
      <c r="M21" s="17"/>
      <c r="N21" s="17"/>
      <c r="O21" s="17"/>
      <c r="P21" s="17"/>
      <c r="Q21" s="17"/>
      <c r="R21" s="17"/>
      <c r="S21" s="17"/>
      <c r="T21" s="17"/>
      <c r="U21" s="17"/>
      <c r="V21" s="17"/>
      <c r="W21" s="17"/>
      <c r="X21" s="17"/>
      <c r="Y21" s="17"/>
      <c r="Z21" s="17"/>
      <c r="AA21" s="17"/>
    </row>
    <row r="22" spans="1:27">
      <c r="A22" s="72"/>
      <c r="B22" s="1011">
        <v>8</v>
      </c>
      <c r="C22" s="98"/>
      <c r="D22" s="1011"/>
      <c r="E22" s="1011" t="s">
        <v>4341</v>
      </c>
      <c r="F22" s="1011"/>
      <c r="G22" s="1719"/>
      <c r="H22" s="1720"/>
      <c r="I22" s="1721"/>
      <c r="J22" s="17"/>
      <c r="K22" s="17"/>
      <c r="L22" s="17"/>
      <c r="M22" s="17"/>
      <c r="N22" s="17"/>
      <c r="O22" s="17"/>
      <c r="P22" s="17"/>
      <c r="Q22" s="17"/>
      <c r="R22" s="17"/>
      <c r="S22" s="17"/>
      <c r="T22" s="17"/>
      <c r="U22" s="17"/>
      <c r="V22" s="17"/>
      <c r="W22" s="17"/>
      <c r="X22" s="17"/>
      <c r="Y22" s="17"/>
      <c r="Z22" s="17"/>
      <c r="AA22" s="17"/>
    </row>
    <row r="23" spans="1:27">
      <c r="A23" s="72"/>
      <c r="B23" s="1011">
        <v>9</v>
      </c>
      <c r="C23" s="98"/>
      <c r="D23" s="1011"/>
      <c r="E23" s="1011"/>
      <c r="F23" s="1011" t="s">
        <v>329</v>
      </c>
      <c r="G23" s="1719"/>
      <c r="H23" s="1720"/>
      <c r="I23" s="1721">
        <v>12838285</v>
      </c>
      <c r="J23" s="17"/>
      <c r="K23" s="17"/>
      <c r="L23" s="17"/>
      <c r="M23" s="17"/>
      <c r="N23" s="17"/>
      <c r="O23" s="17"/>
      <c r="P23" s="17"/>
      <c r="Q23" s="17"/>
      <c r="R23" s="17"/>
      <c r="S23" s="17"/>
      <c r="T23" s="17"/>
      <c r="U23" s="17"/>
      <c r="V23" s="17"/>
      <c r="W23" s="17"/>
      <c r="X23" s="17"/>
      <c r="Y23" s="17"/>
      <c r="Z23" s="17"/>
      <c r="AA23" s="17"/>
    </row>
    <row r="24" spans="1:27">
      <c r="A24" s="72"/>
      <c r="B24" s="1011">
        <v>10</v>
      </c>
      <c r="C24" s="98"/>
      <c r="D24" s="1011"/>
      <c r="E24" s="1011"/>
      <c r="F24" s="1011" t="s">
        <v>4352</v>
      </c>
      <c r="G24" s="1719"/>
      <c r="H24" s="1720"/>
      <c r="I24" s="1721">
        <v>6380283</v>
      </c>
      <c r="J24" s="17"/>
      <c r="K24" s="17"/>
      <c r="L24" s="17"/>
      <c r="M24" s="17"/>
      <c r="N24" s="17"/>
      <c r="O24" s="17"/>
      <c r="P24" s="17"/>
      <c r="Q24" s="17"/>
      <c r="R24" s="17"/>
      <c r="S24" s="17"/>
      <c r="T24" s="17"/>
      <c r="U24" s="17"/>
      <c r="V24" s="17"/>
      <c r="W24" s="17"/>
      <c r="X24" s="17"/>
      <c r="Y24" s="17"/>
      <c r="Z24" s="17"/>
      <c r="AA24" s="17"/>
    </row>
    <row r="25" spans="1:27">
      <c r="A25" s="72"/>
      <c r="B25" s="1011">
        <v>11</v>
      </c>
      <c r="C25" s="98"/>
      <c r="D25" s="1011"/>
      <c r="E25" s="1011"/>
      <c r="F25" s="1011" t="s">
        <v>4353</v>
      </c>
      <c r="G25" s="1719"/>
      <c r="H25" s="1720"/>
      <c r="I25" s="1721">
        <v>2320828</v>
      </c>
      <c r="J25" s="17"/>
      <c r="K25" s="17"/>
      <c r="L25" s="17"/>
      <c r="M25" s="17"/>
      <c r="N25" s="17"/>
      <c r="O25" s="17"/>
      <c r="P25" s="17"/>
      <c r="Q25" s="17"/>
      <c r="R25" s="17"/>
      <c r="S25" s="17"/>
      <c r="T25" s="17"/>
      <c r="U25" s="17"/>
      <c r="V25" s="17"/>
      <c r="W25" s="17"/>
      <c r="X25" s="17"/>
      <c r="Y25" s="17"/>
      <c r="Z25" s="17"/>
      <c r="AA25" s="17"/>
    </row>
    <row r="26" spans="1:27">
      <c r="A26" s="72"/>
      <c r="B26" s="1011">
        <v>12</v>
      </c>
      <c r="C26" s="98"/>
      <c r="D26" s="1011"/>
      <c r="E26" s="1011"/>
      <c r="F26" s="1011" t="s">
        <v>4354</v>
      </c>
      <c r="G26" s="1719"/>
      <c r="H26" s="1720"/>
      <c r="I26" s="1721">
        <v>1138530</v>
      </c>
      <c r="J26" s="17"/>
      <c r="K26" s="17"/>
      <c r="L26" s="17"/>
      <c r="M26" s="17"/>
      <c r="N26" s="17"/>
      <c r="O26" s="17"/>
      <c r="P26" s="17"/>
      <c r="Q26" s="17"/>
      <c r="R26" s="17"/>
      <c r="S26" s="17"/>
      <c r="T26" s="17"/>
      <c r="U26" s="17"/>
      <c r="V26" s="17"/>
      <c r="W26" s="17"/>
      <c r="X26" s="17"/>
      <c r="Y26" s="17"/>
      <c r="Z26" s="17"/>
      <c r="AA26" s="17"/>
    </row>
    <row r="27" spans="1:27">
      <c r="A27" s="72"/>
      <c r="B27" s="1011">
        <v>13</v>
      </c>
      <c r="C27" s="98"/>
      <c r="D27" s="1011"/>
      <c r="E27" s="1011"/>
      <c r="F27" s="1011" t="s">
        <v>4355</v>
      </c>
      <c r="G27" s="1719"/>
      <c r="H27" s="1720"/>
      <c r="I27" s="1721">
        <v>1884632</v>
      </c>
      <c r="J27" s="17"/>
      <c r="K27" s="17"/>
      <c r="L27" s="17"/>
      <c r="M27" s="17"/>
      <c r="N27" s="17"/>
      <c r="O27" s="17"/>
      <c r="P27" s="17"/>
      <c r="Q27" s="17"/>
      <c r="R27" s="17"/>
      <c r="S27" s="17"/>
      <c r="T27" s="17"/>
      <c r="U27" s="17"/>
      <c r="V27" s="17"/>
      <c r="W27" s="17"/>
      <c r="X27" s="17"/>
      <c r="Y27" s="17"/>
      <c r="Z27" s="17"/>
      <c r="AA27" s="17"/>
    </row>
    <row r="28" spans="1:27">
      <c r="A28" s="72"/>
      <c r="B28" s="1011">
        <v>14</v>
      </c>
      <c r="C28" s="98"/>
      <c r="D28" s="1011"/>
      <c r="E28" s="1011"/>
      <c r="F28" s="1011" t="s">
        <v>4522</v>
      </c>
      <c r="G28" s="1719"/>
      <c r="H28" s="1720"/>
      <c r="I28" s="1721">
        <v>5741105</v>
      </c>
      <c r="J28" s="17"/>
      <c r="K28" s="17"/>
      <c r="L28" s="17"/>
      <c r="M28" s="17"/>
      <c r="N28" s="17"/>
      <c r="O28" s="17"/>
      <c r="P28" s="17"/>
      <c r="Q28" s="17"/>
      <c r="R28" s="17"/>
      <c r="S28" s="17"/>
      <c r="T28" s="17"/>
      <c r="U28" s="17"/>
      <c r="V28" s="17"/>
      <c r="W28" s="17"/>
      <c r="X28" s="17"/>
      <c r="Y28" s="17"/>
      <c r="Z28" s="17"/>
      <c r="AA28" s="17"/>
    </row>
    <row r="29" spans="1:27">
      <c r="A29" s="72"/>
      <c r="B29" s="1011">
        <v>15</v>
      </c>
      <c r="C29" s="98"/>
      <c r="D29" s="1011"/>
      <c r="E29" s="1011"/>
      <c r="F29" s="1011" t="s">
        <v>4523</v>
      </c>
      <c r="G29" s="1719"/>
      <c r="H29" s="1720"/>
      <c r="I29" s="1721">
        <v>25272789</v>
      </c>
      <c r="J29" s="17"/>
      <c r="K29" s="17"/>
      <c r="L29" s="17"/>
      <c r="M29" s="17"/>
      <c r="N29" s="17"/>
      <c r="O29" s="17"/>
      <c r="P29" s="17"/>
      <c r="Q29" s="17"/>
      <c r="R29" s="17"/>
      <c r="S29" s="17"/>
      <c r="T29" s="17"/>
      <c r="U29" s="17"/>
      <c r="V29" s="17"/>
      <c r="W29" s="17"/>
      <c r="X29" s="17"/>
      <c r="Y29" s="17"/>
      <c r="Z29" s="17"/>
      <c r="AA29" s="17"/>
    </row>
    <row r="30" spans="1:27">
      <c r="A30" s="72"/>
      <c r="B30" s="1011">
        <v>16</v>
      </c>
      <c r="C30" s="98"/>
      <c r="D30" s="1011"/>
      <c r="E30" s="1011"/>
      <c r="F30" s="1011" t="s">
        <v>4524</v>
      </c>
      <c r="G30" s="1719"/>
      <c r="H30" s="1720"/>
      <c r="I30" s="1721">
        <v>4299432</v>
      </c>
      <c r="J30" s="17"/>
      <c r="K30" s="17"/>
      <c r="L30" s="17"/>
      <c r="M30" s="17"/>
      <c r="N30" s="17"/>
      <c r="O30" s="17"/>
      <c r="P30" s="17"/>
      <c r="Q30" s="17"/>
      <c r="R30" s="17"/>
      <c r="S30" s="17"/>
      <c r="T30" s="17"/>
      <c r="U30" s="17"/>
      <c r="V30" s="17"/>
      <c r="W30" s="17"/>
      <c r="X30" s="17"/>
      <c r="Y30" s="17"/>
      <c r="Z30" s="17"/>
      <c r="AA30" s="17"/>
    </row>
    <row r="31" spans="1:27">
      <c r="A31" s="72"/>
      <c r="B31" s="1011">
        <v>17</v>
      </c>
      <c r="C31" s="98"/>
      <c r="D31" s="1011"/>
      <c r="E31" s="1011"/>
      <c r="F31" s="1011" t="s">
        <v>4525</v>
      </c>
      <c r="G31" s="1719"/>
      <c r="H31" s="1720"/>
      <c r="I31" s="1721">
        <v>6284658</v>
      </c>
      <c r="J31" s="17"/>
      <c r="K31" s="17"/>
      <c r="L31" s="17"/>
      <c r="M31" s="17"/>
      <c r="N31" s="17"/>
      <c r="O31" s="17"/>
      <c r="P31" s="17"/>
      <c r="Q31" s="17"/>
      <c r="R31" s="17"/>
      <c r="S31" s="17"/>
      <c r="T31" s="17"/>
      <c r="U31" s="17"/>
      <c r="V31" s="17"/>
      <c r="W31" s="17"/>
      <c r="X31" s="17"/>
      <c r="Y31" s="17"/>
      <c r="Z31" s="17"/>
      <c r="AA31" s="17"/>
    </row>
    <row r="32" spans="1:27">
      <c r="A32" s="72"/>
      <c r="B32" s="1011">
        <v>18</v>
      </c>
      <c r="C32" s="98"/>
      <c r="D32" s="1011"/>
      <c r="E32" s="1011"/>
      <c r="F32" s="1011" t="s">
        <v>4526</v>
      </c>
      <c r="G32" s="1719"/>
      <c r="H32" s="1720"/>
      <c r="I32" s="1721">
        <v>6105896</v>
      </c>
      <c r="J32" s="17"/>
      <c r="K32" s="17"/>
      <c r="L32" s="17"/>
      <c r="M32" s="17"/>
      <c r="N32" s="17"/>
      <c r="O32" s="17"/>
      <c r="P32" s="17"/>
      <c r="Q32" s="17"/>
      <c r="R32" s="17"/>
      <c r="S32" s="17"/>
      <c r="T32" s="17"/>
      <c r="U32" s="17"/>
      <c r="V32" s="17"/>
      <c r="W32" s="17"/>
      <c r="X32" s="17"/>
      <c r="Y32" s="17"/>
      <c r="Z32" s="17"/>
      <c r="AA32" s="17"/>
    </row>
    <row r="33" spans="1:27">
      <c r="A33" s="72"/>
      <c r="B33" s="1011">
        <v>19</v>
      </c>
      <c r="C33" s="98"/>
      <c r="D33" s="1011"/>
      <c r="E33" s="1011"/>
      <c r="F33" s="1011" t="s">
        <v>4527</v>
      </c>
      <c r="G33" s="1719"/>
      <c r="H33" s="1720"/>
      <c r="I33" s="1721">
        <v>1469440</v>
      </c>
      <c r="J33" s="17"/>
      <c r="K33" s="17"/>
      <c r="L33" s="17"/>
      <c r="M33" s="17"/>
      <c r="N33" s="17"/>
      <c r="O33" s="17"/>
      <c r="P33" s="17"/>
      <c r="Q33" s="17"/>
      <c r="R33" s="17"/>
      <c r="S33" s="17"/>
      <c r="T33" s="17"/>
      <c r="U33" s="17"/>
      <c r="V33" s="17"/>
      <c r="W33" s="17"/>
      <c r="X33" s="17"/>
      <c r="Y33" s="17"/>
      <c r="Z33" s="17"/>
      <c r="AA33" s="17"/>
    </row>
    <row r="34" spans="1:27">
      <c r="A34" s="72"/>
      <c r="B34" s="1011">
        <v>20</v>
      </c>
      <c r="C34" s="98"/>
      <c r="D34" s="1011"/>
      <c r="E34" s="1011"/>
      <c r="F34" s="1011" t="s">
        <v>4528</v>
      </c>
      <c r="G34" s="1719"/>
      <c r="H34" s="1720"/>
      <c r="I34" s="1721">
        <v>6175806</v>
      </c>
      <c r="J34" s="17"/>
      <c r="K34" s="17"/>
      <c r="L34" s="17"/>
      <c r="M34" s="17"/>
      <c r="N34" s="17"/>
      <c r="O34" s="17"/>
      <c r="P34" s="17"/>
      <c r="Q34" s="17"/>
      <c r="R34" s="17"/>
      <c r="S34" s="17"/>
      <c r="T34" s="17"/>
      <c r="U34" s="17"/>
      <c r="V34" s="17"/>
      <c r="W34" s="17"/>
      <c r="X34" s="17"/>
      <c r="Y34" s="17"/>
      <c r="Z34" s="17"/>
      <c r="AA34" s="17"/>
    </row>
    <row r="35" spans="1:27">
      <c r="A35" s="72"/>
      <c r="B35" s="1011">
        <v>21</v>
      </c>
      <c r="C35" s="98"/>
      <c r="D35"/>
      <c r="E35" s="1011"/>
      <c r="F35" s="1011" t="s">
        <v>4529</v>
      </c>
      <c r="G35" s="1719"/>
      <c r="H35" s="1720"/>
      <c r="I35" s="1721">
        <v>1839504</v>
      </c>
      <c r="J35" s="17"/>
      <c r="K35" s="17"/>
      <c r="L35" s="17"/>
      <c r="M35" s="17"/>
      <c r="N35" s="17"/>
      <c r="O35" s="17"/>
      <c r="P35" s="17"/>
      <c r="Q35" s="17"/>
      <c r="R35" s="17"/>
      <c r="S35" s="17"/>
      <c r="T35" s="17"/>
      <c r="U35" s="17"/>
      <c r="V35" s="17"/>
      <c r="W35" s="17"/>
      <c r="X35" s="17"/>
      <c r="Y35" s="17"/>
      <c r="Z35" s="17"/>
      <c r="AA35" s="17"/>
    </row>
    <row r="36" spans="1:27">
      <c r="A36" s="72"/>
      <c r="B36" s="1011">
        <v>22</v>
      </c>
      <c r="C36" s="98"/>
      <c r="D36" s="1011"/>
      <c r="E36" s="1011"/>
      <c r="F36" s="1011" t="s">
        <v>4530</v>
      </c>
      <c r="G36" s="1719"/>
      <c r="H36" s="1720"/>
      <c r="I36" s="1721">
        <v>2751740</v>
      </c>
      <c r="J36" s="17"/>
      <c r="K36" s="17"/>
      <c r="L36" s="17"/>
      <c r="M36" s="17"/>
      <c r="N36" s="17"/>
      <c r="O36" s="17"/>
      <c r="P36" s="17"/>
      <c r="Q36" s="17"/>
      <c r="R36" s="17"/>
      <c r="S36" s="17"/>
      <c r="T36" s="17"/>
      <c r="U36" s="17"/>
      <c r="V36" s="17"/>
      <c r="W36" s="17"/>
      <c r="X36" s="17"/>
      <c r="Y36" s="17"/>
      <c r="Z36" s="17"/>
      <c r="AA36" s="17"/>
    </row>
    <row r="37" spans="1:27">
      <c r="A37" s="72"/>
      <c r="B37" s="1011">
        <v>23</v>
      </c>
      <c r="C37" s="98"/>
      <c r="D37" s="1011"/>
      <c r="E37" s="1011"/>
      <c r="F37" s="1011" t="s">
        <v>4531</v>
      </c>
      <c r="G37" s="1719"/>
      <c r="H37" s="1720"/>
      <c r="I37" s="1721">
        <v>1051792</v>
      </c>
      <c r="J37" s="17"/>
      <c r="K37" s="17"/>
      <c r="L37" s="17"/>
      <c r="M37" s="17"/>
      <c r="N37" s="17"/>
      <c r="O37" s="17"/>
      <c r="P37" s="17"/>
      <c r="Q37" s="17"/>
      <c r="R37" s="17"/>
      <c r="S37" s="17"/>
      <c r="T37" s="17"/>
      <c r="U37" s="17"/>
      <c r="V37" s="17"/>
      <c r="W37" s="17"/>
      <c r="X37" s="17"/>
      <c r="Y37" s="17"/>
      <c r="Z37" s="17"/>
      <c r="AA37" s="17"/>
    </row>
    <row r="38" spans="1:27">
      <c r="A38" s="72"/>
      <c r="B38" s="1011">
        <v>24</v>
      </c>
      <c r="C38" s="98"/>
      <c r="D38" s="1011"/>
      <c r="E38" s="1011"/>
      <c r="F38" s="1011" t="s">
        <v>4532</v>
      </c>
      <c r="G38" s="1719"/>
      <c r="H38" s="1720"/>
      <c r="I38" s="1721">
        <v>1512094</v>
      </c>
      <c r="J38" s="17"/>
      <c r="K38" s="17"/>
      <c r="L38" s="17"/>
      <c r="M38" s="17"/>
      <c r="N38" s="17"/>
      <c r="O38" s="17"/>
      <c r="P38" s="17"/>
      <c r="Q38" s="17"/>
      <c r="R38" s="17"/>
      <c r="S38" s="17"/>
      <c r="T38" s="17"/>
      <c r="U38" s="17"/>
      <c r="V38" s="17"/>
      <c r="W38" s="17"/>
      <c r="X38" s="17"/>
      <c r="Y38" s="17"/>
      <c r="Z38" s="17"/>
      <c r="AA38" s="17"/>
    </row>
    <row r="39" spans="1:27">
      <c r="A39" s="72"/>
      <c r="B39" s="1011">
        <v>25</v>
      </c>
      <c r="C39" s="98"/>
      <c r="D39" s="1011"/>
      <c r="E39"/>
      <c r="F39" s="1013" t="s">
        <v>4533</v>
      </c>
      <c r="G39" s="1722"/>
      <c r="H39" s="1722"/>
      <c r="I39" s="1721">
        <v>2046357</v>
      </c>
      <c r="J39" s="17"/>
      <c r="K39" s="17"/>
      <c r="L39" s="17"/>
      <c r="M39" s="17"/>
      <c r="N39" s="17"/>
      <c r="O39" s="17"/>
      <c r="P39" s="17"/>
      <c r="Q39" s="17"/>
      <c r="R39" s="17"/>
      <c r="S39" s="17"/>
      <c r="T39" s="17"/>
      <c r="U39" s="17"/>
      <c r="V39" s="17"/>
      <c r="W39" s="17"/>
      <c r="X39" s="17"/>
      <c r="Y39" s="17"/>
      <c r="Z39" s="17"/>
      <c r="AA39" s="17"/>
    </row>
    <row r="40" spans="1:27">
      <c r="A40" s="72"/>
      <c r="B40" s="1011">
        <v>26</v>
      </c>
      <c r="C40" s="98"/>
      <c r="D40" s="1011"/>
      <c r="E40" s="1722" t="s">
        <v>2419</v>
      </c>
      <c r="F40" s="1011"/>
      <c r="G40" s="1719"/>
      <c r="H40" s="1722"/>
      <c r="I40" s="1721"/>
      <c r="J40" s="17"/>
      <c r="K40" s="17"/>
      <c r="L40" s="17"/>
      <c r="M40" s="17"/>
      <c r="N40" s="17"/>
      <c r="O40" s="17"/>
      <c r="P40" s="17"/>
      <c r="Q40" s="17"/>
      <c r="R40" s="17"/>
      <c r="S40" s="17"/>
      <c r="T40" s="17"/>
      <c r="U40" s="17"/>
      <c r="V40" s="17"/>
      <c r="W40" s="17"/>
      <c r="X40" s="17"/>
      <c r="Y40" s="17"/>
      <c r="Z40" s="17"/>
      <c r="AA40" s="17"/>
    </row>
    <row r="41" spans="1:27">
      <c r="A41" s="72"/>
      <c r="B41" s="1011">
        <v>27</v>
      </c>
      <c r="C41" s="98"/>
      <c r="D41" s="1011"/>
      <c r="E41"/>
      <c r="F41" s="1011" t="s">
        <v>4534</v>
      </c>
      <c r="G41" s="1719"/>
      <c r="H41" s="1722"/>
      <c r="I41" s="1721">
        <v>1131938</v>
      </c>
      <c r="J41" s="17"/>
      <c r="K41" s="17"/>
      <c r="L41" s="17"/>
      <c r="M41" s="17"/>
      <c r="N41" s="17"/>
      <c r="O41" s="17"/>
      <c r="P41" s="17"/>
      <c r="Q41" s="17"/>
      <c r="R41" s="17"/>
      <c r="S41" s="17"/>
      <c r="T41" s="17"/>
      <c r="U41" s="17"/>
      <c r="V41" s="17"/>
      <c r="W41" s="17"/>
      <c r="X41" s="17"/>
      <c r="Y41" s="17"/>
      <c r="Z41" s="17"/>
      <c r="AA41" s="17"/>
    </row>
    <row r="42" spans="1:27">
      <c r="A42" s="72"/>
      <c r="B42" s="1011">
        <v>28</v>
      </c>
      <c r="C42" s="98"/>
      <c r="D42" s="1011"/>
      <c r="E42" s="1011"/>
      <c r="F42" s="1011" t="s">
        <v>4535</v>
      </c>
      <c r="G42" s="1719"/>
      <c r="H42" s="1722"/>
      <c r="I42" s="1721">
        <v>2018843</v>
      </c>
      <c r="J42" s="17"/>
      <c r="K42" s="17"/>
      <c r="L42" s="17"/>
      <c r="M42" s="17"/>
      <c r="N42" s="17"/>
      <c r="O42" s="17"/>
      <c r="P42" s="17"/>
      <c r="Q42" s="17"/>
      <c r="R42" s="17"/>
      <c r="S42" s="17"/>
      <c r="T42" s="17"/>
      <c r="U42" s="17"/>
      <c r="V42" s="17"/>
      <c r="W42" s="17"/>
      <c r="X42" s="17"/>
      <c r="Y42" s="17"/>
      <c r="Z42" s="17"/>
      <c r="AA42" s="17"/>
    </row>
    <row r="43" spans="1:27">
      <c r="A43" s="72"/>
      <c r="B43" s="1011">
        <v>29</v>
      </c>
      <c r="C43" s="98"/>
      <c r="D43"/>
      <c r="E43" s="1011"/>
      <c r="F43" s="1011" t="s">
        <v>4536</v>
      </c>
      <c r="G43" s="1719"/>
      <c r="H43" s="1722"/>
      <c r="I43" s="1721">
        <v>2579545</v>
      </c>
      <c r="J43" s="17"/>
      <c r="K43" s="17"/>
      <c r="L43" s="17"/>
      <c r="M43" s="17"/>
      <c r="N43" s="17"/>
      <c r="O43" s="17"/>
      <c r="P43" s="17"/>
      <c r="Q43" s="17"/>
      <c r="R43" s="17"/>
      <c r="S43" s="17"/>
      <c r="T43" s="17"/>
      <c r="U43" s="17"/>
      <c r="V43" s="17"/>
      <c r="W43" s="17"/>
      <c r="X43" s="17"/>
      <c r="Y43" s="17"/>
      <c r="Z43" s="17"/>
      <c r="AA43" s="17"/>
    </row>
    <row r="44" spans="1:27">
      <c r="A44" s="72"/>
      <c r="B44" s="1011">
        <v>30</v>
      </c>
      <c r="C44" s="98"/>
      <c r="D44" s="1722"/>
      <c r="E44" s="1011"/>
      <c r="F44" s="1011" t="s">
        <v>4537</v>
      </c>
      <c r="G44" s="1719"/>
      <c r="H44" s="1722"/>
      <c r="I44" s="1721">
        <v>7498256</v>
      </c>
      <c r="J44" s="17"/>
      <c r="K44" s="17"/>
      <c r="L44" s="17"/>
      <c r="M44" s="17"/>
      <c r="N44" s="17"/>
      <c r="O44" s="17"/>
      <c r="P44" s="17"/>
      <c r="Q44" s="17"/>
      <c r="R44" s="17"/>
      <c r="S44" s="17"/>
      <c r="T44" s="17"/>
      <c r="U44" s="17"/>
      <c r="V44" s="17"/>
      <c r="W44" s="17"/>
      <c r="X44" s="17"/>
      <c r="Y44" s="17"/>
      <c r="Z44" s="17"/>
      <c r="AA44" s="17"/>
    </row>
    <row r="45" spans="1:27">
      <c r="A45" s="72"/>
      <c r="B45" s="1011">
        <v>31</v>
      </c>
      <c r="C45" s="98"/>
      <c r="D45" s="1722"/>
      <c r="E45" s="1011"/>
      <c r="F45" s="1011" t="s">
        <v>4538</v>
      </c>
      <c r="G45" s="1719"/>
      <c r="H45" s="1722"/>
      <c r="I45" s="1721">
        <v>3799649</v>
      </c>
      <c r="J45" s="17"/>
      <c r="K45" s="17"/>
      <c r="L45" s="17"/>
      <c r="M45" s="17"/>
      <c r="N45" s="17"/>
      <c r="O45" s="17"/>
      <c r="P45" s="17"/>
      <c r="Q45" s="17"/>
      <c r="R45" s="17"/>
      <c r="S45" s="17"/>
      <c r="T45" s="17"/>
      <c r="U45" s="17"/>
      <c r="V45" s="17"/>
      <c r="W45" s="17"/>
      <c r="X45" s="17"/>
      <c r="Y45" s="17"/>
      <c r="Z45" s="17"/>
      <c r="AA45" s="17"/>
    </row>
    <row r="46" spans="1:27">
      <c r="A46" s="72"/>
      <c r="B46" s="1011">
        <v>32</v>
      </c>
      <c r="C46" s="98"/>
      <c r="D46" s="1722"/>
      <c r="E46" s="1011"/>
      <c r="F46" s="1011" t="s">
        <v>4539</v>
      </c>
      <c r="G46" s="1719"/>
      <c r="H46" s="1722"/>
      <c r="I46" s="1721">
        <v>6052731</v>
      </c>
      <c r="J46" s="17"/>
      <c r="K46" s="17"/>
      <c r="L46" s="17"/>
      <c r="M46" s="17"/>
      <c r="N46" s="17"/>
      <c r="O46" s="17"/>
      <c r="P46" s="17"/>
      <c r="Q46" s="17"/>
      <c r="R46" s="17"/>
      <c r="S46" s="17"/>
      <c r="T46" s="17"/>
      <c r="U46" s="17"/>
      <c r="V46" s="17"/>
      <c r="W46" s="17"/>
      <c r="X46" s="17"/>
      <c r="Y46" s="17"/>
      <c r="Z46" s="17"/>
      <c r="AA46" s="17"/>
    </row>
    <row r="47" spans="1:27">
      <c r="A47" s="72"/>
      <c r="B47" s="1011">
        <v>33</v>
      </c>
      <c r="C47" s="98"/>
      <c r="D47"/>
      <c r="E47"/>
      <c r="F47" s="9" t="s">
        <v>4540</v>
      </c>
      <c r="G47" s="1013"/>
      <c r="H47" s="1722"/>
      <c r="I47" s="1721">
        <v>3215871</v>
      </c>
      <c r="J47" s="17"/>
      <c r="K47" s="17"/>
      <c r="L47" s="17"/>
      <c r="M47" s="17"/>
      <c r="N47" s="17"/>
      <c r="O47" s="17"/>
      <c r="P47" s="17"/>
      <c r="Q47" s="17"/>
      <c r="R47" s="17"/>
      <c r="S47" s="17"/>
      <c r="T47" s="17"/>
      <c r="U47" s="17"/>
      <c r="V47" s="17"/>
      <c r="W47" s="17"/>
      <c r="X47" s="17"/>
      <c r="Y47" s="17"/>
      <c r="Z47" s="17"/>
      <c r="AA47" s="17"/>
    </row>
    <row r="48" spans="1:27">
      <c r="A48" s="72"/>
      <c r="B48" s="1011">
        <v>34</v>
      </c>
      <c r="C48" s="98"/>
      <c r="D48"/>
      <c r="E48"/>
      <c r="F48" s="9" t="s">
        <v>4541</v>
      </c>
      <c r="G48" s="1013"/>
      <c r="H48" s="1722"/>
      <c r="I48" s="1721">
        <v>1126988</v>
      </c>
      <c r="J48" s="17"/>
      <c r="K48" s="17"/>
      <c r="L48" s="17"/>
      <c r="M48" s="17"/>
      <c r="N48" s="17"/>
      <c r="O48" s="17"/>
      <c r="P48" s="17"/>
      <c r="Q48" s="17"/>
      <c r="R48" s="17"/>
      <c r="S48" s="17"/>
      <c r="T48" s="17"/>
      <c r="U48" s="17"/>
      <c r="V48" s="17"/>
      <c r="W48" s="17"/>
      <c r="X48" s="17"/>
      <c r="Y48" s="17"/>
      <c r="Z48" s="17"/>
      <c r="AA48" s="17"/>
    </row>
    <row r="49" spans="1:27">
      <c r="A49" s="72"/>
      <c r="B49" s="1011">
        <v>35</v>
      </c>
      <c r="C49" s="98"/>
      <c r="D49"/>
      <c r="E49" s="1722"/>
      <c r="F49" s="1011" t="s">
        <v>4542</v>
      </c>
      <c r="G49" s="1013"/>
      <c r="H49" s="1723"/>
      <c r="I49" s="1721">
        <v>1479766</v>
      </c>
      <c r="J49" s="17"/>
      <c r="K49" s="17"/>
      <c r="L49" s="17"/>
      <c r="M49" s="17"/>
      <c r="N49" s="17"/>
      <c r="O49" s="17"/>
      <c r="P49" s="17"/>
      <c r="Q49" s="17"/>
      <c r="R49" s="17"/>
      <c r="S49" s="17"/>
      <c r="T49" s="17"/>
      <c r="U49" s="17"/>
      <c r="V49" s="17"/>
      <c r="W49" s="17"/>
      <c r="X49" s="17"/>
      <c r="Y49" s="17"/>
      <c r="Z49" s="17"/>
      <c r="AA49" s="17"/>
    </row>
    <row r="50" spans="1:27">
      <c r="A50" s="72"/>
      <c r="B50" s="1011">
        <v>36</v>
      </c>
      <c r="C50" s="98"/>
      <c r="D50"/>
      <c r="E50" s="1722"/>
      <c r="F50" s="1722" t="s">
        <v>4543</v>
      </c>
      <c r="G50" s="1013"/>
      <c r="H50" s="1722"/>
      <c r="I50" s="1721">
        <v>1513055</v>
      </c>
      <c r="J50" s="17"/>
      <c r="K50" s="17"/>
      <c r="L50" s="17"/>
      <c r="M50" s="17"/>
      <c r="N50" s="17"/>
      <c r="O50" s="17"/>
      <c r="P50" s="17"/>
      <c r="Q50" s="17"/>
      <c r="R50" s="17"/>
      <c r="S50" s="17"/>
      <c r="T50" s="17"/>
      <c r="U50" s="17"/>
      <c r="V50" s="17"/>
      <c r="W50" s="17"/>
      <c r="X50" s="17"/>
      <c r="Y50" s="17"/>
      <c r="Z50" s="17"/>
      <c r="AA50" s="17"/>
    </row>
    <row r="51" spans="1:27">
      <c r="A51" s="72"/>
      <c r="B51" s="1011">
        <v>37</v>
      </c>
      <c r="C51" s="98"/>
      <c r="D51"/>
      <c r="E51" s="1722"/>
      <c r="F51" s="1722" t="s">
        <v>4342</v>
      </c>
      <c r="G51" s="1013"/>
      <c r="H51" s="1722"/>
      <c r="I51" s="1721">
        <v>6043441</v>
      </c>
      <c r="J51" s="17"/>
      <c r="K51" s="17"/>
      <c r="L51" s="17"/>
      <c r="M51" s="17"/>
      <c r="N51" s="17"/>
      <c r="O51" s="17"/>
      <c r="P51" s="17"/>
      <c r="Q51" s="17"/>
      <c r="R51" s="17"/>
      <c r="S51" s="17"/>
      <c r="T51" s="17"/>
      <c r="U51" s="17"/>
      <c r="V51" s="17"/>
      <c r="W51" s="17"/>
      <c r="X51" s="17"/>
      <c r="Y51" s="17"/>
      <c r="Z51" s="17"/>
      <c r="AA51" s="17"/>
    </row>
    <row r="52" spans="1:27">
      <c r="A52" s="72"/>
      <c r="B52" s="1011">
        <v>38</v>
      </c>
      <c r="C52" s="98"/>
      <c r="D52"/>
      <c r="E52" s="1722"/>
      <c r="F52" s="1011" t="s">
        <v>4544</v>
      </c>
      <c r="G52"/>
      <c r="H52" s="1722"/>
      <c r="I52" s="1721">
        <v>2059877</v>
      </c>
      <c r="J52" s="17"/>
      <c r="K52" s="17"/>
      <c r="L52" s="17"/>
      <c r="M52" s="17"/>
      <c r="N52" s="17"/>
      <c r="O52" s="17"/>
      <c r="P52" s="17"/>
      <c r="Q52" s="17"/>
      <c r="R52" s="17"/>
      <c r="S52" s="17"/>
      <c r="T52" s="17"/>
      <c r="U52" s="17"/>
      <c r="V52" s="17"/>
      <c r="W52" s="17"/>
      <c r="X52" s="17"/>
      <c r="Y52" s="17"/>
      <c r="Z52" s="17"/>
      <c r="AA52" s="17"/>
    </row>
    <row r="53" spans="1:27">
      <c r="A53" s="72"/>
      <c r="B53" s="1011">
        <v>39</v>
      </c>
      <c r="C53" s="98"/>
      <c r="D53" s="1722"/>
      <c r="E53" s="1722" t="s">
        <v>2857</v>
      </c>
      <c r="F53" s="1722"/>
      <c r="G53" s="1013"/>
      <c r="H53" s="1722"/>
      <c r="I53" s="1721"/>
      <c r="J53" s="17"/>
      <c r="K53" s="17"/>
      <c r="L53" s="17"/>
      <c r="M53" s="17"/>
      <c r="N53" s="17"/>
      <c r="O53" s="17"/>
      <c r="P53" s="17"/>
      <c r="Q53" s="17"/>
      <c r="R53" s="17"/>
      <c r="S53" s="17"/>
      <c r="T53" s="17"/>
      <c r="U53" s="17"/>
      <c r="V53" s="17"/>
      <c r="W53" s="17"/>
      <c r="X53" s="17"/>
      <c r="Y53" s="17"/>
      <c r="Z53" s="17"/>
      <c r="AA53" s="17"/>
    </row>
    <row r="54" spans="1:27">
      <c r="A54" s="72"/>
      <c r="B54" s="1011">
        <v>40</v>
      </c>
      <c r="C54" s="98"/>
      <c r="D54" s="1011"/>
      <c r="E54" s="1722"/>
      <c r="F54" s="1722" t="s">
        <v>4343</v>
      </c>
      <c r="G54"/>
      <c r="H54" s="1722"/>
      <c r="I54" s="1721">
        <v>6877613</v>
      </c>
      <c r="J54" s="17"/>
      <c r="K54" s="17"/>
      <c r="L54" s="17"/>
      <c r="M54" s="17"/>
      <c r="N54" s="17"/>
      <c r="O54" s="17"/>
      <c r="P54" s="17"/>
      <c r="Q54" s="17"/>
      <c r="R54" s="17"/>
      <c r="S54" s="17"/>
      <c r="T54" s="17"/>
      <c r="U54" s="17"/>
      <c r="V54" s="17"/>
      <c r="W54" s="17"/>
      <c r="X54" s="17"/>
      <c r="Y54" s="17"/>
      <c r="Z54" s="17"/>
      <c r="AA54" s="17"/>
    </row>
    <row r="55" spans="1:27">
      <c r="A55" s="72"/>
      <c r="B55" s="1011">
        <v>41</v>
      </c>
      <c r="C55" s="98"/>
      <c r="D55" s="1011"/>
      <c r="E55" s="1722"/>
      <c r="F55" s="1722"/>
      <c r="G55" s="1013"/>
      <c r="H55" s="1722"/>
      <c r="I55" s="1721"/>
      <c r="J55" s="17"/>
      <c r="K55" s="17"/>
      <c r="L55" s="17"/>
      <c r="M55" s="17"/>
      <c r="N55" s="17"/>
      <c r="O55" s="17"/>
      <c r="P55" s="17"/>
      <c r="Q55" s="17"/>
      <c r="R55" s="17"/>
      <c r="S55" s="17"/>
      <c r="T55" s="17"/>
      <c r="U55" s="17"/>
      <c r="V55" s="17"/>
      <c r="W55" s="17"/>
      <c r="X55" s="17"/>
      <c r="Y55" s="17"/>
      <c r="Z55" s="17"/>
      <c r="AA55" s="17"/>
    </row>
    <row r="56" spans="1:27">
      <c r="A56" s="72"/>
      <c r="B56" s="1011">
        <v>42</v>
      </c>
      <c r="C56" s="98"/>
      <c r="D56" s="1011"/>
      <c r="E56" s="1722"/>
      <c r="F56" s="1011"/>
      <c r="G56"/>
      <c r="H56" s="1722"/>
      <c r="I56" s="1721"/>
      <c r="J56" s="17"/>
      <c r="K56" s="17"/>
      <c r="L56" s="17"/>
      <c r="M56" s="17"/>
      <c r="N56" s="17"/>
      <c r="O56" s="17"/>
      <c r="P56" s="17"/>
      <c r="Q56" s="17"/>
      <c r="R56" s="17"/>
      <c r="S56" s="17"/>
      <c r="T56" s="17"/>
      <c r="U56" s="17"/>
      <c r="V56" s="17"/>
      <c r="W56" s="17"/>
      <c r="X56" s="17"/>
      <c r="Y56" s="17"/>
      <c r="Z56" s="17"/>
      <c r="AA56" s="17"/>
    </row>
    <row r="57" spans="1:27" ht="15.6" thickBot="1">
      <c r="A57" s="112"/>
      <c r="B57" s="113">
        <v>43</v>
      </c>
      <c r="C57" s="1712"/>
      <c r="D57" s="349"/>
      <c r="E57" s="349"/>
      <c r="F57" s="349"/>
      <c r="G57" s="349"/>
      <c r="H57" s="113"/>
      <c r="I57" s="352"/>
      <c r="J57" s="17"/>
      <c r="K57" s="17"/>
      <c r="L57" s="17"/>
      <c r="M57" s="17"/>
      <c r="N57" s="17"/>
      <c r="O57" s="17"/>
      <c r="P57" s="17"/>
      <c r="Q57" s="17"/>
      <c r="R57" s="17"/>
      <c r="S57" s="17"/>
      <c r="T57" s="17"/>
      <c r="U57" s="17"/>
      <c r="V57" s="17"/>
      <c r="W57" s="17"/>
      <c r="X57" s="17"/>
      <c r="Y57" s="17"/>
      <c r="Z57" s="17"/>
      <c r="AA57" s="17"/>
    </row>
    <row r="58" spans="1:27">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row>
    <row r="59" spans="1:27" ht="15.6">
      <c r="A59" s="115" t="s">
        <v>3892</v>
      </c>
      <c r="B59" s="115"/>
      <c r="C59" s="115"/>
      <c r="D59" s="115"/>
      <c r="E59" s="115"/>
      <c r="F59" s="115"/>
      <c r="G59" s="350"/>
      <c r="H59" s="17"/>
      <c r="I59" s="17"/>
      <c r="J59" s="17"/>
      <c r="K59" s="17"/>
      <c r="L59" s="17"/>
      <c r="M59" s="17"/>
      <c r="N59" s="17"/>
      <c r="O59" s="17"/>
      <c r="P59" s="17"/>
      <c r="Q59" s="17"/>
      <c r="R59" s="17"/>
      <c r="S59" s="17"/>
      <c r="T59" s="17"/>
      <c r="U59" s="17"/>
      <c r="V59" s="17"/>
      <c r="W59" s="17"/>
      <c r="X59" s="17"/>
      <c r="Y59" s="17"/>
      <c r="Z59" s="17"/>
      <c r="AA59" s="17"/>
    </row>
    <row r="60" spans="1:27">
      <c r="A60" s="69" t="s">
        <v>3893</v>
      </c>
      <c r="B60" s="69"/>
      <c r="C60" s="69"/>
      <c r="D60" s="69"/>
      <c r="E60" s="69"/>
      <c r="F60" s="69"/>
      <c r="G60" s="69"/>
      <c r="H60" s="69"/>
      <c r="I60" s="69"/>
      <c r="J60" s="17"/>
      <c r="K60" s="17"/>
      <c r="L60" s="17"/>
      <c r="M60" s="17"/>
      <c r="N60" s="17"/>
      <c r="O60" s="17"/>
      <c r="P60" s="17"/>
      <c r="Q60" s="17"/>
      <c r="R60" s="17"/>
      <c r="S60" s="17"/>
      <c r="T60" s="17"/>
      <c r="U60" s="17"/>
      <c r="V60" s="17"/>
      <c r="W60" s="17"/>
      <c r="X60" s="17"/>
      <c r="Y60" s="17"/>
      <c r="Z60" s="17"/>
      <c r="AA60" s="17"/>
    </row>
    <row r="61" spans="1:27" ht="15.6">
      <c r="A61" s="71" t="s">
        <v>3894</v>
      </c>
      <c r="B61" s="69"/>
      <c r="C61" s="69"/>
      <c r="D61" s="69"/>
      <c r="E61" s="69"/>
      <c r="F61" s="69"/>
      <c r="G61" s="69"/>
      <c r="H61" s="69"/>
      <c r="I61" s="69"/>
      <c r="J61" s="17"/>
      <c r="K61" s="17"/>
      <c r="L61" s="17"/>
      <c r="M61" s="17"/>
      <c r="N61" s="17"/>
      <c r="O61" s="17"/>
      <c r="P61" s="17"/>
      <c r="Q61" s="17"/>
      <c r="R61" s="17"/>
      <c r="S61" s="17"/>
      <c r="T61" s="17"/>
      <c r="U61" s="17"/>
      <c r="V61" s="17"/>
      <c r="W61" s="17"/>
      <c r="X61" s="17"/>
      <c r="Y61" s="17"/>
      <c r="Z61" s="17"/>
      <c r="AA61" s="17"/>
    </row>
    <row r="62" spans="1:27" ht="15.6" thickBot="1">
      <c r="A62" s="1724" t="s">
        <v>1418</v>
      </c>
      <c r="B62" s="17" t="s">
        <v>3441</v>
      </c>
      <c r="C62" s="1011"/>
      <c r="D62" s="1011"/>
      <c r="E62" s="1011"/>
      <c r="F62" s="17"/>
      <c r="G62" s="17"/>
      <c r="H62" s="1724" t="s">
        <v>1418</v>
      </c>
      <c r="I62" s="1730">
        <v>41639</v>
      </c>
      <c r="J62" s="17"/>
      <c r="K62" s="17"/>
      <c r="L62" s="17"/>
      <c r="M62" s="17"/>
      <c r="N62" s="17"/>
      <c r="O62" s="17"/>
      <c r="P62" s="17"/>
      <c r="Q62" s="17"/>
      <c r="R62" s="17"/>
      <c r="S62" s="17"/>
      <c r="T62" s="17"/>
      <c r="U62" s="17"/>
      <c r="V62" s="17"/>
      <c r="W62" s="17"/>
      <c r="X62" s="17"/>
      <c r="Y62" s="17"/>
      <c r="Z62" s="17"/>
      <c r="AA62" s="17"/>
    </row>
    <row r="63" spans="1:27">
      <c r="A63" s="29"/>
      <c r="B63" s="66"/>
      <c r="C63" s="262"/>
      <c r="D63" s="66"/>
      <c r="E63" s="66"/>
      <c r="F63" s="66"/>
      <c r="G63" s="66"/>
      <c r="H63" s="66"/>
      <c r="I63" s="67"/>
      <c r="J63" s="17"/>
      <c r="K63" s="17"/>
      <c r="L63" s="17"/>
      <c r="M63" s="17"/>
      <c r="N63" s="17"/>
      <c r="O63" s="17"/>
      <c r="P63" s="17"/>
      <c r="Q63" s="17"/>
      <c r="R63" s="17"/>
      <c r="S63" s="17"/>
      <c r="T63" s="17"/>
      <c r="U63" s="17"/>
      <c r="V63" s="17"/>
      <c r="W63" s="17"/>
      <c r="X63" s="17"/>
      <c r="Y63" s="17"/>
      <c r="Z63" s="17"/>
      <c r="AA63" s="17"/>
    </row>
    <row r="64" spans="1:27">
      <c r="A64" s="72"/>
      <c r="B64" s="1020" t="s">
        <v>1357</v>
      </c>
      <c r="C64" s="345"/>
      <c r="D64" s="1725" t="s">
        <v>3880</v>
      </c>
      <c r="E64" s="1725"/>
      <c r="F64" s="1176"/>
      <c r="G64" s="1176"/>
      <c r="H64" s="1176"/>
      <c r="I64" s="70"/>
      <c r="J64" s="17"/>
      <c r="K64" s="17"/>
      <c r="L64" s="17"/>
      <c r="M64" s="17"/>
      <c r="N64" s="17"/>
      <c r="O64" s="17"/>
      <c r="P64" s="17"/>
      <c r="Q64" s="17"/>
      <c r="R64" s="17"/>
      <c r="S64" s="17"/>
      <c r="T64" s="17"/>
      <c r="U64" s="17"/>
      <c r="V64" s="17"/>
      <c r="W64" s="17"/>
      <c r="X64" s="17"/>
      <c r="Y64" s="17"/>
      <c r="Z64" s="17"/>
      <c r="AA64" s="17"/>
    </row>
    <row r="65" spans="1:27">
      <c r="A65" s="74"/>
      <c r="B65" s="823" t="s">
        <v>1360</v>
      </c>
      <c r="C65" s="105"/>
      <c r="D65" s="1011"/>
      <c r="E65" s="1011"/>
      <c r="F65" s="1011"/>
      <c r="G65" s="1011"/>
      <c r="H65" s="1011"/>
      <c r="I65" s="73"/>
      <c r="J65" s="17"/>
      <c r="K65" s="17"/>
      <c r="L65" s="17"/>
      <c r="M65" s="17"/>
      <c r="N65" s="17"/>
      <c r="O65" s="17"/>
      <c r="P65" s="17"/>
      <c r="Q65" s="17"/>
      <c r="R65" s="17"/>
      <c r="S65" s="17"/>
      <c r="T65" s="17"/>
      <c r="U65" s="17"/>
      <c r="V65" s="17"/>
      <c r="W65" s="17"/>
      <c r="X65" s="17"/>
      <c r="Y65" s="17"/>
      <c r="Z65" s="17"/>
      <c r="AA65" s="17"/>
    </row>
    <row r="66" spans="1:27">
      <c r="A66" s="72"/>
      <c r="B66" s="1011">
        <v>44</v>
      </c>
      <c r="C66" s="354"/>
      <c r="D66" s="1727"/>
      <c r="E66" s="89"/>
      <c r="F66" s="1728"/>
      <c r="G66" s="1728"/>
      <c r="H66" s="89"/>
      <c r="I66" s="351"/>
      <c r="J66" s="17"/>
      <c r="K66" s="17"/>
      <c r="L66" s="17"/>
      <c r="M66" s="1729"/>
      <c r="N66" s="17"/>
      <c r="O66" s="17"/>
      <c r="P66" s="17"/>
      <c r="Q66" s="17"/>
      <c r="R66" s="17"/>
      <c r="S66" s="17"/>
      <c r="T66" s="17"/>
      <c r="U66" s="17"/>
      <c r="V66" s="17"/>
      <c r="W66" s="17"/>
      <c r="X66" s="17"/>
      <c r="Y66" s="17"/>
      <c r="Z66" s="17"/>
      <c r="AA66" s="17"/>
    </row>
    <row r="67" spans="1:27">
      <c r="A67" s="72"/>
      <c r="B67" s="1011">
        <v>45</v>
      </c>
      <c r="C67" s="98"/>
      <c r="D67" s="1722"/>
      <c r="E67" s="1011" t="s">
        <v>4344</v>
      </c>
      <c r="F67" s="1722"/>
      <c r="G67"/>
      <c r="H67" s="1722"/>
      <c r="I67" s="1721"/>
      <c r="J67" s="17"/>
      <c r="K67" s="17"/>
      <c r="L67" s="17"/>
      <c r="M67" s="482"/>
      <c r="N67" s="17"/>
      <c r="O67" s="17"/>
      <c r="P67" s="17"/>
      <c r="Q67" s="17"/>
      <c r="R67" s="17"/>
      <c r="S67" s="17"/>
      <c r="T67" s="17"/>
      <c r="U67" s="17"/>
      <c r="V67" s="17"/>
      <c r="W67" s="17"/>
      <c r="X67" s="17"/>
      <c r="Y67" s="17"/>
      <c r="Z67" s="17"/>
      <c r="AA67" s="17"/>
    </row>
    <row r="68" spans="1:27">
      <c r="A68" s="72"/>
      <c r="B68" s="1011">
        <v>46</v>
      </c>
      <c r="C68" s="98"/>
      <c r="D68"/>
      <c r="E68"/>
      <c r="F68" s="1722" t="s">
        <v>4338</v>
      </c>
      <c r="G68"/>
      <c r="H68" s="1722"/>
      <c r="I68" s="1721">
        <v>1620142</v>
      </c>
      <c r="J68" s="17"/>
      <c r="K68" s="17"/>
      <c r="L68" s="17"/>
      <c r="M68" s="1729"/>
      <c r="N68" s="17"/>
      <c r="O68" s="17"/>
      <c r="P68" s="17"/>
      <c r="Q68" s="17"/>
      <c r="R68" s="17"/>
      <c r="S68" s="17"/>
      <c r="T68" s="17"/>
      <c r="U68" s="17"/>
      <c r="V68" s="17"/>
      <c r="W68" s="17"/>
      <c r="X68" s="17"/>
      <c r="Y68" s="17"/>
      <c r="Z68" s="17"/>
      <c r="AA68" s="17"/>
    </row>
    <row r="69" spans="1:27">
      <c r="A69" s="72"/>
      <c r="B69" s="1011">
        <v>47</v>
      </c>
      <c r="C69" s="98"/>
      <c r="D69"/>
      <c r="E69"/>
      <c r="F69" s="1722" t="s">
        <v>2418</v>
      </c>
      <c r="G69"/>
      <c r="H69" s="1722"/>
      <c r="I69" s="1721">
        <v>12201524</v>
      </c>
      <c r="J69" s="17"/>
      <c r="K69" s="17"/>
      <c r="L69" s="17"/>
      <c r="M69" s="17"/>
      <c r="N69" s="17"/>
      <c r="O69" s="17"/>
      <c r="P69" s="17"/>
      <c r="Q69" s="17"/>
      <c r="R69" s="17"/>
      <c r="S69" s="17"/>
      <c r="T69" s="17"/>
      <c r="U69" s="17"/>
      <c r="V69" s="17"/>
      <c r="W69" s="17"/>
      <c r="X69" s="17"/>
      <c r="Y69" s="17"/>
      <c r="Z69" s="17"/>
      <c r="AA69" s="17"/>
    </row>
    <row r="70" spans="1:27">
      <c r="A70" s="72"/>
      <c r="B70" s="1011">
        <v>48</v>
      </c>
      <c r="C70" s="98"/>
      <c r="D70"/>
      <c r="E70"/>
      <c r="F70" s="1722" t="s">
        <v>2419</v>
      </c>
      <c r="G70"/>
      <c r="H70" s="1722"/>
      <c r="I70" s="338">
        <v>7098413</v>
      </c>
      <c r="J70" s="17"/>
      <c r="K70" s="17"/>
      <c r="L70" s="17"/>
      <c r="M70" s="17"/>
      <c r="N70" s="17"/>
      <c r="O70" s="17"/>
      <c r="P70" s="17"/>
      <c r="Q70" s="17"/>
      <c r="R70" s="17"/>
      <c r="S70" s="17"/>
      <c r="T70" s="17"/>
      <c r="U70" s="17"/>
      <c r="V70" s="17"/>
      <c r="W70" s="17"/>
      <c r="X70" s="17"/>
      <c r="Y70" s="17"/>
      <c r="Z70" s="17"/>
      <c r="AA70" s="17"/>
    </row>
    <row r="71" spans="1:27">
      <c r="A71" s="72"/>
      <c r="B71" s="1011">
        <v>49</v>
      </c>
      <c r="C71" s="98"/>
      <c r="D71"/>
      <c r="E71"/>
      <c r="F71" s="1722" t="s">
        <v>2420</v>
      </c>
      <c r="G71"/>
      <c r="H71" s="1722"/>
      <c r="I71" s="338">
        <v>432666</v>
      </c>
      <c r="J71" s="17"/>
      <c r="K71" s="17"/>
      <c r="L71" s="17"/>
      <c r="M71" s="17"/>
      <c r="N71" s="17"/>
      <c r="O71" s="17"/>
      <c r="P71" s="17"/>
      <c r="Q71" s="17"/>
      <c r="R71" s="17"/>
      <c r="S71" s="17"/>
      <c r="T71" s="17"/>
      <c r="U71" s="17"/>
      <c r="V71" s="17"/>
      <c r="W71" s="17"/>
      <c r="X71" s="17"/>
      <c r="Y71" s="17"/>
      <c r="Z71" s="17"/>
      <c r="AA71" s="17"/>
    </row>
    <row r="72" spans="1:27">
      <c r="A72" s="72"/>
      <c r="B72" s="1011">
        <v>50</v>
      </c>
      <c r="C72" s="98"/>
      <c r="D72" s="1770"/>
      <c r="E72" s="1770"/>
      <c r="F72" s="1776"/>
      <c r="G72" s="1762"/>
      <c r="H72" s="1762" t="s">
        <v>4345</v>
      </c>
      <c r="I72" s="1774">
        <f>SUM(I17:I57)+I68+I69+I70+I71</f>
        <v>170378696</v>
      </c>
      <c r="J72" s="17"/>
      <c r="K72" s="17"/>
      <c r="L72" s="17"/>
      <c r="M72" s="17"/>
      <c r="N72" s="17"/>
      <c r="O72" s="17"/>
      <c r="P72" s="17"/>
      <c r="Q72" s="17"/>
      <c r="R72" s="17"/>
      <c r="S72" s="17"/>
      <c r="T72" s="17"/>
      <c r="U72" s="17"/>
      <c r="V72" s="17"/>
      <c r="W72" s="17"/>
      <c r="X72" s="17"/>
      <c r="Y72" s="17"/>
      <c r="Z72" s="17"/>
      <c r="AA72" s="17"/>
    </row>
    <row r="73" spans="1:27">
      <c r="A73" s="72"/>
      <c r="B73" s="1011">
        <v>51</v>
      </c>
      <c r="C73" s="98"/>
      <c r="D73" s="1769" t="s">
        <v>424</v>
      </c>
      <c r="E73" s="1762"/>
      <c r="F73" s="1762"/>
      <c r="G73" s="1762"/>
      <c r="H73" s="1762"/>
      <c r="I73" s="1768"/>
      <c r="J73" s="17"/>
      <c r="K73" s="17"/>
      <c r="L73" s="17"/>
      <c r="M73" s="17"/>
      <c r="N73" s="17"/>
      <c r="O73" s="17"/>
      <c r="P73" s="17"/>
      <c r="Q73" s="17"/>
      <c r="R73" s="17"/>
      <c r="S73" s="17"/>
      <c r="T73" s="17"/>
      <c r="U73" s="17"/>
      <c r="V73" s="17"/>
      <c r="W73" s="17"/>
      <c r="X73" s="17"/>
      <c r="Y73" s="17"/>
      <c r="Z73" s="17"/>
      <c r="AA73" s="17"/>
    </row>
    <row r="74" spans="1:27">
      <c r="A74" s="72"/>
      <c r="B74" s="1011">
        <v>52</v>
      </c>
      <c r="C74" s="354"/>
      <c r="D74" s="1762"/>
      <c r="E74" s="1762" t="s">
        <v>4344</v>
      </c>
      <c r="F74" s="1762"/>
      <c r="G74" s="1762"/>
      <c r="H74" s="1762"/>
      <c r="I74" s="1768"/>
      <c r="J74" s="17"/>
      <c r="K74" s="17"/>
      <c r="L74" s="17"/>
      <c r="M74" s="17"/>
      <c r="N74" s="17"/>
      <c r="O74" s="17"/>
      <c r="P74" s="17"/>
      <c r="Q74" s="17"/>
      <c r="R74" s="17"/>
      <c r="S74" s="17"/>
      <c r="T74" s="17"/>
      <c r="U74" s="17"/>
      <c r="V74" s="17"/>
      <c r="W74" s="17"/>
      <c r="X74" s="17"/>
      <c r="Y74" s="17"/>
      <c r="Z74" s="17"/>
      <c r="AA74" s="17"/>
    </row>
    <row r="75" spans="1:27">
      <c r="A75" s="72"/>
      <c r="B75" s="1011">
        <v>53</v>
      </c>
      <c r="C75" s="98"/>
      <c r="D75" s="1770"/>
      <c r="E75" s="1770"/>
      <c r="F75" s="1762" t="s">
        <v>2419</v>
      </c>
      <c r="G75" s="1762"/>
      <c r="H75" s="1762"/>
      <c r="I75" s="1768">
        <v>5049977</v>
      </c>
      <c r="J75" s="17"/>
      <c r="K75" s="17"/>
      <c r="L75" s="17"/>
      <c r="M75" s="17"/>
      <c r="N75" s="17"/>
      <c r="O75" s="17"/>
      <c r="P75" s="17"/>
      <c r="Q75" s="17"/>
      <c r="R75" s="17"/>
      <c r="S75" s="17"/>
      <c r="T75" s="17"/>
      <c r="U75" s="17"/>
      <c r="V75" s="17"/>
      <c r="W75" s="17"/>
      <c r="X75" s="17"/>
      <c r="Y75" s="17"/>
      <c r="Z75" s="17"/>
      <c r="AA75" s="17"/>
    </row>
    <row r="76" spans="1:27">
      <c r="A76" s="72"/>
      <c r="B76" s="1011">
        <v>54</v>
      </c>
      <c r="C76" s="98"/>
      <c r="D76" s="1762"/>
      <c r="E76" s="1770"/>
      <c r="F76" s="1770"/>
      <c r="G76" s="1773"/>
      <c r="H76" s="1762" t="s">
        <v>4346</v>
      </c>
      <c r="I76" s="1774">
        <f>SUM(I75)</f>
        <v>5049977</v>
      </c>
      <c r="J76" s="17"/>
      <c r="K76" s="17"/>
      <c r="L76" s="17"/>
      <c r="M76" s="17"/>
      <c r="N76" s="17"/>
      <c r="O76" s="17"/>
      <c r="P76" s="17"/>
      <c r="Q76" s="17"/>
      <c r="R76" s="17"/>
      <c r="S76" s="17"/>
      <c r="T76" s="17"/>
      <c r="U76" s="17"/>
      <c r="V76" s="17"/>
      <c r="W76" s="17"/>
      <c r="X76" s="17"/>
      <c r="Y76" s="17"/>
      <c r="Z76" s="17"/>
      <c r="AA76" s="17"/>
    </row>
    <row r="77" spans="1:27">
      <c r="A77" s="72"/>
      <c r="B77" s="1011">
        <v>55</v>
      </c>
      <c r="C77" s="98"/>
      <c r="D77" s="1762"/>
      <c r="E77" s="1762"/>
      <c r="F77" s="1762"/>
      <c r="G77" s="1762"/>
      <c r="H77" s="1762"/>
      <c r="I77" s="1768"/>
      <c r="J77" s="17"/>
      <c r="K77" s="17"/>
      <c r="L77" s="17"/>
      <c r="M77" s="17"/>
      <c r="N77" s="17"/>
      <c r="O77" s="17"/>
      <c r="P77" s="17"/>
      <c r="Q77" s="17"/>
      <c r="R77" s="17"/>
      <c r="S77" s="17"/>
      <c r="T77" s="17"/>
      <c r="U77" s="17"/>
      <c r="V77" s="17"/>
      <c r="W77" s="17"/>
      <c r="X77" s="17"/>
      <c r="Y77" s="17"/>
      <c r="Z77" s="17"/>
      <c r="AA77" s="17"/>
    </row>
    <row r="78" spans="1:27">
      <c r="A78" s="72"/>
      <c r="B78" s="1011">
        <v>56</v>
      </c>
      <c r="C78" s="98"/>
      <c r="D78" s="1769" t="s">
        <v>1087</v>
      </c>
      <c r="E78" s="1762"/>
      <c r="F78" s="1770"/>
      <c r="G78" s="1770"/>
      <c r="H78" s="1762"/>
      <c r="I78" s="1768"/>
      <c r="J78" s="17"/>
      <c r="K78" s="17"/>
      <c r="L78" s="17"/>
      <c r="M78" s="17"/>
      <c r="N78" s="17"/>
      <c r="O78" s="17"/>
      <c r="P78" s="17"/>
      <c r="Q78" s="17"/>
      <c r="R78" s="17"/>
      <c r="S78" s="17"/>
      <c r="T78" s="17"/>
      <c r="U78" s="17"/>
      <c r="V78" s="17"/>
      <c r="W78" s="17"/>
      <c r="X78" s="17"/>
      <c r="Y78" s="17"/>
      <c r="Z78" s="17"/>
      <c r="AA78" s="17"/>
    </row>
    <row r="79" spans="1:27">
      <c r="A79" s="72"/>
      <c r="B79" s="1011">
        <v>57</v>
      </c>
      <c r="C79" s="98"/>
      <c r="D79" s="1770"/>
      <c r="E79" s="1771" t="s">
        <v>2857</v>
      </c>
      <c r="F79" s="1770"/>
      <c r="G79" s="1762"/>
      <c r="H79" s="1762"/>
      <c r="I79" s="1768"/>
      <c r="J79" s="17"/>
      <c r="K79" s="17"/>
      <c r="L79" s="17"/>
      <c r="M79" s="17"/>
      <c r="N79" s="17"/>
      <c r="O79" s="17"/>
      <c r="P79" s="17"/>
      <c r="Q79" s="17"/>
      <c r="R79" s="17"/>
      <c r="S79" s="17"/>
      <c r="T79" s="17"/>
      <c r="U79" s="17"/>
      <c r="V79" s="17"/>
      <c r="W79" s="17"/>
      <c r="X79" s="17"/>
      <c r="Y79" s="17"/>
      <c r="Z79" s="17"/>
      <c r="AA79" s="17"/>
    </row>
    <row r="80" spans="1:27">
      <c r="A80" s="72"/>
      <c r="B80" s="1011">
        <v>58</v>
      </c>
      <c r="C80" s="98"/>
      <c r="D80" s="1762"/>
      <c r="E80" s="1762"/>
      <c r="F80" s="1762" t="s">
        <v>4652</v>
      </c>
      <c r="G80" s="1762"/>
      <c r="H80" s="1762"/>
      <c r="I80" s="1768">
        <v>1677820</v>
      </c>
      <c r="J80" s="17"/>
      <c r="K80" s="17"/>
      <c r="L80" s="17"/>
      <c r="M80" s="17"/>
      <c r="N80" s="17"/>
      <c r="O80" s="17"/>
      <c r="P80" s="17"/>
      <c r="Q80" s="17"/>
      <c r="R80" s="17"/>
      <c r="S80" s="17"/>
      <c r="T80" s="17"/>
      <c r="U80" s="17"/>
      <c r="V80" s="17"/>
      <c r="W80" s="17"/>
      <c r="X80" s="17"/>
      <c r="Y80" s="17"/>
      <c r="Z80" s="17"/>
      <c r="AA80" s="17"/>
    </row>
    <row r="81" spans="1:27">
      <c r="A81" s="72"/>
      <c r="B81" s="1011">
        <v>59</v>
      </c>
      <c r="C81" s="98"/>
      <c r="D81" s="1762"/>
      <c r="E81" s="1762"/>
      <c r="F81" s="1762" t="s">
        <v>4347</v>
      </c>
      <c r="G81" s="1762"/>
      <c r="H81" s="1762"/>
      <c r="I81" s="1768">
        <v>2225484</v>
      </c>
      <c r="J81" s="17"/>
      <c r="K81" s="17"/>
      <c r="L81" s="17"/>
      <c r="M81" s="17"/>
      <c r="N81" s="17"/>
      <c r="O81" s="17"/>
      <c r="P81" s="17"/>
      <c r="Q81" s="17"/>
      <c r="R81" s="17"/>
      <c r="S81" s="17"/>
      <c r="T81" s="17"/>
      <c r="U81" s="17"/>
      <c r="V81" s="17"/>
      <c r="W81" s="17"/>
      <c r="X81" s="17"/>
      <c r="Y81" s="17"/>
      <c r="Z81" s="17"/>
      <c r="AA81" s="17"/>
    </row>
    <row r="82" spans="1:27">
      <c r="A82" s="72"/>
      <c r="B82" s="1011">
        <v>60</v>
      </c>
      <c r="C82" s="98"/>
      <c r="D82" s="1770"/>
      <c r="E82" s="1762"/>
      <c r="F82" s="1762" t="s">
        <v>4650</v>
      </c>
      <c r="G82" s="1762"/>
      <c r="H82" s="1762"/>
      <c r="I82" s="1768">
        <v>4061413</v>
      </c>
      <c r="J82" s="17"/>
      <c r="K82" s="17"/>
      <c r="L82" s="17"/>
      <c r="M82" s="17"/>
      <c r="N82" s="17"/>
      <c r="O82" s="17"/>
      <c r="P82" s="17"/>
      <c r="Q82" s="17"/>
      <c r="R82" s="17"/>
      <c r="S82" s="17"/>
      <c r="T82" s="17"/>
      <c r="U82" s="17"/>
      <c r="V82" s="17"/>
      <c r="W82" s="17"/>
      <c r="X82" s="17"/>
      <c r="Y82" s="17"/>
      <c r="Z82" s="17"/>
      <c r="AA82" s="17"/>
    </row>
    <row r="83" spans="1:27">
      <c r="A83" s="72"/>
      <c r="B83" s="1011">
        <v>61</v>
      </c>
      <c r="C83" s="98"/>
      <c r="D83" s="1762"/>
      <c r="E83" s="1772"/>
      <c r="F83" s="1762" t="s">
        <v>4651</v>
      </c>
      <c r="G83" s="1762"/>
      <c r="H83" s="1762"/>
      <c r="I83" s="1768">
        <v>3896968</v>
      </c>
      <c r="J83" s="17"/>
      <c r="K83" s="17"/>
      <c r="L83" s="17"/>
      <c r="M83" s="17"/>
      <c r="N83" s="17"/>
      <c r="O83" s="17"/>
      <c r="P83" s="17"/>
      <c r="Q83" s="17"/>
      <c r="R83" s="17"/>
      <c r="S83" s="17"/>
      <c r="T83" s="17"/>
      <c r="U83" s="17"/>
      <c r="V83" s="17"/>
      <c r="W83" s="17"/>
      <c r="X83" s="17"/>
      <c r="Y83" s="17"/>
      <c r="Z83" s="17"/>
      <c r="AA83" s="17"/>
    </row>
    <row r="84" spans="1:27">
      <c r="A84" s="72"/>
      <c r="B84" s="1011">
        <v>62</v>
      </c>
      <c r="C84" s="98"/>
      <c r="D84" s="1762"/>
      <c r="E84" s="1762" t="s">
        <v>4348</v>
      </c>
      <c r="F84" s="1762"/>
      <c r="G84" s="1762"/>
      <c r="H84" s="1762"/>
      <c r="I84" s="1768"/>
      <c r="J84" s="17"/>
      <c r="K84" s="17"/>
      <c r="L84" s="17"/>
      <c r="M84" s="17"/>
      <c r="N84" s="17"/>
      <c r="O84" s="17"/>
      <c r="P84" s="17"/>
      <c r="Q84" s="17"/>
      <c r="R84" s="17"/>
      <c r="S84" s="17"/>
      <c r="T84" s="17"/>
      <c r="U84" s="17"/>
      <c r="V84" s="17"/>
      <c r="W84" s="17"/>
      <c r="X84" s="17"/>
      <c r="Y84" s="17"/>
      <c r="Z84" s="17"/>
      <c r="AA84" s="17"/>
    </row>
    <row r="85" spans="1:27">
      <c r="A85" s="72"/>
      <c r="B85" s="1011">
        <v>63</v>
      </c>
      <c r="C85" s="98"/>
      <c r="D85" s="1770"/>
      <c r="E85" s="1770"/>
      <c r="F85" s="1762" t="s">
        <v>2419</v>
      </c>
      <c r="G85" s="1762"/>
      <c r="H85" s="1762"/>
      <c r="I85" s="1768">
        <v>34597</v>
      </c>
      <c r="J85" s="17"/>
      <c r="K85" s="17"/>
      <c r="L85" s="17"/>
      <c r="M85" s="17"/>
      <c r="N85" s="17"/>
      <c r="O85" s="17"/>
      <c r="P85" s="17"/>
      <c r="Q85" s="17"/>
      <c r="R85" s="17"/>
      <c r="S85" s="17"/>
      <c r="T85" s="17"/>
      <c r="U85" s="17"/>
      <c r="V85" s="17"/>
      <c r="W85" s="17"/>
      <c r="X85" s="17"/>
      <c r="Y85" s="17"/>
      <c r="Z85" s="17"/>
      <c r="AA85" s="17"/>
    </row>
    <row r="86" spans="1:27">
      <c r="A86" s="72"/>
      <c r="B86" s="1011">
        <v>64</v>
      </c>
      <c r="C86" s="98"/>
      <c r="D86" s="1770"/>
      <c r="E86" s="1770"/>
      <c r="F86" s="1762" t="s">
        <v>2420</v>
      </c>
      <c r="G86" s="1762"/>
      <c r="H86" s="1762"/>
      <c r="I86" s="1768">
        <v>3556397</v>
      </c>
      <c r="J86" s="17"/>
      <c r="K86" s="17"/>
      <c r="L86" s="17"/>
      <c r="M86" s="17"/>
      <c r="N86" s="17"/>
      <c r="O86" s="17"/>
      <c r="P86" s="17"/>
      <c r="Q86" s="17"/>
      <c r="R86" s="17"/>
      <c r="S86" s="17"/>
      <c r="T86" s="17"/>
      <c r="U86" s="17"/>
      <c r="V86" s="17"/>
      <c r="W86" s="17"/>
      <c r="X86" s="17"/>
      <c r="Y86" s="17"/>
      <c r="Z86" s="17"/>
      <c r="AA86" s="17"/>
    </row>
    <row r="87" spans="1:27">
      <c r="A87" s="72"/>
      <c r="B87" s="1011">
        <v>65</v>
      </c>
      <c r="C87" s="98"/>
      <c r="D87" s="1770"/>
      <c r="E87" s="1770"/>
      <c r="F87" s="1762" t="s">
        <v>730</v>
      </c>
      <c r="G87" s="1762"/>
      <c r="H87" s="1762"/>
      <c r="I87" s="1768">
        <f>359908+106</f>
        <v>360014</v>
      </c>
      <c r="J87" s="17"/>
      <c r="K87" s="17"/>
      <c r="L87" s="17"/>
      <c r="M87" s="17"/>
      <c r="N87" s="17"/>
      <c r="O87" s="17"/>
      <c r="P87" s="17"/>
      <c r="Q87" s="17"/>
      <c r="R87" s="17"/>
      <c r="S87" s="17"/>
      <c r="T87" s="17"/>
      <c r="U87" s="17"/>
      <c r="V87" s="17"/>
      <c r="W87" s="17"/>
      <c r="X87" s="17"/>
      <c r="Y87" s="17"/>
      <c r="Z87" s="17"/>
      <c r="AA87" s="17"/>
    </row>
    <row r="88" spans="1:27">
      <c r="A88" s="72"/>
      <c r="B88" s="1011">
        <v>66</v>
      </c>
      <c r="C88" s="98"/>
      <c r="D88" s="1770"/>
      <c r="E88" s="1762"/>
      <c r="F88" s="1770"/>
      <c r="G88" s="1773"/>
      <c r="H88" s="1762" t="s">
        <v>4349</v>
      </c>
      <c r="I88" s="1774">
        <f>SUM(I80:I87)</f>
        <v>15812693</v>
      </c>
      <c r="J88" s="17"/>
      <c r="K88" s="17"/>
      <c r="L88" s="17"/>
      <c r="M88" s="17"/>
      <c r="N88" s="17"/>
      <c r="O88" s="17"/>
      <c r="P88" s="17"/>
      <c r="Q88" s="17"/>
      <c r="R88" s="17"/>
      <c r="S88" s="17"/>
      <c r="T88" s="17"/>
      <c r="U88" s="17"/>
      <c r="V88" s="17"/>
      <c r="W88" s="17"/>
      <c r="X88" s="17"/>
      <c r="Y88" s="17"/>
      <c r="Z88" s="17"/>
      <c r="AA88" s="17"/>
    </row>
    <row r="89" spans="1:27">
      <c r="A89" s="72"/>
      <c r="B89" s="1011">
        <v>67</v>
      </c>
      <c r="C89" s="98"/>
      <c r="D89" s="1762"/>
      <c r="E89" s="1772"/>
      <c r="F89" s="1762"/>
      <c r="G89" s="1762"/>
      <c r="H89" s="1762"/>
      <c r="I89" s="1768"/>
      <c r="J89" s="17"/>
      <c r="K89" s="17"/>
      <c r="L89" s="17"/>
      <c r="M89" s="17"/>
      <c r="N89" s="17"/>
      <c r="O89" s="17"/>
      <c r="P89" s="17"/>
      <c r="Q89" s="17"/>
      <c r="R89" s="17"/>
      <c r="S89" s="17"/>
      <c r="T89" s="17"/>
      <c r="U89" s="17"/>
      <c r="V89" s="17"/>
      <c r="W89" s="17"/>
      <c r="X89" s="17"/>
      <c r="Y89" s="17"/>
      <c r="Z89" s="17"/>
      <c r="AA89" s="17"/>
    </row>
    <row r="90" spans="1:27">
      <c r="A90" s="72"/>
      <c r="B90" s="1011">
        <v>68</v>
      </c>
      <c r="C90" s="98"/>
      <c r="D90" s="1762"/>
      <c r="E90" s="1762"/>
      <c r="F90" s="1762"/>
      <c r="G90" s="1762"/>
      <c r="H90" s="1762"/>
      <c r="I90" s="1768"/>
      <c r="J90" s="17"/>
      <c r="K90" s="17"/>
      <c r="L90" s="17"/>
      <c r="M90" s="17"/>
      <c r="N90" s="17"/>
      <c r="O90" s="17"/>
      <c r="P90" s="17"/>
      <c r="Q90" s="17"/>
      <c r="R90" s="17"/>
      <c r="S90" s="17"/>
      <c r="T90" s="17"/>
      <c r="U90" s="17"/>
      <c r="V90" s="17"/>
      <c r="W90" s="17"/>
      <c r="X90" s="17"/>
      <c r="Y90" s="17"/>
      <c r="Z90" s="17"/>
      <c r="AA90" s="17"/>
    </row>
    <row r="91" spans="1:27">
      <c r="A91" s="72"/>
      <c r="B91" s="1011">
        <v>69</v>
      </c>
      <c r="C91" s="98"/>
      <c r="D91" s="1770"/>
      <c r="E91" s="1770"/>
      <c r="F91" s="1762"/>
      <c r="G91" s="1762"/>
      <c r="H91" s="1762"/>
      <c r="I91" s="1768"/>
      <c r="J91" s="17"/>
      <c r="K91" s="17"/>
      <c r="L91" s="17"/>
      <c r="M91" s="17"/>
      <c r="N91" s="17"/>
      <c r="O91" s="17"/>
      <c r="P91" s="17"/>
      <c r="Q91" s="17"/>
      <c r="R91" s="17"/>
      <c r="S91" s="17"/>
      <c r="T91" s="17"/>
      <c r="U91" s="17"/>
      <c r="V91" s="17"/>
      <c r="W91" s="17"/>
      <c r="X91" s="17"/>
      <c r="Y91" s="17"/>
      <c r="Z91" s="17"/>
      <c r="AA91" s="17"/>
    </row>
    <row r="92" spans="1:27">
      <c r="A92" s="72"/>
      <c r="B92" s="1011">
        <v>70</v>
      </c>
      <c r="C92" s="98"/>
      <c r="D92" s="1770"/>
      <c r="E92" s="1770"/>
      <c r="F92" s="1762"/>
      <c r="G92" s="1762"/>
      <c r="H92" s="1762"/>
      <c r="I92" s="1768"/>
      <c r="J92" s="17"/>
      <c r="K92" s="17"/>
      <c r="L92" s="17"/>
      <c r="M92" s="17"/>
      <c r="N92" s="17"/>
      <c r="O92" s="17"/>
      <c r="P92" s="17"/>
      <c r="Q92" s="17"/>
      <c r="R92" s="17"/>
      <c r="S92" s="17"/>
      <c r="T92" s="17"/>
      <c r="U92" s="17"/>
      <c r="V92" s="17"/>
      <c r="W92" s="17"/>
      <c r="X92" s="17"/>
      <c r="Y92" s="17"/>
      <c r="Z92" s="17"/>
      <c r="AA92" s="17"/>
    </row>
    <row r="93" spans="1:27">
      <c r="A93" s="72"/>
      <c r="B93" s="1011">
        <v>71</v>
      </c>
      <c r="C93" s="98"/>
      <c r="D93" s="1770"/>
      <c r="E93" s="1770"/>
      <c r="F93" s="1762"/>
      <c r="G93" s="1762"/>
      <c r="H93" s="1762"/>
      <c r="I93" s="1768"/>
      <c r="J93" s="17"/>
      <c r="K93" s="17"/>
      <c r="L93" s="17"/>
      <c r="M93" s="17"/>
      <c r="N93" s="17"/>
      <c r="O93" s="17"/>
      <c r="P93" s="17"/>
      <c r="Q93" s="17"/>
      <c r="R93" s="17"/>
      <c r="S93" s="17"/>
      <c r="T93" s="17"/>
      <c r="U93" s="17"/>
      <c r="V93" s="17"/>
      <c r="W93" s="17"/>
      <c r="X93" s="17"/>
      <c r="Y93" s="17"/>
      <c r="Z93" s="17"/>
      <c r="AA93" s="17"/>
    </row>
    <row r="94" spans="1:27">
      <c r="A94" s="72"/>
      <c r="B94" s="1011">
        <v>72</v>
      </c>
      <c r="C94" s="98"/>
      <c r="D94" s="1770"/>
      <c r="E94" s="1762"/>
      <c r="F94" s="1770"/>
      <c r="G94" s="1773"/>
      <c r="H94" s="1762"/>
      <c r="I94" s="1768"/>
      <c r="J94" s="17"/>
      <c r="K94" s="17"/>
      <c r="L94" s="17"/>
      <c r="M94" s="17"/>
      <c r="N94" s="17"/>
      <c r="O94" s="17"/>
      <c r="P94" s="17"/>
      <c r="Q94" s="17"/>
      <c r="R94" s="17"/>
      <c r="S94" s="17"/>
      <c r="T94" s="17"/>
      <c r="U94" s="17"/>
      <c r="V94" s="17"/>
      <c r="W94" s="17"/>
      <c r="X94" s="17"/>
      <c r="Y94" s="17"/>
      <c r="Z94" s="17"/>
      <c r="AA94" s="17"/>
    </row>
    <row r="95" spans="1:27">
      <c r="A95" s="72"/>
      <c r="B95" s="1011">
        <v>73</v>
      </c>
      <c r="C95" s="98"/>
      <c r="D95" s="1770"/>
      <c r="E95" s="1770"/>
      <c r="F95" s="1770"/>
      <c r="G95" s="1773"/>
      <c r="H95" s="1762"/>
      <c r="I95" s="1768"/>
      <c r="J95" s="17"/>
      <c r="K95" s="17"/>
      <c r="L95" s="17"/>
      <c r="M95" s="17"/>
      <c r="N95" s="17"/>
      <c r="O95" s="17"/>
      <c r="P95" s="17"/>
      <c r="Q95" s="17"/>
      <c r="R95" s="17"/>
      <c r="S95" s="17"/>
      <c r="T95" s="17"/>
      <c r="U95" s="17"/>
      <c r="V95" s="17"/>
      <c r="W95" s="17"/>
      <c r="X95" s="17"/>
      <c r="Y95" s="17"/>
      <c r="Z95" s="17"/>
      <c r="AA95" s="17"/>
    </row>
    <row r="96" spans="1:27">
      <c r="A96" s="72"/>
      <c r="B96" s="1011">
        <v>74</v>
      </c>
      <c r="C96" s="98"/>
      <c r="D96" s="1011"/>
      <c r="E96" s="1011"/>
      <c r="F96" s="1011"/>
      <c r="G96" s="1011"/>
      <c r="H96" s="1011"/>
      <c r="I96" s="338"/>
      <c r="J96" s="17"/>
      <c r="K96" s="17"/>
      <c r="L96" s="17"/>
      <c r="M96" s="17"/>
      <c r="N96" s="17"/>
      <c r="O96" s="17"/>
      <c r="P96" s="17"/>
      <c r="Q96" s="17"/>
      <c r="R96" s="17"/>
      <c r="S96" s="17"/>
      <c r="T96" s="17"/>
      <c r="U96" s="17"/>
      <c r="V96" s="17"/>
      <c r="W96" s="17"/>
      <c r="X96" s="17"/>
      <c r="Y96" s="17"/>
      <c r="Z96" s="17"/>
      <c r="AA96" s="17"/>
    </row>
    <row r="97" spans="1:27">
      <c r="A97" s="72"/>
      <c r="B97" s="1011">
        <v>75</v>
      </c>
      <c r="C97" s="98"/>
      <c r="D97" s="1011"/>
      <c r="E97" s="1011"/>
      <c r="F97" s="1011"/>
      <c r="G97" s="1011"/>
      <c r="H97" s="1011"/>
      <c r="I97" s="338"/>
      <c r="J97" s="17"/>
      <c r="K97" s="17"/>
      <c r="L97" s="17"/>
      <c r="M97" s="17"/>
      <c r="N97" s="17"/>
      <c r="O97" s="17"/>
      <c r="P97" s="17"/>
      <c r="Q97" s="17"/>
      <c r="R97" s="17"/>
      <c r="S97" s="17"/>
      <c r="T97" s="17"/>
      <c r="U97" s="17"/>
      <c r="V97" s="17"/>
      <c r="W97" s="17"/>
      <c r="X97" s="17"/>
      <c r="Y97" s="17"/>
      <c r="Z97" s="17"/>
      <c r="AA97" s="17"/>
    </row>
    <row r="98" spans="1:27">
      <c r="A98" s="72"/>
      <c r="B98" s="1011">
        <v>76</v>
      </c>
      <c r="C98" s="98"/>
      <c r="D98" s="1011"/>
      <c r="E98" s="1011"/>
      <c r="F98" s="1011"/>
      <c r="G98" s="1011"/>
      <c r="H98" s="1011"/>
      <c r="I98" s="338"/>
      <c r="J98" s="17"/>
      <c r="K98" s="17"/>
      <c r="L98" s="17"/>
      <c r="M98" s="17"/>
      <c r="N98" s="17"/>
      <c r="O98" s="17"/>
      <c r="P98" s="17"/>
      <c r="Q98" s="17"/>
      <c r="R98" s="17"/>
      <c r="S98" s="17"/>
      <c r="T98" s="17"/>
      <c r="U98" s="17"/>
      <c r="V98" s="17"/>
      <c r="W98" s="17"/>
      <c r="X98" s="17"/>
      <c r="Y98" s="17"/>
      <c r="Z98" s="17"/>
      <c r="AA98" s="17"/>
    </row>
    <row r="99" spans="1:27">
      <c r="A99" s="72"/>
      <c r="B99" s="1011">
        <v>77</v>
      </c>
      <c r="C99" s="98"/>
      <c r="D99"/>
      <c r="E99"/>
      <c r="F99" s="1011"/>
      <c r="G99" s="1011"/>
      <c r="H99" s="1011"/>
      <c r="I99" s="338"/>
      <c r="J99" s="17"/>
      <c r="K99" s="17"/>
      <c r="L99" s="17"/>
      <c r="M99" s="17"/>
      <c r="N99" s="17"/>
      <c r="O99" s="17"/>
      <c r="P99" s="17"/>
      <c r="Q99" s="17"/>
      <c r="R99" s="17"/>
      <c r="S99" s="17"/>
      <c r="T99" s="17"/>
      <c r="U99" s="17"/>
      <c r="V99" s="17"/>
      <c r="W99" s="17"/>
      <c r="X99" s="17"/>
      <c r="Y99" s="17"/>
      <c r="Z99" s="17"/>
      <c r="AA99" s="17"/>
    </row>
    <row r="100" spans="1:27">
      <c r="A100" s="72"/>
      <c r="B100" s="1011">
        <v>78</v>
      </c>
      <c r="C100" s="98"/>
      <c r="D100"/>
      <c r="E100"/>
      <c r="F100" s="1011"/>
      <c r="G100" s="1011"/>
      <c r="H100" s="1011"/>
      <c r="I100" s="338"/>
      <c r="J100" s="17"/>
      <c r="K100" s="17"/>
      <c r="L100" s="17"/>
      <c r="M100" s="17"/>
      <c r="N100" s="17"/>
      <c r="O100" s="17"/>
      <c r="P100" s="17"/>
      <c r="Q100" s="17"/>
      <c r="R100" s="17"/>
      <c r="S100" s="17"/>
      <c r="T100" s="17"/>
      <c r="U100" s="17"/>
      <c r="V100" s="17"/>
      <c r="W100" s="17"/>
      <c r="X100" s="17"/>
      <c r="Y100" s="17"/>
      <c r="Z100" s="17"/>
      <c r="AA100" s="17"/>
    </row>
    <row r="101" spans="1:27">
      <c r="A101" s="72"/>
      <c r="B101" s="1011">
        <v>79</v>
      </c>
      <c r="C101" s="98"/>
      <c r="D101"/>
      <c r="E101"/>
      <c r="F101"/>
      <c r="G101" s="1726"/>
      <c r="H101" s="1011"/>
      <c r="I101" s="338"/>
      <c r="J101" s="17"/>
      <c r="K101" s="17"/>
      <c r="L101" s="17"/>
      <c r="M101" s="17"/>
      <c r="N101" s="17"/>
      <c r="O101" s="17"/>
      <c r="P101" s="17"/>
      <c r="Q101" s="17"/>
      <c r="R101" s="17"/>
      <c r="S101" s="17"/>
      <c r="T101" s="17"/>
      <c r="U101" s="17"/>
      <c r="V101" s="17"/>
      <c r="W101" s="17"/>
      <c r="X101" s="17"/>
      <c r="Y101" s="17"/>
      <c r="Z101" s="17"/>
      <c r="AA101" s="17"/>
    </row>
    <row r="102" spans="1:27">
      <c r="A102" s="72"/>
      <c r="B102" s="1011">
        <v>80</v>
      </c>
      <c r="C102" s="98"/>
      <c r="D102" s="1011"/>
      <c r="E102" s="1011"/>
      <c r="F102" s="1011"/>
      <c r="G102" s="1011"/>
      <c r="H102" s="1011"/>
      <c r="I102" s="338"/>
      <c r="J102" s="17"/>
      <c r="K102" s="17"/>
      <c r="L102" s="17"/>
      <c r="M102" s="17"/>
      <c r="N102" s="17"/>
      <c r="O102" s="17"/>
      <c r="P102" s="17"/>
      <c r="Q102" s="17"/>
      <c r="R102" s="17"/>
      <c r="S102" s="17"/>
      <c r="T102" s="17"/>
      <c r="U102" s="17"/>
      <c r="V102" s="17"/>
      <c r="W102" s="17"/>
      <c r="X102" s="17"/>
      <c r="Y102" s="17"/>
      <c r="Z102" s="17"/>
      <c r="AA102" s="17"/>
    </row>
    <row r="103" spans="1:27">
      <c r="A103" s="72"/>
      <c r="B103" s="1011">
        <v>81</v>
      </c>
      <c r="C103" s="98"/>
      <c r="D103" s="1011"/>
      <c r="E103" s="1011"/>
      <c r="F103" s="1011"/>
      <c r="G103" s="1011"/>
      <c r="H103" s="1011"/>
      <c r="I103" s="338"/>
      <c r="J103" s="17"/>
      <c r="K103" s="17"/>
      <c r="L103" s="17"/>
      <c r="M103" s="17"/>
      <c r="N103" s="17"/>
      <c r="O103" s="17"/>
      <c r="P103" s="17"/>
      <c r="Q103" s="17"/>
      <c r="R103" s="17"/>
      <c r="S103" s="17"/>
      <c r="T103" s="17"/>
      <c r="U103" s="17"/>
      <c r="V103" s="17"/>
      <c r="W103" s="17"/>
      <c r="X103" s="17"/>
      <c r="Y103" s="17"/>
      <c r="Z103" s="17"/>
      <c r="AA103" s="17"/>
    </row>
    <row r="104" spans="1:27">
      <c r="A104" s="72"/>
      <c r="B104" s="1011">
        <v>82</v>
      </c>
      <c r="C104" s="98"/>
      <c r="D104" s="1011"/>
      <c r="E104" s="1011"/>
      <c r="F104" s="1011"/>
      <c r="G104" s="1011"/>
      <c r="H104" s="1011"/>
      <c r="I104" s="338"/>
      <c r="J104" s="17"/>
      <c r="K104" s="17"/>
      <c r="L104" s="17"/>
      <c r="M104" s="17"/>
      <c r="N104" s="17"/>
      <c r="O104" s="17"/>
      <c r="P104" s="17"/>
      <c r="Q104" s="17"/>
      <c r="R104" s="17"/>
      <c r="S104" s="17"/>
      <c r="T104" s="17"/>
      <c r="U104" s="17"/>
      <c r="V104" s="17"/>
      <c r="W104" s="17"/>
      <c r="X104" s="17"/>
      <c r="Y104" s="17"/>
      <c r="Z104" s="17"/>
      <c r="AA104" s="17"/>
    </row>
    <row r="105" spans="1:27">
      <c r="A105" s="72"/>
      <c r="B105" s="1011">
        <v>83</v>
      </c>
      <c r="C105" s="98"/>
      <c r="D105" s="1011"/>
      <c r="E105" s="1011"/>
      <c r="F105" s="1011"/>
      <c r="G105" s="1011"/>
      <c r="H105" s="1011"/>
      <c r="I105" s="338"/>
      <c r="J105" s="17"/>
      <c r="K105" s="17"/>
      <c r="L105" s="17"/>
      <c r="M105" s="17"/>
      <c r="N105" s="17"/>
      <c r="O105" s="17"/>
      <c r="P105" s="17"/>
      <c r="Q105" s="17"/>
      <c r="R105" s="17"/>
      <c r="S105" s="17"/>
      <c r="T105" s="17"/>
      <c r="U105" s="17"/>
      <c r="V105" s="17"/>
      <c r="W105" s="17"/>
      <c r="X105" s="17"/>
      <c r="Y105" s="17"/>
      <c r="Z105" s="17"/>
      <c r="AA105" s="17"/>
    </row>
    <row r="106" spans="1:27">
      <c r="A106" s="72"/>
      <c r="B106" s="1011">
        <v>84</v>
      </c>
      <c r="C106" s="98"/>
      <c r="D106" s="1011"/>
      <c r="E106" s="1011"/>
      <c r="F106" s="1011"/>
      <c r="G106" s="1011"/>
      <c r="H106" s="1011"/>
      <c r="I106" s="338"/>
      <c r="J106" s="17"/>
      <c r="K106" s="17"/>
      <c r="L106" s="17"/>
      <c r="M106" s="17"/>
      <c r="N106" s="17"/>
      <c r="O106" s="17"/>
      <c r="P106" s="17"/>
      <c r="Q106" s="17"/>
      <c r="R106" s="17"/>
      <c r="S106" s="17"/>
      <c r="T106" s="17"/>
      <c r="U106" s="17"/>
      <c r="V106" s="17"/>
      <c r="W106" s="17"/>
      <c r="X106" s="17"/>
      <c r="Y106" s="17"/>
      <c r="Z106" s="17"/>
      <c r="AA106" s="17"/>
    </row>
    <row r="107" spans="1:27">
      <c r="A107" s="72"/>
      <c r="B107" s="1011">
        <v>85</v>
      </c>
      <c r="C107" s="98"/>
      <c r="D107" s="1011"/>
      <c r="E107" s="1011"/>
      <c r="F107" s="1011"/>
      <c r="G107" s="1011"/>
      <c r="H107" s="1011"/>
      <c r="I107" s="338"/>
      <c r="J107" s="17"/>
      <c r="K107" s="17"/>
      <c r="L107" s="17"/>
      <c r="M107" s="17"/>
      <c r="N107" s="17"/>
      <c r="O107" s="17"/>
      <c r="P107" s="17"/>
      <c r="Q107" s="17"/>
      <c r="R107" s="17"/>
      <c r="S107" s="17"/>
      <c r="T107" s="17"/>
      <c r="U107" s="17"/>
      <c r="V107" s="17"/>
      <c r="W107" s="17"/>
      <c r="X107" s="17"/>
      <c r="Y107" s="17"/>
      <c r="Z107" s="17"/>
      <c r="AA107" s="17"/>
    </row>
    <row r="108" spans="1:27">
      <c r="A108" s="72"/>
      <c r="B108" s="1011">
        <v>86</v>
      </c>
      <c r="C108" s="98"/>
      <c r="D108" s="1011"/>
      <c r="E108" s="1011"/>
      <c r="F108" s="1011"/>
      <c r="G108" s="1011"/>
      <c r="H108" s="1011"/>
      <c r="I108" s="338"/>
      <c r="J108" s="17"/>
      <c r="K108" s="17"/>
      <c r="L108" s="17"/>
      <c r="M108" s="17"/>
      <c r="N108" s="17"/>
      <c r="O108" s="17"/>
      <c r="P108" s="17"/>
      <c r="Q108" s="17"/>
      <c r="R108" s="17"/>
      <c r="S108" s="17"/>
      <c r="T108" s="17"/>
      <c r="U108" s="17"/>
      <c r="V108" s="17"/>
      <c r="W108" s="17"/>
      <c r="X108" s="17"/>
      <c r="Y108" s="17"/>
      <c r="Z108" s="17"/>
      <c r="AA108" s="17"/>
    </row>
    <row r="109" spans="1:27">
      <c r="A109" s="72"/>
      <c r="B109" s="1011">
        <v>87</v>
      </c>
      <c r="C109" s="98"/>
      <c r="D109" s="1011"/>
      <c r="E109" s="1011"/>
      <c r="F109" s="1011"/>
      <c r="G109" s="1011"/>
      <c r="H109" s="1011"/>
      <c r="I109" s="338"/>
      <c r="J109" s="17"/>
      <c r="K109" s="17"/>
      <c r="L109" s="17"/>
      <c r="M109" s="17"/>
      <c r="N109" s="17"/>
      <c r="O109" s="17"/>
      <c r="P109" s="17"/>
      <c r="Q109" s="17"/>
      <c r="R109" s="17"/>
      <c r="S109" s="17"/>
      <c r="T109" s="17"/>
      <c r="U109" s="17"/>
      <c r="V109" s="17"/>
      <c r="W109" s="17"/>
      <c r="X109" s="17"/>
      <c r="Y109" s="17"/>
      <c r="Z109" s="17"/>
      <c r="AA109" s="17"/>
    </row>
    <row r="110" spans="1:27">
      <c r="A110" s="72"/>
      <c r="B110" s="1011">
        <v>88</v>
      </c>
      <c r="C110" s="98"/>
      <c r="D110" s="1011"/>
      <c r="E110" s="1011"/>
      <c r="F110" s="1011"/>
      <c r="G110" s="1011"/>
      <c r="H110" s="1011"/>
      <c r="I110" s="338"/>
      <c r="J110" s="17"/>
      <c r="K110" s="17"/>
      <c r="L110" s="17"/>
      <c r="M110" s="17"/>
      <c r="N110" s="17"/>
      <c r="O110" s="17"/>
      <c r="P110" s="17"/>
      <c r="Q110" s="17"/>
      <c r="R110" s="17"/>
      <c r="S110" s="17"/>
      <c r="T110" s="17"/>
      <c r="U110" s="17"/>
      <c r="V110" s="17"/>
      <c r="W110" s="17"/>
      <c r="X110" s="17"/>
      <c r="Y110" s="17"/>
      <c r="Z110" s="17"/>
      <c r="AA110" s="17"/>
    </row>
    <row r="111" spans="1:27">
      <c r="A111" s="72"/>
      <c r="B111" s="1011">
        <v>89</v>
      </c>
      <c r="C111" s="98"/>
      <c r="D111" s="1011"/>
      <c r="E111" s="1011"/>
      <c r="F111" s="1011"/>
      <c r="G111" s="1011"/>
      <c r="H111" s="1011"/>
      <c r="I111" s="338"/>
      <c r="J111" s="17"/>
      <c r="K111" s="17"/>
      <c r="L111" s="17"/>
      <c r="M111" s="17"/>
      <c r="N111" s="17"/>
      <c r="O111" s="17"/>
      <c r="P111" s="17"/>
      <c r="Q111" s="17"/>
      <c r="R111" s="17"/>
      <c r="S111" s="17"/>
      <c r="T111" s="17"/>
      <c r="U111" s="17"/>
      <c r="V111" s="17"/>
      <c r="W111" s="17"/>
      <c r="X111" s="17"/>
      <c r="Y111" s="17"/>
      <c r="Z111" s="17"/>
      <c r="AA111" s="17"/>
    </row>
    <row r="112" spans="1:27">
      <c r="A112" s="72"/>
      <c r="B112" s="1011">
        <v>90</v>
      </c>
      <c r="C112" s="98"/>
      <c r="D112" s="1011"/>
      <c r="E112" s="1011"/>
      <c r="F112" s="1011"/>
      <c r="G112" s="1011"/>
      <c r="H112" s="1011"/>
      <c r="I112" s="338"/>
      <c r="J112" s="17"/>
      <c r="K112" s="17"/>
      <c r="L112" s="17"/>
      <c r="M112" s="17"/>
      <c r="N112" s="17"/>
      <c r="O112" s="17"/>
      <c r="P112" s="17"/>
      <c r="Q112" s="17"/>
      <c r="R112" s="17"/>
      <c r="S112" s="17"/>
      <c r="T112" s="17"/>
      <c r="U112" s="17"/>
      <c r="V112" s="17"/>
      <c r="W112" s="17"/>
      <c r="X112" s="17"/>
      <c r="Y112" s="17"/>
      <c r="Z112" s="17"/>
      <c r="AA112" s="17"/>
    </row>
    <row r="113" spans="1:27">
      <c r="A113" s="72"/>
      <c r="B113" s="1011">
        <v>91</v>
      </c>
      <c r="C113" s="98"/>
      <c r="D113" s="1011"/>
      <c r="E113" s="1011"/>
      <c r="F113" s="1011"/>
      <c r="G113" s="1011"/>
      <c r="H113" s="1011"/>
      <c r="I113" s="338"/>
      <c r="J113" s="17"/>
      <c r="K113" s="17"/>
      <c r="L113" s="17"/>
      <c r="M113" s="17"/>
      <c r="N113" s="17"/>
      <c r="O113" s="17"/>
      <c r="P113" s="17"/>
      <c r="Q113" s="17"/>
      <c r="R113" s="17"/>
      <c r="S113" s="17"/>
      <c r="T113" s="17"/>
      <c r="U113" s="17"/>
      <c r="V113" s="17"/>
      <c r="W113" s="17"/>
      <c r="X113" s="17"/>
      <c r="Y113" s="17"/>
      <c r="Z113" s="17"/>
      <c r="AA113" s="17"/>
    </row>
    <row r="114" spans="1:27">
      <c r="A114" s="72"/>
      <c r="B114" s="1011">
        <v>92</v>
      </c>
      <c r="C114" s="98"/>
      <c r="D114" s="1011"/>
      <c r="E114" s="1011"/>
      <c r="F114" s="1011"/>
      <c r="G114" s="1011"/>
      <c r="H114" s="1011"/>
      <c r="I114" s="338"/>
      <c r="J114" s="17"/>
      <c r="K114" s="17"/>
      <c r="L114" s="17"/>
      <c r="M114" s="17"/>
      <c r="N114" s="17"/>
      <c r="O114" s="17"/>
      <c r="P114" s="17"/>
      <c r="Q114" s="17"/>
      <c r="R114" s="17"/>
      <c r="S114" s="17"/>
      <c r="T114" s="17"/>
      <c r="U114" s="17"/>
      <c r="V114" s="17"/>
      <c r="W114" s="17"/>
      <c r="X114" s="17"/>
      <c r="Y114" s="17"/>
      <c r="Z114" s="17"/>
      <c r="AA114" s="17"/>
    </row>
    <row r="115" spans="1:27">
      <c r="A115" s="72"/>
      <c r="B115" s="1011">
        <v>93</v>
      </c>
      <c r="C115" s="98"/>
      <c r="D115" s="1011"/>
      <c r="E115" s="1011"/>
      <c r="F115" s="1011"/>
      <c r="G115" s="1011"/>
      <c r="H115" s="1011"/>
      <c r="I115" s="338"/>
      <c r="J115" s="17"/>
      <c r="K115" s="17"/>
      <c r="L115" s="17"/>
      <c r="M115" s="17"/>
      <c r="N115" s="17"/>
      <c r="O115" s="17"/>
      <c r="P115" s="17"/>
      <c r="Q115" s="17"/>
      <c r="R115" s="17"/>
      <c r="S115" s="17"/>
      <c r="T115" s="17"/>
      <c r="U115" s="17"/>
      <c r="V115" s="17"/>
      <c r="W115" s="17"/>
      <c r="X115" s="17"/>
      <c r="Y115" s="17"/>
      <c r="Z115" s="17"/>
      <c r="AA115" s="17"/>
    </row>
    <row r="116" spans="1:27">
      <c r="A116" s="72"/>
      <c r="B116" s="1011">
        <v>94</v>
      </c>
      <c r="C116" s="98"/>
      <c r="D116" s="1011"/>
      <c r="E116" s="1011"/>
      <c r="F116" s="1011"/>
      <c r="G116" s="1011"/>
      <c r="H116" s="1011"/>
      <c r="I116" s="338"/>
      <c r="J116" s="17"/>
      <c r="K116" s="17"/>
      <c r="L116" s="17"/>
      <c r="M116" s="17"/>
      <c r="N116" s="17"/>
      <c r="O116" s="17"/>
      <c r="P116" s="17"/>
      <c r="Q116" s="17"/>
      <c r="R116" s="17"/>
      <c r="S116" s="17"/>
      <c r="T116" s="17"/>
      <c r="U116" s="17"/>
      <c r="V116" s="17"/>
      <c r="W116" s="17"/>
      <c r="X116" s="17"/>
      <c r="Y116" s="17"/>
      <c r="Z116" s="17"/>
      <c r="AA116" s="17"/>
    </row>
    <row r="117" spans="1:27">
      <c r="A117" s="72"/>
      <c r="B117" s="1011">
        <v>95</v>
      </c>
      <c r="C117" s="98"/>
      <c r="D117" s="1011"/>
      <c r="E117" s="1011"/>
      <c r="F117" s="1011"/>
      <c r="G117" s="1011"/>
      <c r="H117" s="1011"/>
      <c r="I117" s="338"/>
      <c r="J117" s="17"/>
      <c r="K117" s="17"/>
      <c r="L117" s="17"/>
      <c r="M117" s="17"/>
      <c r="N117" s="17"/>
      <c r="O117" s="17"/>
      <c r="P117" s="17"/>
      <c r="Q117" s="17"/>
      <c r="R117" s="17"/>
      <c r="S117" s="17"/>
      <c r="T117" s="17"/>
      <c r="U117" s="17"/>
      <c r="V117" s="17"/>
      <c r="W117" s="17"/>
      <c r="X117" s="17"/>
      <c r="Y117" s="17"/>
      <c r="Z117" s="17"/>
      <c r="AA117" s="17"/>
    </row>
    <row r="118" spans="1:27" ht="15.6" thickBot="1">
      <c r="A118" s="112"/>
      <c r="B118" s="113">
        <v>96</v>
      </c>
      <c r="C118" s="392"/>
      <c r="D118" s="113"/>
      <c r="E118" s="113"/>
      <c r="F118" s="113"/>
      <c r="G118" s="113"/>
      <c r="H118" s="113"/>
      <c r="I118" s="352"/>
      <c r="J118" s="17"/>
      <c r="K118" s="17"/>
      <c r="L118" s="17"/>
      <c r="M118" s="17"/>
      <c r="N118" s="17"/>
      <c r="O118" s="17"/>
      <c r="P118" s="17"/>
      <c r="Q118" s="17"/>
      <c r="R118" s="17"/>
      <c r="S118" s="17"/>
      <c r="T118" s="17"/>
      <c r="U118" s="17"/>
      <c r="V118" s="17"/>
      <c r="W118" s="17"/>
      <c r="X118" s="17"/>
      <c r="Y118" s="17"/>
      <c r="Z118" s="17"/>
      <c r="AA118" s="17"/>
    </row>
    <row r="119" spans="1:27" ht="15.6" thickBot="1">
      <c r="A119" s="112"/>
      <c r="B119" s="113"/>
      <c r="C119" s="1712"/>
      <c r="D119" s="349"/>
      <c r="E119" s="349"/>
      <c r="F119" s="349"/>
      <c r="G119" s="349"/>
      <c r="H119" s="113" t="s">
        <v>1938</v>
      </c>
      <c r="I119" s="344">
        <f>+I88+I76+I72</f>
        <v>191241366</v>
      </c>
      <c r="J119" s="17"/>
      <c r="K119" s="17"/>
      <c r="L119" s="17"/>
      <c r="M119" s="17"/>
      <c r="N119" s="17"/>
      <c r="O119" s="17"/>
      <c r="P119" s="17"/>
      <c r="Q119" s="17"/>
      <c r="R119" s="17"/>
      <c r="S119" s="17"/>
      <c r="T119" s="17"/>
      <c r="U119" s="17"/>
      <c r="V119" s="17"/>
      <c r="W119" s="17"/>
      <c r="X119" s="17"/>
      <c r="Y119" s="17"/>
      <c r="Z119" s="17"/>
      <c r="AA119" s="17"/>
    </row>
    <row r="120" spans="1:27">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row>
    <row r="121" spans="1:27" ht="15.6">
      <c r="A121" s="115" t="s">
        <v>3892</v>
      </c>
      <c r="B121" s="17"/>
      <c r="C121" s="17"/>
      <c r="D121" s="17"/>
      <c r="E121" s="17"/>
      <c r="F121" s="17"/>
      <c r="G121" s="350"/>
      <c r="H121" s="17"/>
      <c r="I121" s="17"/>
      <c r="J121" s="17"/>
      <c r="K121" s="17"/>
      <c r="L121" s="17"/>
      <c r="M121" s="17"/>
      <c r="N121" s="17"/>
      <c r="O121" s="17"/>
      <c r="P121" s="17"/>
      <c r="Q121" s="17"/>
      <c r="R121" s="17"/>
      <c r="S121" s="17"/>
      <c r="T121" s="17"/>
      <c r="U121" s="17"/>
      <c r="V121" s="17"/>
      <c r="W121" s="17"/>
      <c r="X121" s="17"/>
      <c r="Y121" s="17"/>
      <c r="Z121" s="17"/>
      <c r="AA121" s="17"/>
    </row>
    <row r="122" spans="1:27">
      <c r="A122" s="69" t="s">
        <v>3895</v>
      </c>
      <c r="B122" s="69"/>
      <c r="C122" s="69"/>
      <c r="D122" s="69"/>
      <c r="E122" s="69"/>
      <c r="F122" s="69"/>
      <c r="G122" s="69"/>
      <c r="H122" s="69"/>
      <c r="I122" s="69"/>
      <c r="J122" s="17"/>
      <c r="K122" s="17"/>
      <c r="L122" s="17"/>
      <c r="M122" s="17"/>
      <c r="N122" s="17"/>
      <c r="O122" s="17"/>
      <c r="P122" s="17"/>
      <c r="Q122" s="17"/>
      <c r="R122" s="17"/>
      <c r="S122" s="17"/>
      <c r="T122" s="17"/>
      <c r="U122" s="17"/>
      <c r="V122" s="17"/>
      <c r="W122" s="17"/>
      <c r="X122" s="17"/>
      <c r="Y122" s="17"/>
      <c r="Z122" s="17"/>
      <c r="AA122" s="17"/>
    </row>
  </sheetData>
  <customSheetViews>
    <customSheetView guid="{B03EE9F7-5DE6-4312-9CF8-68BFF35B892B}" colorId="22" printArea="1" topLeftCell="A58">
      <selection activeCell="F77" sqref="F77"/>
      <rowBreaks count="1" manualBreakCount="1">
        <brk id="61" max="16383" man="1"/>
      </rowBreaks>
      <pageMargins left="0.5" right="0.5" top="0.5" bottom="0.5" header="0.5" footer="0.5"/>
      <printOptions horizontalCentered="1" verticalCentered="1"/>
      <pageSetup scale="62" fitToHeight="5" orientation="portrait" horizontalDpi="300" verticalDpi="300" r:id="rId1"/>
      <headerFooter alignWithMargins="0"/>
    </customSheetView>
    <customSheetView guid="{6604920B-9A9A-4B1B-8001-ABFAE204A5A1}" colorId="22" showPageBreaks="1" topLeftCell="A58">
      <selection activeCell="F77" sqref="F77"/>
      <rowBreaks count="2" manualBreakCount="2">
        <brk id="61" max="16383" man="1"/>
        <brk id="137" max="16383" man="1"/>
      </rowBreaks>
      <pageMargins left="0.5" right="0.5" top="0.5" bottom="0.5" header="0.5" footer="0.5"/>
      <printOptions horizontalCentered="1" verticalCentered="1"/>
      <pageSetup scale="62" fitToHeight="5" orientation="portrait" horizontalDpi="300" verticalDpi="300" r:id="rId2"/>
      <headerFooter alignWithMargins="0"/>
    </customSheetView>
    <customSheetView guid="{725D19D6-B2FF-4AA6-9BA8-2C93787C1292}" colorId="22" showRuler="0" topLeftCell="A58">
      <selection activeCell="F77" sqref="F77"/>
      <rowBreaks count="1" manualBreakCount="1">
        <brk id="61" max="16383" man="1"/>
      </rowBreaks>
      <pageMargins left="0.5" right="0.5" top="0.5" bottom="0.5" header="0.5" footer="0.5"/>
      <printOptions horizontalCentered="1" verticalCentered="1"/>
      <pageSetup scale="62" fitToHeight="5" orientation="portrait" horizontalDpi="300" verticalDpi="300" r:id="rId3"/>
      <headerFooter alignWithMargins="0"/>
    </customSheetView>
    <customSheetView guid="{00D7FFF0-A637-4B2D-8964-7D108FE27DC9}" colorId="22" topLeftCell="A76">
      <selection activeCell="F100" sqref="F100"/>
      <rowBreaks count="1" manualBreakCount="1">
        <brk id="61" max="16383" man="1"/>
      </rowBreaks>
      <pageMargins left="0.5" right="0.5" top="0.5" bottom="0.5" header="0.5" footer="0.5"/>
      <printOptions horizontalCentered="1" verticalCentered="1"/>
      <pageSetup scale="62" fitToHeight="5" orientation="portrait" horizontalDpi="300" verticalDpi="300" r:id="rId4"/>
      <headerFooter alignWithMargins="0"/>
    </customSheetView>
    <customSheetView guid="{8930B103-E5CB-49CF-B279-92DC95584FC0}" scale="60" colorId="22" showPageBreaks="1" printArea="1" view="pageBreakPreview">
      <selection activeCell="L66" sqref="L66"/>
      <rowBreaks count="1" manualBreakCount="1">
        <brk id="61" max="16383" man="1"/>
      </rowBreaks>
      <pageMargins left="0.5" right="0.5" top="0.5" bottom="0.5" header="0.5" footer="0.5"/>
      <printOptions horizontalCentered="1" verticalCentered="1"/>
      <pageSetup scale="62" fitToHeight="5"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62" fitToHeight="5" orientation="portrait" horizontalDpi="300" verticalDpi="300" r:id="rId6"/>
  <headerFooter alignWithMargins="0"/>
  <rowBreaks count="1" manualBreakCount="1">
    <brk id="61" max="16383" man="1"/>
  </rowBreaks>
</worksheet>
</file>

<file path=xl/worksheets/sheet24.xml><?xml version="1.0" encoding="utf-8"?>
<worksheet xmlns="http://schemas.openxmlformats.org/spreadsheetml/2006/main" xmlns:r="http://schemas.openxmlformats.org/officeDocument/2006/relationships">
  <sheetPr transitionEvaluation="1"/>
  <dimension ref="A1:BD86"/>
  <sheetViews>
    <sheetView defaultGridColor="0" topLeftCell="A23" colorId="22" zoomScale="85" zoomScaleNormal="85" workbookViewId="0">
      <selection activeCell="F53" sqref="F53"/>
    </sheetView>
  </sheetViews>
  <sheetFormatPr defaultColWidth="9.6328125" defaultRowHeight="15"/>
  <cols>
    <col min="1" max="1" width="4.6328125" style="9" customWidth="1"/>
    <col min="2" max="2" width="1.6328125" style="9" customWidth="1"/>
    <col min="3" max="3" width="30.6328125" style="9" customWidth="1"/>
    <col min="4" max="4" width="28.6328125" style="9" customWidth="1"/>
    <col min="5" max="5" width="14.54296875" style="9" customWidth="1"/>
    <col min="6" max="6" width="27.90625" style="9" customWidth="1"/>
    <col min="7" max="7" width="9.90625" style="9" customWidth="1"/>
    <col min="8" max="16384" width="9.6328125" style="9"/>
  </cols>
  <sheetData>
    <row r="1" spans="1:56" ht="15" customHeight="1">
      <c r="A1" s="29" t="s">
        <v>3607</v>
      </c>
      <c r="B1" s="66"/>
      <c r="C1" s="66"/>
      <c r="D1" s="261" t="s">
        <v>1202</v>
      </c>
      <c r="E1" s="262" t="s">
        <v>1431</v>
      </c>
      <c r="F1" s="313" t="s">
        <v>1432</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Rochester Gas &amp; Electric Corporation</v>
      </c>
      <c r="B2" s="17"/>
      <c r="C2" s="17"/>
      <c r="D2" s="78" t="s">
        <v>2884</v>
      </c>
      <c r="E2" s="98" t="s">
        <v>1227</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3608</v>
      </c>
      <c r="E3" s="871" t="str">
        <f>'Data Sheet'!$C$40</f>
        <v xml:space="preserve"> </v>
      </c>
      <c r="F3" s="111" t="str">
        <f>'Data Sheet'!$C$38</f>
        <v>12/31/2013</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63" t="s">
        <v>1435</v>
      </c>
      <c r="B4" s="264"/>
      <c r="C4" s="264"/>
      <c r="D4" s="264"/>
      <c r="E4" s="264"/>
      <c r="F4" s="265"/>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66" t="s">
        <v>1436</v>
      </c>
      <c r="B6" s="267"/>
      <c r="C6" s="267"/>
      <c r="D6" s="267"/>
      <c r="E6" s="267"/>
      <c r="F6" s="268"/>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66" t="s">
        <v>1437</v>
      </c>
      <c r="B7" s="267"/>
      <c r="C7" s="267"/>
      <c r="D7" s="267"/>
      <c r="E7" s="267"/>
      <c r="F7" s="268"/>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66"/>
      <c r="B8" s="267"/>
      <c r="C8" s="267"/>
      <c r="D8" s="267"/>
      <c r="E8" s="267"/>
      <c r="F8" s="268"/>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66" t="s">
        <v>4125</v>
      </c>
      <c r="B9" s="267"/>
      <c r="C9" s="267"/>
      <c r="D9" s="267"/>
      <c r="E9" s="267"/>
      <c r="F9" s="268"/>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66"/>
      <c r="B10" s="267"/>
      <c r="C10" s="267"/>
      <c r="D10" s="267"/>
      <c r="E10" s="267"/>
      <c r="F10" s="268"/>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66" t="s">
        <v>4126</v>
      </c>
      <c r="B11" s="267"/>
      <c r="C11" s="267"/>
      <c r="D11" s="267"/>
      <c r="E11" s="267"/>
      <c r="F11" s="268"/>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66" t="s">
        <v>4127</v>
      </c>
      <c r="B12" s="267"/>
      <c r="C12" s="267"/>
      <c r="D12" s="267"/>
      <c r="E12" s="267"/>
      <c r="F12" s="268"/>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66" t="s">
        <v>4128</v>
      </c>
      <c r="B13" s="267"/>
      <c r="C13" s="267"/>
      <c r="D13" s="267"/>
      <c r="E13" s="267"/>
      <c r="F13" s="268"/>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66"/>
      <c r="B14" s="267"/>
      <c r="C14" s="267"/>
      <c r="D14" s="267"/>
      <c r="E14" s="267"/>
      <c r="F14" s="268"/>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66" t="s">
        <v>4129</v>
      </c>
      <c r="B15" s="267"/>
      <c r="C15" s="267"/>
      <c r="D15" s="267"/>
      <c r="E15" s="267"/>
      <c r="F15" s="268"/>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66" t="s">
        <v>4130</v>
      </c>
      <c r="B16" s="267"/>
      <c r="C16" s="267"/>
      <c r="D16" s="267"/>
      <c r="E16" s="267"/>
      <c r="F16" s="268"/>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8"/>
      <c r="C18" s="17"/>
      <c r="D18" s="17"/>
      <c r="E18" s="17"/>
      <c r="F18" s="270" t="s">
        <v>4131</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71" t="s">
        <v>1357</v>
      </c>
      <c r="B19" s="98"/>
      <c r="C19" s="17" t="s">
        <v>4132</v>
      </c>
      <c r="D19" s="17"/>
      <c r="E19" s="17"/>
      <c r="F19" s="709" t="s">
        <v>4133</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72" t="s">
        <v>1360</v>
      </c>
      <c r="B20" s="105"/>
      <c r="C20" s="77" t="s">
        <v>4134</v>
      </c>
      <c r="D20" s="77"/>
      <c r="E20" s="77"/>
      <c r="F20" s="827" t="s">
        <v>447</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8"/>
      <c r="C21" s="17"/>
      <c r="D21" s="17"/>
      <c r="E21" s="17"/>
      <c r="F21" s="33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354" t="s">
        <v>423</v>
      </c>
      <c r="C22" s="1011"/>
      <c r="D22" s="1011"/>
      <c r="E22" s="1011"/>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8"/>
      <c r="C23" s="1011"/>
      <c r="D23" s="1011"/>
      <c r="E23" s="1011"/>
      <c r="F23" s="33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8"/>
      <c r="C24" s="1011" t="s">
        <v>18</v>
      </c>
      <c r="D24" s="1011"/>
      <c r="E24" s="1011"/>
      <c r="F24" s="338">
        <v>10317245</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8"/>
      <c r="C25" s="1011" t="s">
        <v>19</v>
      </c>
      <c r="D25" s="1011"/>
      <c r="E25" s="1011"/>
      <c r="F25" s="338">
        <v>6422708</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8"/>
      <c r="C26" s="1011" t="s">
        <v>20</v>
      </c>
      <c r="D26" s="1011"/>
      <c r="E26" s="1011"/>
      <c r="F26" s="338">
        <v>3342232</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8"/>
      <c r="C27" s="1011"/>
      <c r="D27" s="1011"/>
      <c r="E27" s="1011"/>
      <c r="F27" s="338"/>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8"/>
      <c r="C28" s="1011"/>
      <c r="D28" s="1011"/>
      <c r="E28" s="1011"/>
      <c r="F28" s="338"/>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8"/>
      <c r="C29" s="1011"/>
      <c r="D29" s="1011"/>
      <c r="E29" s="1011"/>
      <c r="F29" s="338"/>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8"/>
      <c r="C30" s="1011"/>
      <c r="D30" s="1011"/>
      <c r="E30" s="1011"/>
      <c r="F30" s="338"/>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8"/>
      <c r="C31" s="1011"/>
      <c r="D31" s="1011"/>
      <c r="E31" s="1011"/>
      <c r="F31" s="338"/>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8"/>
      <c r="C32" s="1011"/>
      <c r="D32" s="1011" t="s">
        <v>4345</v>
      </c>
      <c r="E32" s="1011"/>
      <c r="F32" s="317">
        <f>SUM(F24:F31)</f>
        <v>20082185</v>
      </c>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8"/>
      <c r="C33" s="1011"/>
      <c r="D33" s="1011"/>
      <c r="E33" s="1011"/>
      <c r="F33" s="338"/>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8"/>
      <c r="C34" s="1011"/>
      <c r="D34" s="1011"/>
      <c r="E34" s="1011"/>
      <c r="F34" s="338"/>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8"/>
      <c r="C35" s="1011"/>
      <c r="D35" s="1011"/>
      <c r="E35" s="1011"/>
      <c r="F35" s="338"/>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8"/>
      <c r="C36" s="1011"/>
      <c r="D36" s="1011"/>
      <c r="E36" s="1011"/>
      <c r="F36" s="338"/>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8"/>
      <c r="C37" s="1011"/>
      <c r="D37" s="1011"/>
      <c r="E37" s="1011"/>
      <c r="F37" s="338"/>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8"/>
      <c r="C38" s="1011"/>
      <c r="D38" s="1011"/>
      <c r="E38" s="1011"/>
      <c r="F38" s="338"/>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8"/>
      <c r="C39" s="1011"/>
      <c r="D39" s="1011"/>
      <c r="E39" s="1011"/>
      <c r="F39" s="338"/>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8"/>
      <c r="C40" s="1011"/>
      <c r="D40" s="1011"/>
      <c r="E40" s="1011"/>
      <c r="F40" s="338"/>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354" t="s">
        <v>424</v>
      </c>
      <c r="C41" s="1011"/>
      <c r="D41" s="1011"/>
      <c r="E41" s="1011"/>
      <c r="F41" s="338"/>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8"/>
      <c r="C42" s="1011"/>
      <c r="D42" s="1011"/>
      <c r="E42" s="1011"/>
      <c r="F42" s="33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8"/>
      <c r="C43" s="1011" t="s">
        <v>18</v>
      </c>
      <c r="D43" s="1011"/>
      <c r="E43" s="1011"/>
      <c r="F43" s="338">
        <v>547778</v>
      </c>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8"/>
      <c r="C44" s="1011" t="s">
        <v>19</v>
      </c>
      <c r="D44" s="1011"/>
      <c r="E44" s="1011"/>
      <c r="F44" s="338">
        <v>2286434</v>
      </c>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8"/>
      <c r="C45" s="1011" t="s">
        <v>20</v>
      </c>
      <c r="D45" s="1011"/>
      <c r="E45" s="1011"/>
      <c r="F45" s="338">
        <v>1889347</v>
      </c>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8"/>
      <c r="C46" s="1011"/>
      <c r="D46" s="1011"/>
      <c r="E46" s="1011"/>
      <c r="F46" s="338"/>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8"/>
      <c r="C47" s="1011"/>
      <c r="D47" s="1011"/>
      <c r="E47" s="1011"/>
      <c r="F47" s="338"/>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8"/>
      <c r="C48" s="1011"/>
      <c r="D48" s="1011"/>
      <c r="E48" s="1011"/>
      <c r="F48" s="338"/>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8"/>
      <c r="C49" s="1011"/>
      <c r="D49" s="1011"/>
      <c r="E49" s="1011"/>
      <c r="F49" s="338"/>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8"/>
      <c r="C50" s="1011"/>
      <c r="D50" s="1011"/>
      <c r="E50" s="1011"/>
      <c r="F50" s="338"/>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8"/>
      <c r="C51" s="1011"/>
      <c r="D51" s="1011"/>
      <c r="E51" s="1011"/>
      <c r="F51" s="338"/>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8"/>
      <c r="C52" s="1011"/>
      <c r="D52" s="1011"/>
      <c r="E52" s="1011"/>
      <c r="F52" s="33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8"/>
      <c r="C53" s="1011"/>
      <c r="D53" s="1011" t="s">
        <v>4346</v>
      </c>
      <c r="E53" s="1011"/>
      <c r="F53" s="317">
        <f>SUM(F43:F52)</f>
        <v>4723559</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354"/>
      <c r="C54" s="1011"/>
      <c r="D54" s="1011"/>
      <c r="E54" s="1011"/>
      <c r="F54" s="33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8"/>
      <c r="C55" s="1011"/>
      <c r="D55" s="1011"/>
      <c r="E55" s="1011"/>
      <c r="F55" s="33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8"/>
      <c r="C56" s="1011"/>
      <c r="D56" s="1011"/>
      <c r="E56" s="1011"/>
      <c r="F56" s="338"/>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8"/>
      <c r="C57" s="1011"/>
      <c r="D57" s="1011"/>
      <c r="E57" s="1011"/>
      <c r="F57" s="338"/>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8"/>
      <c r="C58" s="1011"/>
      <c r="D58" s="1011"/>
      <c r="E58" s="1011"/>
      <c r="F58" s="338"/>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8"/>
      <c r="C59" s="17"/>
      <c r="D59" s="17"/>
      <c r="E59" s="17"/>
      <c r="F59" s="338"/>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8"/>
      <c r="C60" s="17"/>
      <c r="D60" s="17"/>
      <c r="E60" s="17"/>
      <c r="F60" s="338"/>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8"/>
      <c r="C61" s="17"/>
      <c r="D61" s="17"/>
      <c r="E61" s="17"/>
      <c r="F61" s="338"/>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8"/>
      <c r="C62" s="17"/>
      <c r="D62" s="17"/>
      <c r="E62" s="17"/>
      <c r="F62" s="338"/>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8"/>
      <c r="C63" s="17"/>
      <c r="D63" s="17"/>
      <c r="E63" s="17"/>
      <c r="F63" s="338"/>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8"/>
      <c r="C64" s="17"/>
      <c r="D64" s="17"/>
      <c r="E64" s="17"/>
      <c r="F64" s="338"/>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8"/>
      <c r="C65" s="17"/>
      <c r="D65" s="17"/>
      <c r="E65" s="17"/>
      <c r="F65" s="338"/>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8"/>
      <c r="C66" s="17"/>
      <c r="D66" s="17"/>
      <c r="E66" s="17"/>
      <c r="F66" s="33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6" thickBot="1">
      <c r="A67" s="355">
        <v>46</v>
      </c>
      <c r="B67" s="306"/>
      <c r="C67" s="329" t="s">
        <v>4204</v>
      </c>
      <c r="D67" s="329" t="s">
        <v>1563</v>
      </c>
      <c r="E67" s="329"/>
      <c r="F67" s="326">
        <f>+F53+F32</f>
        <v>24805744</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6">
      <c r="A68" s="115" t="s">
        <v>4135</v>
      </c>
      <c r="B68" s="17"/>
      <c r="C68" s="17"/>
      <c r="D68" s="115"/>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4136</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customSheetViews>
    <customSheetView guid="{B03EE9F7-5DE6-4312-9CF8-68BFF35B892B}" scale="85" colorId="22" showPageBreaks="1" printArea="1" topLeftCell="A23">
      <selection activeCell="F53" sqref="F53"/>
      <pageMargins left="0.5" right="0.5" top="0.5" bottom="0.5" header="0.5" footer="0.5"/>
      <printOptions horizontalCentered="1" verticalCentered="1"/>
      <pageSetup scale="67" orientation="portrait" horizontalDpi="300" verticalDpi="300" r:id="rId1"/>
      <headerFooter alignWithMargins="0"/>
    </customSheetView>
    <customSheetView guid="{6604920B-9A9A-4B1B-8001-ABFAE204A5A1}" scale="85" colorId="22" showPageBreaks="1">
      <selection activeCell="I62" sqref="I62"/>
      <pageMargins left="0.5" right="0.5" top="0.5" bottom="0.5" header="0.5" footer="0.5"/>
      <printOptions horizontalCentered="1" verticalCentered="1"/>
      <pageSetup scale="67" orientation="portrait" horizontalDpi="300" verticalDpi="300" r:id="rId2"/>
      <headerFooter alignWithMargins="0"/>
    </customSheetView>
    <customSheetView guid="{725D19D6-B2FF-4AA6-9BA8-2C93787C1292}" scale="85" colorId="22" showRuler="0">
      <selection activeCell="D23" sqref="D23"/>
      <pageMargins left="0.5" right="0.5" top="0.5" bottom="0.5" header="0.5" footer="0.5"/>
      <printOptions horizontalCentered="1" verticalCentered="1"/>
      <pageSetup scale="67" orientation="portrait" horizontalDpi="300" verticalDpi="300" r:id="rId3"/>
      <headerFooter alignWithMargins="0"/>
    </customSheetView>
    <customSheetView guid="{00D7FFF0-A637-4B2D-8964-7D108FE27DC9}" scale="85" colorId="22" topLeftCell="A23">
      <selection activeCell="F53" sqref="F53"/>
      <pageMargins left="0.5" right="0.5" top="0.5" bottom="0.5" header="0.5" footer="0.5"/>
      <printOptions horizontalCentered="1" verticalCentered="1"/>
      <pageSetup scale="67" orientation="portrait" horizontalDpi="300" verticalDpi="300" r:id="rId4"/>
      <headerFooter alignWithMargins="0"/>
    </customSheetView>
    <customSheetView guid="{8930B103-E5CB-49CF-B279-92DC95584FC0}" scale="85" colorId="22" showPageBreaks="1" printArea="1" topLeftCell="A23">
      <selection activeCell="F53" sqref="F53"/>
      <pageMargins left="0.5" right="0.5" top="0.5" bottom="0.5" header="0.5" footer="0.5"/>
      <printOptions horizontalCentered="1" verticalCentered="1"/>
      <pageSetup scale="67"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67" orientation="portrait" horizontalDpi="300" verticalDpi="300" r:id="rId6"/>
  <headerFooter alignWithMargins="0"/>
</worksheet>
</file>

<file path=xl/worksheets/sheet25.xml><?xml version="1.0" encoding="utf-8"?>
<worksheet xmlns="http://schemas.openxmlformats.org/spreadsheetml/2006/main" xmlns:r="http://schemas.openxmlformats.org/officeDocument/2006/relationships">
  <sheetPr transitionEvaluation="1"/>
  <dimension ref="A1:G133"/>
  <sheetViews>
    <sheetView defaultGridColor="0" topLeftCell="A22" colorId="22" zoomScale="85" zoomScaleNormal="85" workbookViewId="0">
      <selection activeCell="J42" sqref="J42"/>
    </sheetView>
  </sheetViews>
  <sheetFormatPr defaultColWidth="9.6328125" defaultRowHeight="15"/>
  <cols>
    <col min="1" max="1" width="8.6328125" style="9" customWidth="1"/>
    <col min="2" max="2" width="4.6328125" style="9" customWidth="1"/>
    <col min="3" max="3" width="20.6328125" style="9" customWidth="1"/>
    <col min="4" max="4" width="3.6328125" style="9" customWidth="1"/>
    <col min="5" max="5" width="19" style="9" customWidth="1"/>
    <col min="6" max="6" width="22.6328125" style="9" customWidth="1"/>
    <col min="7" max="7" width="28" style="9" customWidth="1"/>
    <col min="8" max="16384" width="9.6328125" style="9"/>
  </cols>
  <sheetData>
    <row r="1" spans="1:7">
      <c r="A1" s="29" t="s">
        <v>1429</v>
      </c>
      <c r="B1" s="66"/>
      <c r="C1" s="260"/>
      <c r="D1" s="262" t="s">
        <v>1202</v>
      </c>
      <c r="E1" s="66"/>
      <c r="F1" s="262" t="s">
        <v>1431</v>
      </c>
      <c r="G1" s="488" t="s">
        <v>1432</v>
      </c>
    </row>
    <row r="2" spans="1:7">
      <c r="A2" s="72" t="str">
        <f>'Data Sheet'!$C$25</f>
        <v>Rochester Gas &amp; Electric Corporation</v>
      </c>
      <c r="B2" s="17"/>
      <c r="C2" s="81"/>
      <c r="D2" s="98" t="s">
        <v>2884</v>
      </c>
      <c r="E2" s="17"/>
      <c r="F2" s="98" t="s">
        <v>1227</v>
      </c>
      <c r="G2" s="83"/>
    </row>
    <row r="3" spans="1:7" ht="15" customHeight="1">
      <c r="A3" s="74"/>
      <c r="B3" s="77"/>
      <c r="C3" s="118"/>
      <c r="D3" s="105" t="s">
        <v>3608</v>
      </c>
      <c r="E3" s="77"/>
      <c r="F3" s="870" t="str">
        <f>'Data Sheet'!$C$40</f>
        <v xml:space="preserve"> </v>
      </c>
      <c r="G3" s="273" t="str">
        <f>'Data Sheet'!$C$38</f>
        <v>12/31/2013</v>
      </c>
    </row>
    <row r="4" spans="1:7" ht="15" customHeight="1">
      <c r="A4" s="149" t="s">
        <v>4137</v>
      </c>
      <c r="B4" s="75"/>
      <c r="C4" s="75"/>
      <c r="D4" s="75"/>
      <c r="E4" s="75"/>
      <c r="F4" s="75"/>
      <c r="G4" s="537"/>
    </row>
    <row r="5" spans="1:7">
      <c r="A5" s="1965" t="s">
        <v>2504</v>
      </c>
      <c r="B5" s="1966"/>
      <c r="C5" s="1966"/>
      <c r="D5" s="1966"/>
      <c r="E5" s="1966"/>
      <c r="F5" s="1966" t="s">
        <v>1038</v>
      </c>
      <c r="G5" s="1967"/>
    </row>
    <row r="6" spans="1:7">
      <c r="A6" s="1962" t="s">
        <v>4138</v>
      </c>
      <c r="B6" s="1963"/>
      <c r="C6" s="1963"/>
      <c r="D6" s="1963"/>
      <c r="E6" s="1963"/>
      <c r="F6" s="1958" t="s">
        <v>4139</v>
      </c>
      <c r="G6" s="1959"/>
    </row>
    <row r="7" spans="1:7">
      <c r="A7" s="1962" t="s">
        <v>457</v>
      </c>
      <c r="B7" s="1963"/>
      <c r="C7" s="1963"/>
      <c r="D7" s="1963"/>
      <c r="E7" s="1963"/>
      <c r="F7" s="1958" t="s">
        <v>458</v>
      </c>
      <c r="G7" s="1959"/>
    </row>
    <row r="8" spans="1:7">
      <c r="A8" s="1962" t="s">
        <v>1445</v>
      </c>
      <c r="B8" s="1963"/>
      <c r="C8" s="1963"/>
      <c r="D8" s="1963"/>
      <c r="E8" s="1963"/>
      <c r="F8" s="1958" t="s">
        <v>1446</v>
      </c>
      <c r="G8" s="1959"/>
    </row>
    <row r="9" spans="1:7">
      <c r="A9" s="1962" t="s">
        <v>1447</v>
      </c>
      <c r="B9" s="1963"/>
      <c r="C9" s="1963"/>
      <c r="D9" s="1963"/>
      <c r="E9" s="1963"/>
      <c r="F9" s="1958" t="s">
        <v>1039</v>
      </c>
      <c r="G9" s="1959"/>
    </row>
    <row r="10" spans="1:7">
      <c r="A10" s="1962" t="s">
        <v>1448</v>
      </c>
      <c r="B10" s="1963"/>
      <c r="C10" s="1963"/>
      <c r="D10" s="1963"/>
      <c r="E10" s="1963"/>
      <c r="F10" s="1958" t="s">
        <v>1449</v>
      </c>
      <c r="G10" s="1959"/>
    </row>
    <row r="11" spans="1:7">
      <c r="A11" s="1962" t="s">
        <v>1450</v>
      </c>
      <c r="B11" s="1963"/>
      <c r="C11" s="1963"/>
      <c r="D11" s="1963"/>
      <c r="E11" s="1963"/>
      <c r="F11" s="1958" t="s">
        <v>1451</v>
      </c>
      <c r="G11" s="1959"/>
    </row>
    <row r="12" spans="1:7" ht="15.6" customHeight="1">
      <c r="A12" s="1964" t="s">
        <v>1452</v>
      </c>
      <c r="B12" s="1960"/>
      <c r="C12" s="1960"/>
      <c r="D12" s="1960"/>
      <c r="E12" s="1009"/>
      <c r="F12" s="1960" t="s">
        <v>1453</v>
      </c>
      <c r="G12" s="1961"/>
    </row>
    <row r="13" spans="1:7" ht="17.399999999999999" customHeight="1">
      <c r="A13" s="1955" t="s">
        <v>1454</v>
      </c>
      <c r="B13" s="1956"/>
      <c r="C13" s="1956"/>
      <c r="D13" s="1956"/>
      <c r="E13" s="1956"/>
      <c r="F13" s="1956"/>
      <c r="G13" s="1957"/>
    </row>
    <row r="14" spans="1:7">
      <c r="A14" s="72"/>
      <c r="B14" s="17"/>
      <c r="C14" s="17"/>
      <c r="D14" s="17"/>
      <c r="E14" s="17"/>
      <c r="F14" s="17"/>
      <c r="G14" s="73"/>
    </row>
    <row r="15" spans="1:7">
      <c r="A15" s="358"/>
      <c r="B15" s="17" t="s">
        <v>4013</v>
      </c>
      <c r="C15" s="17"/>
      <c r="D15" s="17"/>
      <c r="E15" s="17"/>
      <c r="F15" s="1011"/>
      <c r="G15" s="73"/>
    </row>
    <row r="16" spans="1:7">
      <c r="A16" s="358"/>
      <c r="B16" s="17"/>
      <c r="C16" s="17"/>
      <c r="D16" s="17"/>
      <c r="E16" s="17"/>
      <c r="F16" s="1011"/>
      <c r="G16" s="73"/>
    </row>
    <row r="17" spans="1:7">
      <c r="A17" s="358"/>
      <c r="B17" s="17" t="s">
        <v>4545</v>
      </c>
      <c r="C17" s="17"/>
      <c r="D17" s="17"/>
      <c r="E17" s="17"/>
      <c r="F17" s="73"/>
      <c r="G17" s="73"/>
    </row>
    <row r="18" spans="1:7">
      <c r="A18" s="358"/>
      <c r="B18" s="17" t="s">
        <v>4546</v>
      </c>
      <c r="C18" s="17"/>
      <c r="D18" s="17"/>
      <c r="E18" s="17"/>
      <c r="F18" s="1011"/>
      <c r="G18" s="73"/>
    </row>
    <row r="19" spans="1:7">
      <c r="A19" s="358"/>
      <c r="B19" s="17"/>
      <c r="C19" s="17"/>
      <c r="D19" s="17"/>
      <c r="E19" s="17"/>
      <c r="F19" s="1011"/>
      <c r="G19" s="73"/>
    </row>
    <row r="20" spans="1:7">
      <c r="A20" s="358"/>
      <c r="B20" s="17" t="s">
        <v>4547</v>
      </c>
      <c r="C20" s="17"/>
      <c r="D20" s="17"/>
      <c r="E20" s="17"/>
      <c r="F20" s="1011"/>
      <c r="G20" s="73"/>
    </row>
    <row r="21" spans="1:7">
      <c r="A21" s="358"/>
      <c r="B21" s="17" t="s">
        <v>4548</v>
      </c>
      <c r="C21" s="17"/>
      <c r="D21" s="17"/>
      <c r="E21" s="17"/>
      <c r="F21" s="1011"/>
      <c r="G21" s="73"/>
    </row>
    <row r="22" spans="1:7">
      <c r="A22" s="358"/>
      <c r="B22" s="17" t="s">
        <v>4549</v>
      </c>
      <c r="C22" s="17"/>
      <c r="D22" s="17"/>
      <c r="E22" s="17"/>
      <c r="F22" s="1011"/>
      <c r="G22" s="73"/>
    </row>
    <row r="23" spans="1:7">
      <c r="A23" s="358"/>
      <c r="B23" s="17" t="s">
        <v>4550</v>
      </c>
      <c r="C23" s="17"/>
      <c r="D23" s="17"/>
      <c r="E23" s="17"/>
      <c r="F23" s="1011"/>
      <c r="G23" s="73"/>
    </row>
    <row r="24" spans="1:7">
      <c r="A24" s="358"/>
      <c r="B24" s="17"/>
      <c r="C24" s="17"/>
      <c r="D24" s="17"/>
      <c r="E24" s="17"/>
      <c r="F24" s="1011"/>
      <c r="G24" s="73"/>
    </row>
    <row r="25" spans="1:7">
      <c r="A25" s="358"/>
      <c r="B25" s="17" t="s">
        <v>4551</v>
      </c>
      <c r="C25" s="17"/>
      <c r="D25" s="17"/>
      <c r="E25" s="17"/>
      <c r="F25" s="1011"/>
      <c r="G25" s="73"/>
    </row>
    <row r="26" spans="1:7">
      <c r="A26" s="358"/>
      <c r="B26" s="17" t="s">
        <v>4552</v>
      </c>
      <c r="C26" s="17"/>
      <c r="D26" s="17"/>
      <c r="E26" s="17"/>
      <c r="F26" s="1011"/>
      <c r="G26" s="73"/>
    </row>
    <row r="27" spans="1:7">
      <c r="A27" s="358"/>
      <c r="B27" s="17"/>
      <c r="C27" s="17"/>
      <c r="D27" s="17"/>
      <c r="E27" s="17"/>
      <c r="F27" s="1011"/>
      <c r="G27" s="73"/>
    </row>
    <row r="28" spans="1:7">
      <c r="A28" s="358"/>
      <c r="B28" s="17" t="s">
        <v>4553</v>
      </c>
      <c r="C28" s="17"/>
      <c r="D28" s="17"/>
      <c r="E28" s="17"/>
      <c r="F28" s="1011"/>
      <c r="G28" s="73"/>
    </row>
    <row r="29" spans="1:7">
      <c r="A29" s="358"/>
      <c r="B29" s="17"/>
      <c r="C29" s="17"/>
      <c r="D29" s="17"/>
      <c r="E29" s="17"/>
      <c r="F29" s="1011"/>
      <c r="G29" s="73"/>
    </row>
    <row r="30" spans="1:7">
      <c r="A30" s="358"/>
      <c r="B30" s="17" t="s">
        <v>4554</v>
      </c>
      <c r="C30" s="17"/>
      <c r="D30" s="17"/>
      <c r="E30" s="17"/>
      <c r="F30" s="73"/>
      <c r="G30" s="73"/>
    </row>
    <row r="31" spans="1:7">
      <c r="A31" s="358"/>
      <c r="B31" s="17"/>
      <c r="C31" s="17"/>
      <c r="D31" s="17"/>
      <c r="E31" s="17"/>
      <c r="F31" s="1011"/>
      <c r="G31" s="73"/>
    </row>
    <row r="32" spans="1:7">
      <c r="A32" s="358"/>
      <c r="B32" s="17" t="s">
        <v>4555</v>
      </c>
      <c r="C32" s="17"/>
      <c r="D32" s="17"/>
      <c r="E32" s="17"/>
      <c r="F32" s="1011"/>
      <c r="G32" s="73"/>
    </row>
    <row r="33" spans="1:7">
      <c r="A33" s="358"/>
      <c r="B33" s="17" t="s">
        <v>4556</v>
      </c>
      <c r="C33" s="17"/>
      <c r="D33" s="17"/>
      <c r="E33" s="17"/>
      <c r="F33" s="1011"/>
      <c r="G33" s="73"/>
    </row>
    <row r="34" spans="1:7">
      <c r="A34" s="358"/>
      <c r="B34" s="17" t="s">
        <v>4557</v>
      </c>
      <c r="C34" s="17"/>
      <c r="D34" s="17"/>
      <c r="E34" s="17"/>
      <c r="F34" s="1011"/>
      <c r="G34" s="73"/>
    </row>
    <row r="35" spans="1:7">
      <c r="A35" s="358"/>
      <c r="B35" s="17" t="s">
        <v>4558</v>
      </c>
      <c r="C35" s="17"/>
      <c r="D35" s="17"/>
      <c r="E35" s="17"/>
      <c r="F35" s="1011"/>
      <c r="G35" s="73"/>
    </row>
    <row r="36" spans="1:7">
      <c r="A36" s="358"/>
      <c r="B36" s="17"/>
      <c r="C36" s="17"/>
      <c r="D36" s="17"/>
      <c r="E36" s="17"/>
      <c r="F36" s="1011"/>
      <c r="G36" s="73"/>
    </row>
    <row r="37" spans="1:7">
      <c r="A37" s="358"/>
      <c r="B37" s="17" t="s">
        <v>4559</v>
      </c>
      <c r="C37" s="17"/>
      <c r="D37" s="17"/>
      <c r="E37" s="17"/>
      <c r="F37" s="73"/>
      <c r="G37" s="73"/>
    </row>
    <row r="38" spans="1:7">
      <c r="A38" s="358"/>
      <c r="B38" s="17" t="s">
        <v>4560</v>
      </c>
      <c r="C38" s="17"/>
      <c r="D38" s="17"/>
      <c r="E38" s="17"/>
      <c r="F38" s="1011"/>
      <c r="G38" s="73"/>
    </row>
    <row r="39" spans="1:7">
      <c r="A39" s="358"/>
      <c r="B39" s="17"/>
      <c r="C39" s="17"/>
      <c r="D39" s="17"/>
      <c r="E39" s="17"/>
      <c r="F39" s="1011"/>
      <c r="G39" s="73"/>
    </row>
    <row r="40" spans="1:7">
      <c r="A40" s="358"/>
      <c r="B40" s="17"/>
      <c r="C40" s="17"/>
      <c r="D40" s="17"/>
      <c r="E40" s="17"/>
      <c r="F40" s="17"/>
      <c r="G40" s="73"/>
    </row>
    <row r="41" spans="1:7">
      <c r="A41" s="358"/>
      <c r="B41" s="17"/>
      <c r="C41" s="17"/>
      <c r="D41" s="17"/>
      <c r="E41" s="17"/>
      <c r="F41" s="17"/>
      <c r="G41" s="73"/>
    </row>
    <row r="42" spans="1:7">
      <c r="A42" s="358"/>
      <c r="B42" s="17"/>
      <c r="C42" s="17"/>
      <c r="D42" s="17"/>
      <c r="E42" s="17"/>
      <c r="F42" s="17"/>
      <c r="G42" s="73"/>
    </row>
    <row r="43" spans="1:7">
      <c r="A43" s="72"/>
      <c r="B43" s="77"/>
      <c r="C43" s="77"/>
      <c r="D43" s="77"/>
      <c r="E43" s="77"/>
      <c r="F43" s="77"/>
      <c r="G43" s="76"/>
    </row>
    <row r="44" spans="1:7">
      <c r="A44" s="263" t="s">
        <v>1455</v>
      </c>
      <c r="B44" s="75"/>
      <c r="C44" s="75"/>
      <c r="D44" s="75"/>
      <c r="E44" s="75"/>
      <c r="F44" s="75"/>
      <c r="G44" s="537"/>
    </row>
    <row r="45" spans="1:7">
      <c r="A45" s="72" t="s">
        <v>1456</v>
      </c>
      <c r="B45" s="17"/>
      <c r="C45" s="17"/>
      <c r="D45" s="17"/>
      <c r="E45" s="17"/>
      <c r="F45" s="17"/>
      <c r="G45" s="73"/>
    </row>
    <row r="46" spans="1:7">
      <c r="A46" s="72" t="s">
        <v>546</v>
      </c>
      <c r="B46" s="17"/>
      <c r="C46" s="17"/>
      <c r="D46" s="17"/>
      <c r="E46" s="17"/>
      <c r="F46" s="17"/>
      <c r="G46" s="73"/>
    </row>
    <row r="47" spans="1:7">
      <c r="A47" s="87" t="s">
        <v>1386</v>
      </c>
      <c r="B47" s="89"/>
      <c r="C47" s="89"/>
      <c r="D47" s="89"/>
      <c r="E47" s="89"/>
      <c r="F47" s="89"/>
      <c r="G47" s="85"/>
    </row>
    <row r="48" spans="1:7">
      <c r="A48" s="72"/>
      <c r="B48" s="323"/>
      <c r="C48" s="323"/>
      <c r="D48" s="323"/>
      <c r="E48" s="323"/>
      <c r="F48" s="877" t="s">
        <v>1387</v>
      </c>
      <c r="G48" s="319" t="s">
        <v>1388</v>
      </c>
    </row>
    <row r="49" spans="1:7">
      <c r="A49" s="72"/>
      <c r="B49" s="877" t="s">
        <v>1357</v>
      </c>
      <c r="C49" s="877" t="s">
        <v>1389</v>
      </c>
      <c r="D49" s="323"/>
      <c r="E49" s="877" t="s">
        <v>4717</v>
      </c>
      <c r="F49" s="877" t="s">
        <v>1390</v>
      </c>
      <c r="G49" s="319" t="s">
        <v>1391</v>
      </c>
    </row>
    <row r="50" spans="1:7">
      <c r="A50" s="72"/>
      <c r="B50" s="877" t="s">
        <v>1360</v>
      </c>
      <c r="C50" s="877" t="s">
        <v>1392</v>
      </c>
      <c r="D50" s="323"/>
      <c r="E50" s="877" t="s">
        <v>447</v>
      </c>
      <c r="F50" s="877" t="s">
        <v>448</v>
      </c>
      <c r="G50" s="319" t="s">
        <v>449</v>
      </c>
    </row>
    <row r="51" spans="1:7">
      <c r="A51" s="72"/>
      <c r="B51" s="323">
        <v>1</v>
      </c>
      <c r="C51" s="323" t="s">
        <v>1393</v>
      </c>
      <c r="D51" s="323"/>
      <c r="E51" s="1788">
        <v>34436.055560000001</v>
      </c>
      <c r="F51" s="402"/>
      <c r="G51" s="369"/>
    </row>
    <row r="52" spans="1:7">
      <c r="A52" s="72"/>
      <c r="B52" s="323">
        <v>2</v>
      </c>
      <c r="C52" s="323" t="s">
        <v>1394</v>
      </c>
      <c r="D52" s="323"/>
      <c r="E52" s="878"/>
      <c r="F52" s="402"/>
      <c r="G52" s="879">
        <v>3.6037999999999999E-3</v>
      </c>
    </row>
    <row r="53" spans="1:7">
      <c r="A53" s="72"/>
      <c r="B53" s="323">
        <v>3</v>
      </c>
      <c r="C53" s="323" t="s">
        <v>1284</v>
      </c>
      <c r="D53" s="323"/>
      <c r="E53" s="874">
        <v>757850</v>
      </c>
      <c r="F53" s="880">
        <f>IF(ISERR(+E53/+E$56)," ",(E53/E$56))</f>
        <v>0.48979738289471386</v>
      </c>
      <c r="G53" s="879">
        <v>7.765744159531919E-2</v>
      </c>
    </row>
    <row r="54" spans="1:7">
      <c r="A54" s="72"/>
      <c r="B54" s="323">
        <v>4</v>
      </c>
      <c r="C54" s="323" t="s">
        <v>1395</v>
      </c>
      <c r="D54" s="323"/>
      <c r="E54" s="874">
        <v>0</v>
      </c>
      <c r="F54" s="880">
        <f>IF(ISERR(+E54/+E$56)," ",(E54/E$56))</f>
        <v>0</v>
      </c>
      <c r="G54" s="879">
        <v>0</v>
      </c>
    </row>
    <row r="55" spans="1:7">
      <c r="A55" s="72"/>
      <c r="B55" s="323">
        <v>5</v>
      </c>
      <c r="C55" s="323" t="s">
        <v>1396</v>
      </c>
      <c r="D55" s="323"/>
      <c r="E55" s="874">
        <v>789422.45686999999</v>
      </c>
      <c r="F55" s="880">
        <f>IF(ISERR(+E55/+E$56)," ",(E55/E$56))</f>
        <v>0.51020261710528625</v>
      </c>
      <c r="G55" s="879">
        <v>0.1</v>
      </c>
    </row>
    <row r="56" spans="1:7">
      <c r="A56" s="72"/>
      <c r="B56" s="323">
        <v>6</v>
      </c>
      <c r="C56" s="323" t="s">
        <v>1397</v>
      </c>
      <c r="D56" s="323"/>
      <c r="E56" s="289">
        <f>E53+E54+E55</f>
        <v>1547272.4568699999</v>
      </c>
      <c r="F56" s="880">
        <f>F53+F54+F55</f>
        <v>1</v>
      </c>
      <c r="G56" s="369"/>
    </row>
    <row r="57" spans="1:7">
      <c r="A57" s="72"/>
      <c r="B57" s="84">
        <v>7</v>
      </c>
      <c r="C57" s="84" t="s">
        <v>1398</v>
      </c>
      <c r="D57" s="84"/>
      <c r="E57" s="872"/>
      <c r="F57" s="881"/>
      <c r="G57" s="364"/>
    </row>
    <row r="58" spans="1:7">
      <c r="A58" s="72"/>
      <c r="B58" s="86"/>
      <c r="C58" s="86" t="s">
        <v>1399</v>
      </c>
      <c r="D58" s="86"/>
      <c r="E58" s="553">
        <v>173329.9546933333</v>
      </c>
      <c r="F58" s="389"/>
      <c r="G58" s="367"/>
    </row>
    <row r="59" spans="1:7">
      <c r="A59" s="72"/>
      <c r="B59" s="17"/>
      <c r="C59" s="17"/>
      <c r="D59" s="17"/>
      <c r="E59" s="17"/>
      <c r="F59" s="17"/>
      <c r="G59" s="73"/>
    </row>
    <row r="60" spans="1:7">
      <c r="A60" s="87" t="s">
        <v>1400</v>
      </c>
      <c r="B60" s="89"/>
      <c r="C60" s="89"/>
      <c r="D60" s="89"/>
      <c r="E60" s="89"/>
      <c r="F60" s="89"/>
      <c r="G60" s="85"/>
    </row>
    <row r="61" spans="1:7">
      <c r="A61" s="72"/>
      <c r="B61" s="17"/>
      <c r="C61" s="17"/>
      <c r="D61" s="17" t="s">
        <v>1401</v>
      </c>
      <c r="E61" s="858">
        <v>3.1199999999999999E-2</v>
      </c>
      <c r="F61" s="858"/>
      <c r="G61" s="73"/>
    </row>
    <row r="62" spans="1:7">
      <c r="A62" s="72"/>
      <c r="B62" s="17"/>
      <c r="C62" s="17"/>
      <c r="D62" s="17"/>
      <c r="E62" s="17"/>
      <c r="F62" s="17"/>
      <c r="G62" s="73"/>
    </row>
    <row r="63" spans="1:7">
      <c r="A63" s="87" t="s">
        <v>3337</v>
      </c>
      <c r="B63" s="89"/>
      <c r="C63" s="89"/>
      <c r="D63" s="89"/>
      <c r="E63" s="89"/>
      <c r="F63" s="89"/>
      <c r="G63" s="85"/>
    </row>
    <row r="64" spans="1:7">
      <c r="A64" s="72"/>
      <c r="B64" s="17"/>
      <c r="C64" s="17"/>
      <c r="D64" s="17"/>
      <c r="E64" s="858">
        <v>4.0899999999999999E-2</v>
      </c>
      <c r="F64" s="858"/>
      <c r="G64" s="73"/>
    </row>
    <row r="65" spans="1:7">
      <c r="A65" s="72"/>
      <c r="B65" s="17"/>
      <c r="C65" s="17"/>
      <c r="D65" s="17"/>
      <c r="E65" s="17"/>
      <c r="F65" s="17"/>
      <c r="G65" s="73"/>
    </row>
    <row r="66" spans="1:7">
      <c r="A66" s="87" t="s">
        <v>3338</v>
      </c>
      <c r="B66" s="89"/>
      <c r="C66" s="89"/>
      <c r="D66" s="89"/>
      <c r="E66" s="89"/>
      <c r="F66" s="89"/>
      <c r="G66" s="85"/>
    </row>
    <row r="67" spans="1:7">
      <c r="A67" s="72" t="s">
        <v>3339</v>
      </c>
      <c r="B67" s="17"/>
      <c r="C67" s="17"/>
      <c r="D67" s="858" t="s">
        <v>1401</v>
      </c>
      <c r="E67" s="1789">
        <v>3.1039571337401671E-2</v>
      </c>
      <c r="F67" s="17"/>
      <c r="G67" s="73"/>
    </row>
    <row r="68" spans="1:7" ht="15.6" thickBot="1">
      <c r="A68" s="112" t="s">
        <v>3340</v>
      </c>
      <c r="B68" s="113"/>
      <c r="C68" s="113"/>
      <c r="D68" s="882" t="s">
        <v>1401</v>
      </c>
      <c r="E68" s="1790">
        <v>3.8597545352602604E-2</v>
      </c>
      <c r="F68" s="113"/>
      <c r="G68" s="114"/>
    </row>
    <row r="69" spans="1:7" ht="15.6">
      <c r="A69" s="115" t="s">
        <v>1845</v>
      </c>
      <c r="B69" s="17"/>
      <c r="C69" s="115"/>
      <c r="D69" s="115" t="s">
        <v>1846</v>
      </c>
    </row>
    <row r="70" spans="1:7" ht="15.6">
      <c r="A70" s="115"/>
      <c r="B70" s="17"/>
      <c r="C70" s="115"/>
      <c r="D70" s="115"/>
    </row>
    <row r="71" spans="1:7">
      <c r="A71" s="69" t="s">
        <v>1847</v>
      </c>
      <c r="B71" s="69"/>
      <c r="C71" s="69"/>
      <c r="D71" s="69"/>
      <c r="E71" s="69"/>
      <c r="F71" s="69"/>
      <c r="G71" s="69"/>
    </row>
    <row r="72" spans="1:7" ht="15.6">
      <c r="A72" s="71" t="s">
        <v>3894</v>
      </c>
      <c r="B72" s="69"/>
      <c r="C72" s="69"/>
      <c r="D72" s="69"/>
      <c r="E72" s="69"/>
      <c r="F72" s="69"/>
      <c r="G72" s="69"/>
    </row>
    <row r="73" spans="1:7" ht="15.6" thickBot="1">
      <c r="A73" s="17" t="str">
        <f>'Data Sheet'!$C$25</f>
        <v>Rochester Gas &amp; Electric Corporation</v>
      </c>
      <c r="B73" s="17"/>
      <c r="C73" s="17"/>
      <c r="D73" s="17"/>
      <c r="E73" s="17"/>
      <c r="F73" s="859" t="str">
        <f>'Data Sheet'!$C$40</f>
        <v xml:space="preserve"> </v>
      </c>
      <c r="G73" s="9" t="str">
        <f>'Data Sheet'!$C$38</f>
        <v>12/31/2013</v>
      </c>
    </row>
    <row r="74" spans="1:7">
      <c r="A74" s="29"/>
      <c r="B74" s="66"/>
      <c r="C74" s="66"/>
      <c r="D74" s="66"/>
      <c r="E74" s="66"/>
      <c r="F74" s="66"/>
      <c r="G74" s="67"/>
    </row>
    <row r="75" spans="1:7">
      <c r="A75" s="377" t="s">
        <v>4137</v>
      </c>
      <c r="B75" s="69"/>
      <c r="C75" s="69"/>
      <c r="D75" s="69"/>
      <c r="E75" s="69"/>
      <c r="F75" s="69"/>
      <c r="G75" s="70"/>
    </row>
    <row r="76" spans="1:7">
      <c r="A76" s="74"/>
      <c r="B76" s="77"/>
      <c r="C76" s="77"/>
      <c r="D76" s="77"/>
      <c r="E76" s="77"/>
      <c r="F76" s="77"/>
      <c r="G76" s="76"/>
    </row>
    <row r="77" spans="1:7">
      <c r="A77" s="87"/>
      <c r="B77" s="89"/>
      <c r="C77" s="89"/>
      <c r="D77" s="89"/>
      <c r="E77" s="89"/>
      <c r="F77" s="89"/>
      <c r="G77" s="73"/>
    </row>
    <row r="78" spans="1:7">
      <c r="A78" s="72"/>
      <c r="B78" s="17"/>
      <c r="C78" s="17"/>
      <c r="D78" s="17"/>
      <c r="E78" s="17"/>
      <c r="F78" s="17"/>
      <c r="G78" s="73"/>
    </row>
    <row r="79" spans="1:7">
      <c r="A79" s="72"/>
      <c r="B79" s="17"/>
      <c r="C79" s="17"/>
      <c r="D79" s="17"/>
      <c r="E79" s="17"/>
      <c r="F79" s="17"/>
      <c r="G79" s="73"/>
    </row>
    <row r="80" spans="1:7">
      <c r="A80" s="72"/>
      <c r="B80" s="17"/>
      <c r="C80" s="17"/>
      <c r="D80" s="17"/>
      <c r="E80" s="17"/>
      <c r="F80" s="17"/>
      <c r="G80" s="73"/>
    </row>
    <row r="81" spans="1:7">
      <c r="A81" s="72"/>
      <c r="B81" s="17"/>
      <c r="C81" s="17"/>
      <c r="D81" s="17"/>
      <c r="E81" s="17"/>
      <c r="F81" s="17"/>
      <c r="G81" s="73"/>
    </row>
    <row r="82" spans="1:7">
      <c r="A82" s="72"/>
      <c r="B82" s="17"/>
      <c r="C82" s="17"/>
      <c r="D82" s="17"/>
      <c r="E82" s="17"/>
      <c r="F82" s="17"/>
      <c r="G82" s="73"/>
    </row>
    <row r="83" spans="1:7">
      <c r="A83" s="72"/>
      <c r="B83" s="17"/>
      <c r="C83" s="17"/>
      <c r="D83" s="17"/>
      <c r="E83" s="17"/>
      <c r="F83" s="17"/>
      <c r="G83" s="73"/>
    </row>
    <row r="84" spans="1:7">
      <c r="A84" s="72"/>
      <c r="B84" s="17"/>
      <c r="C84" s="17"/>
      <c r="D84" s="17"/>
      <c r="E84" s="17"/>
      <c r="F84" s="17"/>
      <c r="G84" s="73"/>
    </row>
    <row r="85" spans="1:7">
      <c r="A85" s="72"/>
      <c r="B85" s="17"/>
      <c r="C85" s="17"/>
      <c r="D85" s="17"/>
      <c r="E85" s="17"/>
      <c r="F85" s="17"/>
      <c r="G85" s="73"/>
    </row>
    <row r="86" spans="1:7">
      <c r="A86" s="72"/>
      <c r="B86" s="17"/>
      <c r="C86" s="346"/>
      <c r="D86" s="17"/>
      <c r="E86" s="346"/>
      <c r="F86" s="346"/>
      <c r="G86" s="73"/>
    </row>
    <row r="87" spans="1:7">
      <c r="A87" s="72"/>
      <c r="B87" s="17"/>
      <c r="C87" s="17"/>
      <c r="D87" s="17"/>
      <c r="E87" s="17"/>
      <c r="F87" s="17"/>
      <c r="G87" s="73"/>
    </row>
    <row r="88" spans="1:7">
      <c r="A88" s="72"/>
      <c r="B88" s="17"/>
      <c r="C88" s="17"/>
      <c r="D88" s="17"/>
      <c r="E88" s="17"/>
      <c r="F88" s="17"/>
      <c r="G88" s="73"/>
    </row>
    <row r="89" spans="1:7">
      <c r="A89" s="72"/>
      <c r="B89" s="17"/>
      <c r="C89" s="17"/>
      <c r="D89" s="17"/>
      <c r="E89" s="17"/>
      <c r="F89" s="17"/>
      <c r="G89" s="73"/>
    </row>
    <row r="90" spans="1:7">
      <c r="A90" s="72"/>
      <c r="B90" s="17"/>
      <c r="C90" s="17"/>
      <c r="D90" s="17"/>
      <c r="E90" s="17"/>
      <c r="F90" s="17"/>
      <c r="G90" s="73"/>
    </row>
    <row r="91" spans="1:7">
      <c r="A91" s="72"/>
      <c r="B91" s="17"/>
      <c r="C91" s="17"/>
      <c r="D91" s="17"/>
      <c r="E91" s="17"/>
      <c r="F91" s="17"/>
      <c r="G91" s="73"/>
    </row>
    <row r="92" spans="1:7">
      <c r="A92" s="72"/>
      <c r="B92" s="17"/>
      <c r="C92" s="17"/>
      <c r="D92" s="17"/>
      <c r="E92" s="17"/>
      <c r="F92" s="17"/>
      <c r="G92" s="73"/>
    </row>
    <row r="93" spans="1:7">
      <c r="A93" s="72"/>
      <c r="B93" s="17"/>
      <c r="C93" s="17"/>
      <c r="D93" s="17"/>
      <c r="E93" s="17"/>
      <c r="F93" s="17"/>
      <c r="G93" s="73"/>
    </row>
    <row r="94" spans="1:7">
      <c r="A94" s="72"/>
      <c r="B94" s="17"/>
      <c r="C94" s="17"/>
      <c r="D94" s="17"/>
      <c r="E94" s="17"/>
      <c r="F94" s="17"/>
      <c r="G94" s="73"/>
    </row>
    <row r="95" spans="1:7">
      <c r="A95" s="72"/>
      <c r="B95" s="17"/>
      <c r="C95" s="17"/>
      <c r="D95" s="17"/>
      <c r="E95" s="17"/>
      <c r="F95" s="17"/>
      <c r="G95" s="73"/>
    </row>
    <row r="96" spans="1:7">
      <c r="A96" s="72"/>
      <c r="B96" s="17"/>
      <c r="C96" s="17"/>
      <c r="D96" s="17"/>
      <c r="E96" s="17"/>
      <c r="F96" s="17"/>
      <c r="G96" s="73"/>
    </row>
    <row r="97" spans="1:7">
      <c r="A97" s="72"/>
      <c r="B97" s="17"/>
      <c r="C97" s="17"/>
      <c r="D97" s="17"/>
      <c r="E97" s="17"/>
      <c r="F97" s="17"/>
      <c r="G97" s="73"/>
    </row>
    <row r="98" spans="1:7">
      <c r="A98" s="72"/>
      <c r="B98" s="17"/>
      <c r="C98" s="17"/>
      <c r="D98" s="17"/>
      <c r="E98" s="17"/>
      <c r="F98" s="17"/>
      <c r="G98" s="73"/>
    </row>
    <row r="99" spans="1:7">
      <c r="A99" s="72"/>
      <c r="B99" s="17"/>
      <c r="C99" s="17"/>
      <c r="D99" s="17"/>
      <c r="E99" s="17"/>
      <c r="F99" s="17"/>
      <c r="G99" s="73"/>
    </row>
    <row r="100" spans="1:7">
      <c r="A100" s="72"/>
      <c r="B100" s="17"/>
      <c r="C100" s="17"/>
      <c r="D100" s="17"/>
      <c r="E100" s="17"/>
      <c r="F100" s="17"/>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17"/>
      <c r="D109" s="17"/>
      <c r="E109" s="17"/>
      <c r="F109" s="17"/>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6" thickBot="1">
      <c r="A130" s="112"/>
      <c r="B130" s="113"/>
      <c r="C130" s="349"/>
      <c r="D130" s="349"/>
      <c r="E130" s="349"/>
      <c r="F130" s="113"/>
      <c r="G130" s="114"/>
    </row>
    <row r="131" spans="1:7" ht="15.6">
      <c r="A131" s="115" t="s">
        <v>1848</v>
      </c>
      <c r="B131" s="17"/>
      <c r="C131" s="17"/>
      <c r="D131" s="115" t="s">
        <v>1846</v>
      </c>
    </row>
    <row r="132" spans="1:7">
      <c r="A132" s="17"/>
      <c r="B132" s="17"/>
      <c r="C132" s="17"/>
      <c r="D132" s="17"/>
      <c r="E132" s="17"/>
      <c r="F132" s="17"/>
    </row>
    <row r="133" spans="1:7" ht="15.6">
      <c r="A133" s="69" t="s">
        <v>1849</v>
      </c>
      <c r="B133" s="69"/>
      <c r="C133" s="69"/>
      <c r="D133" s="71"/>
      <c r="E133" s="69"/>
      <c r="F133" s="69"/>
      <c r="G133" s="69"/>
    </row>
  </sheetData>
  <customSheetViews>
    <customSheetView guid="{B03EE9F7-5DE6-4312-9CF8-68BFF35B892B}" scale="85" colorId="22" showPageBreaks="1" printArea="1" topLeftCell="A28">
      <selection activeCell="J58" sqref="J58"/>
      <pageMargins left="0.5" right="0.5" top="0.5" bottom="0.5" header="0" footer="0"/>
      <printOptions horizontalCentered="1" verticalCentered="1"/>
      <pageSetup scale="65" fitToHeight="2" orientation="portrait" horizontalDpi="300" verticalDpi="300" r:id="rId1"/>
      <headerFooter alignWithMargins="0"/>
    </customSheetView>
    <customSheetView guid="{6604920B-9A9A-4B1B-8001-ABFAE204A5A1}" scale="85" colorId="22" showPageBreaks="1">
      <selection activeCell="N13" sqref="N13"/>
      <pageMargins left="0.5" right="0.5" top="0.5" bottom="0.5" header="0" footer="0"/>
      <printOptions horizontalCentered="1" verticalCentered="1"/>
      <pageSetup scale="65" fitToHeight="2" orientation="portrait" horizontalDpi="300" verticalDpi="300" r:id="rId2"/>
      <headerFooter alignWithMargins="0"/>
    </customSheetView>
    <customSheetView guid="{725D19D6-B2FF-4AA6-9BA8-2C93787C1292}" scale="85" colorId="22" showRuler="0">
      <selection activeCell="J42" sqref="J42"/>
      <pageMargins left="0.5" right="0.5" top="0.5" bottom="0.5" header="0" footer="0"/>
      <printOptions horizontalCentered="1" verticalCentered="1"/>
      <pageSetup scale="65" fitToHeight="2" orientation="portrait" horizontalDpi="300" verticalDpi="300" r:id="rId3"/>
      <headerFooter alignWithMargins="0"/>
    </customSheetView>
    <customSheetView guid="{00D7FFF0-A637-4B2D-8964-7D108FE27DC9}" scale="85" colorId="22" topLeftCell="A16">
      <selection activeCell="F64" sqref="F64"/>
      <pageMargins left="0.5" right="0.5" top="0.5" bottom="0.5" header="0" footer="0"/>
      <printOptions horizontalCentered="1" verticalCentered="1"/>
      <pageSetup scale="65" fitToHeight="2" orientation="portrait" horizontalDpi="300" verticalDpi="300" r:id="rId4"/>
      <headerFooter alignWithMargins="0"/>
    </customSheetView>
    <customSheetView guid="{8930B103-E5CB-49CF-B279-92DC95584FC0}" scale="85" colorId="22" showPageBreaks="1" printArea="1" topLeftCell="A22">
      <selection activeCell="J42" sqref="J42"/>
      <pageMargins left="0.5" right="0.5" top="0.5" bottom="0.5" header="0" footer="0"/>
      <printOptions horizontalCentered="1" verticalCentered="1"/>
      <pageSetup scale="65" fitToHeight="2" orientation="portrait" horizontalDpi="300" verticalDpi="300" r:id="rId5"/>
      <headerFooter alignWithMargins="0"/>
    </customSheetView>
  </customSheetViews>
  <mergeCells count="17">
    <mergeCell ref="A5:E5"/>
    <mergeCell ref="A6:E6"/>
    <mergeCell ref="A7:E7"/>
    <mergeCell ref="A8:E8"/>
    <mergeCell ref="F5:G5"/>
    <mergeCell ref="F6:G6"/>
    <mergeCell ref="F7:G7"/>
    <mergeCell ref="F8:G8"/>
    <mergeCell ref="A13:G13"/>
    <mergeCell ref="F9:G9"/>
    <mergeCell ref="F10:G10"/>
    <mergeCell ref="F11:G11"/>
    <mergeCell ref="F12:G12"/>
    <mergeCell ref="A9:E9"/>
    <mergeCell ref="A10:E10"/>
    <mergeCell ref="A11:E11"/>
    <mergeCell ref="A12:D12"/>
  </mergeCells>
  <phoneticPr fontId="54" type="noConversion"/>
  <printOptions horizontalCentered="1" verticalCentered="1"/>
  <pageMargins left="0.5" right="0.5" top="0.5" bottom="0.5" header="0" footer="0"/>
  <pageSetup scale="65" fitToHeight="2" orientation="portrait" horizontalDpi="300" verticalDpi="300" r:id="rId6"/>
  <headerFooter alignWithMargins="0"/>
</worksheet>
</file>

<file path=xl/worksheets/sheet26.xml><?xml version="1.0" encoding="utf-8"?>
<worksheet xmlns="http://schemas.openxmlformats.org/spreadsheetml/2006/main" xmlns:r="http://schemas.openxmlformats.org/officeDocument/2006/relationships">
  <sheetPr transitionEvaluation="1">
    <pageSetUpPr fitToPage="1"/>
  </sheetPr>
  <dimension ref="A1:BG186"/>
  <sheetViews>
    <sheetView defaultGridColor="0" view="pageBreakPreview" topLeftCell="A10" colorId="22" zoomScale="60" zoomScaleNormal="85" workbookViewId="0">
      <selection activeCell="F52" sqref="F52"/>
    </sheetView>
  </sheetViews>
  <sheetFormatPr defaultColWidth="9.6328125" defaultRowHeight="15"/>
  <cols>
    <col min="1" max="1" width="2.6328125" style="9" customWidth="1"/>
    <col min="2" max="2" width="3.6328125" style="9" customWidth="1"/>
    <col min="3" max="3" width="1.6328125" style="9" customWidth="1"/>
    <col min="4" max="4" width="30.6328125" style="9" customWidth="1"/>
    <col min="5" max="5" width="21.453125" style="9" customWidth="1"/>
    <col min="6" max="8" width="15.6328125" style="9" customWidth="1"/>
    <col min="9" max="16384" width="9.6328125" style="9"/>
  </cols>
  <sheetData>
    <row r="1" spans="1:59" ht="17.399999999999999" customHeight="1">
      <c r="A1" s="29"/>
      <c r="B1" s="66" t="s">
        <v>1429</v>
      </c>
      <c r="C1" s="66"/>
      <c r="D1" s="260"/>
      <c r="E1" s="66" t="s">
        <v>1202</v>
      </c>
      <c r="F1" s="262" t="s">
        <v>1431</v>
      </c>
      <c r="G1" s="262" t="s">
        <v>1432</v>
      </c>
      <c r="H1" s="6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row>
    <row r="2" spans="1:59" ht="13.5" customHeight="1">
      <c r="A2" s="72"/>
      <c r="B2" s="17" t="str">
        <f>'Data Sheet'!$C$25</f>
        <v>Rochester Gas &amp; Electric Corporation</v>
      </c>
      <c r="C2" s="17"/>
      <c r="D2" s="359"/>
      <c r="E2" s="623" t="s">
        <v>2884</v>
      </c>
      <c r="F2" s="98" t="s">
        <v>1227</v>
      </c>
      <c r="G2" s="360"/>
      <c r="H2" s="73"/>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row>
    <row r="3" spans="1:59" ht="15" customHeight="1">
      <c r="A3" s="72"/>
      <c r="B3" s="77"/>
      <c r="C3" s="77"/>
      <c r="D3" s="361"/>
      <c r="E3" s="627" t="s">
        <v>3608</v>
      </c>
      <c r="F3" s="864" t="str">
        <f>'Data Sheet'!$C$40</f>
        <v xml:space="preserve"> </v>
      </c>
      <c r="G3" s="105" t="str">
        <f>'Data Sheet'!$C$38</f>
        <v>12/31/2013</v>
      </c>
      <c r="H3" s="76"/>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row>
    <row r="4" spans="1:59" ht="15" customHeight="1">
      <c r="A4" s="263" t="s">
        <v>1850</v>
      </c>
      <c r="B4" s="264"/>
      <c r="C4" s="264"/>
      <c r="D4" s="75"/>
      <c r="E4" s="264"/>
      <c r="F4" s="264"/>
      <c r="G4" s="264"/>
      <c r="H4" s="265"/>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row>
    <row r="5" spans="1:59" ht="13.5" customHeight="1">
      <c r="A5" s="72"/>
      <c r="B5" s="17"/>
      <c r="C5" s="17"/>
      <c r="D5" s="17"/>
      <c r="E5" s="17"/>
      <c r="F5" s="17"/>
      <c r="G5" s="17"/>
      <c r="H5" s="73"/>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row>
    <row r="6" spans="1:59" ht="13.5" customHeight="1">
      <c r="A6" s="72"/>
      <c r="B6" s="267" t="s">
        <v>1851</v>
      </c>
      <c r="C6" s="267"/>
      <c r="D6" s="267"/>
      <c r="E6" s="267"/>
      <c r="F6" s="267"/>
      <c r="G6" s="267"/>
      <c r="H6" s="268"/>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row>
    <row r="7" spans="1:59" ht="13.5" customHeight="1">
      <c r="A7" s="72"/>
      <c r="B7" s="267"/>
      <c r="C7" s="267"/>
      <c r="D7" s="267"/>
      <c r="E7" s="267"/>
      <c r="F7" s="267"/>
      <c r="G7" s="267"/>
      <c r="H7" s="268"/>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row>
    <row r="8" spans="1:59" ht="13.5" customHeight="1">
      <c r="A8" s="72"/>
      <c r="B8" s="267" t="s">
        <v>1852</v>
      </c>
      <c r="C8" s="267"/>
      <c r="D8" s="267"/>
      <c r="E8" s="267"/>
      <c r="F8" s="267"/>
      <c r="G8" s="267"/>
      <c r="H8" s="268"/>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row>
    <row r="9" spans="1:59" ht="13.5" customHeight="1">
      <c r="A9" s="72"/>
      <c r="B9" s="267" t="s">
        <v>1853</v>
      </c>
      <c r="C9" s="267"/>
      <c r="D9" s="267"/>
      <c r="E9" s="267"/>
      <c r="F9" s="267"/>
      <c r="G9" s="267"/>
      <c r="H9" s="268"/>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row>
    <row r="10" spans="1:59" ht="13.5" customHeight="1">
      <c r="A10" s="72"/>
      <c r="B10" s="267"/>
      <c r="C10" s="267"/>
      <c r="D10" s="267"/>
      <c r="E10" s="267"/>
      <c r="F10" s="267"/>
      <c r="G10" s="267"/>
      <c r="H10" s="268"/>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row>
    <row r="11" spans="1:59" ht="13.5" customHeight="1">
      <c r="A11" s="72"/>
      <c r="B11" s="267" t="s">
        <v>1854</v>
      </c>
      <c r="C11" s="267"/>
      <c r="D11" s="267"/>
      <c r="E11" s="267"/>
      <c r="F11" s="267"/>
      <c r="G11" s="267"/>
      <c r="H11" s="268"/>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row>
    <row r="12" spans="1:59" ht="13.5" customHeight="1">
      <c r="A12" s="72"/>
      <c r="B12" s="267" t="s">
        <v>5020</v>
      </c>
      <c r="C12" s="267"/>
      <c r="D12" s="267"/>
      <c r="E12" s="267"/>
      <c r="F12" s="267"/>
      <c r="G12" s="267"/>
      <c r="H12" s="268"/>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row>
    <row r="13" spans="1:59" ht="13.5" customHeight="1">
      <c r="A13" s="72"/>
      <c r="B13" s="267" t="s">
        <v>3171</v>
      </c>
      <c r="C13" s="267"/>
      <c r="D13" s="267"/>
      <c r="E13" s="267"/>
      <c r="F13" s="267"/>
      <c r="G13" s="267"/>
      <c r="H13" s="268"/>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row>
    <row r="14" spans="1:59" ht="13.5" customHeight="1">
      <c r="A14" s="72"/>
      <c r="B14" s="267" t="s">
        <v>3172</v>
      </c>
      <c r="C14" s="267"/>
      <c r="D14" s="267"/>
      <c r="E14" s="267"/>
      <c r="F14" s="267"/>
      <c r="G14" s="267"/>
      <c r="H14" s="268"/>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row>
    <row r="15" spans="1:59" ht="13.5" customHeight="1">
      <c r="A15" s="72"/>
      <c r="B15" s="267"/>
      <c r="C15" s="267"/>
      <c r="D15" s="267"/>
      <c r="E15" s="267"/>
      <c r="F15" s="267"/>
      <c r="G15" s="267"/>
      <c r="H15" s="268"/>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row>
    <row r="16" spans="1:59" ht="13.5" customHeight="1">
      <c r="A16" s="72"/>
      <c r="B16" s="267" t="s">
        <v>3173</v>
      </c>
      <c r="C16" s="267"/>
      <c r="D16" s="267"/>
      <c r="E16" s="267"/>
      <c r="F16" s="267"/>
      <c r="G16" s="267"/>
      <c r="H16" s="268"/>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row>
    <row r="17" spans="1:59" ht="13.5" customHeight="1">
      <c r="A17" s="74"/>
      <c r="B17" s="77"/>
      <c r="C17" s="77"/>
      <c r="D17" s="77"/>
      <c r="E17" s="77"/>
      <c r="F17" s="77"/>
      <c r="G17" s="77"/>
      <c r="H17" s="76"/>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row>
    <row r="18" spans="1:59" ht="13.5" customHeight="1">
      <c r="A18" s="314"/>
      <c r="B18" s="315"/>
      <c r="C18" s="315"/>
      <c r="D18" s="264" t="s">
        <v>2516</v>
      </c>
      <c r="E18" s="264"/>
      <c r="F18" s="264"/>
      <c r="G18" s="264"/>
      <c r="H18" s="265"/>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row>
    <row r="19" spans="1:59" ht="13.5" customHeight="1">
      <c r="A19" s="72"/>
      <c r="B19" s="17"/>
      <c r="C19" s="98"/>
      <c r="D19" s="17"/>
      <c r="E19" s="345" t="s">
        <v>1938</v>
      </c>
      <c r="F19" s="345" t="s">
        <v>2517</v>
      </c>
      <c r="G19" s="345" t="s">
        <v>2518</v>
      </c>
      <c r="H19" s="270" t="s">
        <v>2517</v>
      </c>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row>
    <row r="20" spans="1:59" ht="13.5" customHeight="1">
      <c r="A20" s="72"/>
      <c r="B20" s="346" t="s">
        <v>1357</v>
      </c>
      <c r="C20" s="98"/>
      <c r="D20" s="346" t="s">
        <v>1412</v>
      </c>
      <c r="E20" s="345" t="s">
        <v>2519</v>
      </c>
      <c r="F20" s="345" t="s">
        <v>2520</v>
      </c>
      <c r="G20" s="345" t="s">
        <v>2521</v>
      </c>
      <c r="H20" s="270" t="s">
        <v>433</v>
      </c>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row>
    <row r="21" spans="1:59" ht="13.5" customHeight="1">
      <c r="A21" s="74"/>
      <c r="B21" s="346" t="s">
        <v>1360</v>
      </c>
      <c r="C21" s="105"/>
      <c r="D21" s="823" t="s">
        <v>446</v>
      </c>
      <c r="E21" s="395" t="s">
        <v>447</v>
      </c>
      <c r="F21" s="395" t="s">
        <v>448</v>
      </c>
      <c r="G21" s="395" t="s">
        <v>449</v>
      </c>
      <c r="H21" s="273" t="s">
        <v>1953</v>
      </c>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row>
    <row r="22" spans="1:59" ht="19.95" customHeight="1">
      <c r="A22" s="74"/>
      <c r="B22" s="315">
        <v>1</v>
      </c>
      <c r="C22" s="275"/>
      <c r="D22" s="315" t="s">
        <v>2522</v>
      </c>
      <c r="E22" s="318">
        <f>F22+G22+H22</f>
        <v>540664663</v>
      </c>
      <c r="F22" s="362">
        <v>540664663</v>
      </c>
      <c r="G22" s="362"/>
      <c r="H22" s="363"/>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row>
    <row r="23" spans="1:59" ht="19.95" customHeight="1">
      <c r="A23" s="72"/>
      <c r="B23" s="89">
        <v>2</v>
      </c>
      <c r="C23" s="90"/>
      <c r="D23" s="89" t="s">
        <v>2523</v>
      </c>
      <c r="E23" s="290"/>
      <c r="F23" s="293"/>
      <c r="G23" s="290"/>
      <c r="H23" s="364"/>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row>
    <row r="24" spans="1:59" ht="19.95" customHeight="1">
      <c r="A24" s="74"/>
      <c r="B24" s="77"/>
      <c r="C24" s="105"/>
      <c r="D24" s="77" t="s">
        <v>2524</v>
      </c>
      <c r="E24" s="334"/>
      <c r="F24" s="335"/>
      <c r="G24" s="295"/>
      <c r="H24" s="365"/>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row>
    <row r="25" spans="1:59" ht="19.95" customHeight="1">
      <c r="A25" s="74"/>
      <c r="B25" s="315">
        <v>3</v>
      </c>
      <c r="C25" s="275"/>
      <c r="D25" s="315" t="s">
        <v>2525</v>
      </c>
      <c r="E25" s="321">
        <f>F25+G25+H25</f>
        <v>35389281</v>
      </c>
      <c r="F25" s="366">
        <v>35389281</v>
      </c>
      <c r="G25" s="366"/>
      <c r="H25" s="36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row>
    <row r="26" spans="1:59" ht="19.95" customHeight="1">
      <c r="A26" s="74"/>
      <c r="B26" s="315">
        <v>4</v>
      </c>
      <c r="C26" s="275"/>
      <c r="D26" s="315" t="s">
        <v>2526</v>
      </c>
      <c r="E26" s="321">
        <f>H26</f>
        <v>0</v>
      </c>
      <c r="F26" s="300"/>
      <c r="G26" s="290"/>
      <c r="H26" s="368"/>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19.95" customHeight="1">
      <c r="A27" s="74"/>
      <c r="B27" s="315">
        <v>5</v>
      </c>
      <c r="C27" s="275"/>
      <c r="D27" s="315" t="s">
        <v>2527</v>
      </c>
      <c r="E27" s="321">
        <f>F27</f>
        <v>0</v>
      </c>
      <c r="F27" s="321"/>
      <c r="G27" s="295"/>
      <c r="H27" s="369"/>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row>
    <row r="28" spans="1:59" ht="19.95" customHeight="1">
      <c r="A28" s="74"/>
      <c r="B28" s="315">
        <v>6</v>
      </c>
      <c r="C28" s="275"/>
      <c r="D28" s="315" t="s">
        <v>2528</v>
      </c>
      <c r="E28" s="321">
        <f>F28+G28+H28</f>
        <v>0</v>
      </c>
      <c r="F28" s="366"/>
      <c r="G28" s="366"/>
      <c r="H28" s="368"/>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row>
    <row r="29" spans="1:59" ht="19.95" customHeight="1">
      <c r="A29" s="74"/>
      <c r="B29" s="315">
        <v>7</v>
      </c>
      <c r="C29" s="275"/>
      <c r="D29" s="315" t="s">
        <v>2529</v>
      </c>
      <c r="E29" s="321">
        <f>F29+G29+H29</f>
        <v>0</v>
      </c>
      <c r="F29" s="366"/>
      <c r="G29" s="366"/>
      <c r="H29" s="368"/>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19.95" customHeight="1">
      <c r="A30" s="74"/>
      <c r="B30" s="315">
        <v>8</v>
      </c>
      <c r="C30" s="275"/>
      <c r="D30" s="315"/>
      <c r="E30" s="321">
        <f>F30+G30+H30</f>
        <v>0</v>
      </c>
      <c r="F30" s="366"/>
      <c r="G30" s="366"/>
      <c r="H30" s="368"/>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row>
    <row r="31" spans="1:59" ht="19.95" customHeight="1">
      <c r="A31" s="72"/>
      <c r="B31" s="89">
        <v>9</v>
      </c>
      <c r="C31" s="90"/>
      <c r="D31" s="89" t="s">
        <v>2530</v>
      </c>
      <c r="E31" s="370">
        <f>F31+G31+H31</f>
        <v>35389281</v>
      </c>
      <c r="F31" s="370">
        <f>F25+F27+F28+F29+F30</f>
        <v>35389281</v>
      </c>
      <c r="G31" s="370">
        <f>G25+G28+G29+G30</f>
        <v>0</v>
      </c>
      <c r="H31" s="351">
        <f>H26+H28+H29+H30</f>
        <v>0</v>
      </c>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row>
    <row r="32" spans="1:59" ht="19.95" customHeight="1">
      <c r="A32" s="74"/>
      <c r="B32" s="77"/>
      <c r="C32" s="105"/>
      <c r="D32" s="77" t="s">
        <v>2531</v>
      </c>
      <c r="E32" s="371"/>
      <c r="F32" s="371"/>
      <c r="G32" s="371"/>
      <c r="H32" s="111"/>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row>
    <row r="33" spans="1:59" ht="19.95" customHeight="1">
      <c r="A33" s="74"/>
      <c r="B33" s="315">
        <v>10</v>
      </c>
      <c r="C33" s="275"/>
      <c r="D33" s="315" t="s">
        <v>2532</v>
      </c>
      <c r="E33" s="300" t="s">
        <v>1418</v>
      </c>
      <c r="F33" s="303"/>
      <c r="G33" s="300"/>
      <c r="H33" s="369"/>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row>
    <row r="34" spans="1:59" ht="19.95" customHeight="1">
      <c r="A34" s="74"/>
      <c r="B34" s="315">
        <v>11</v>
      </c>
      <c r="C34" s="275"/>
      <c r="D34" s="315" t="s">
        <v>2533</v>
      </c>
      <c r="E34" s="321">
        <f>F34+G34+H34</f>
        <v>24496425</v>
      </c>
      <c r="F34" s="366">
        <v>24496425</v>
      </c>
      <c r="G34" s="366"/>
      <c r="H34" s="368"/>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row>
    <row r="35" spans="1:59" ht="19.95" customHeight="1">
      <c r="A35" s="74"/>
      <c r="B35" s="315">
        <v>12</v>
      </c>
      <c r="C35" s="275"/>
      <c r="D35" s="315" t="s">
        <v>2534</v>
      </c>
      <c r="E35" s="321">
        <f>F35+G35+H35</f>
        <v>6602684</v>
      </c>
      <c r="F35" s="366">
        <v>6602684</v>
      </c>
      <c r="G35" s="366"/>
      <c r="H35" s="368"/>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row>
    <row r="36" spans="1:59" ht="19.95" customHeight="1">
      <c r="A36" s="74"/>
      <c r="B36" s="315">
        <v>13</v>
      </c>
      <c r="C36" s="275"/>
      <c r="D36" s="315" t="s">
        <v>2535</v>
      </c>
      <c r="E36" s="321">
        <f>F36+G36+H36</f>
        <v>-4086447</v>
      </c>
      <c r="F36" s="366">
        <v>-4086447</v>
      </c>
      <c r="G36" s="366"/>
      <c r="H36" s="368"/>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row>
    <row r="37" spans="1:59" ht="19.95" customHeight="1">
      <c r="A37" s="72"/>
      <c r="B37" s="89">
        <v>14</v>
      </c>
      <c r="C37" s="90"/>
      <c r="D37" s="89" t="s">
        <v>2536</v>
      </c>
      <c r="E37" s="370">
        <f>F37+G37+H37</f>
        <v>27012662</v>
      </c>
      <c r="F37" s="370">
        <f>F34+F35+F36</f>
        <v>27012662</v>
      </c>
      <c r="G37" s="370">
        <f>G34+G35+G36</f>
        <v>0</v>
      </c>
      <c r="H37" s="351">
        <f>H34+H35+H36</f>
        <v>0</v>
      </c>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row>
    <row r="38" spans="1:59" ht="19.95" customHeight="1">
      <c r="A38" s="74"/>
      <c r="B38" s="77"/>
      <c r="C38" s="105"/>
      <c r="D38" s="77" t="s">
        <v>2408</v>
      </c>
      <c r="E38" s="371"/>
      <c r="F38" s="371"/>
      <c r="G38" s="371"/>
      <c r="H38" s="111"/>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row>
    <row r="39" spans="1:59" ht="19.95" customHeight="1">
      <c r="A39" s="74"/>
      <c r="B39" s="315">
        <v>15</v>
      </c>
      <c r="C39" s="275"/>
      <c r="D39" s="315" t="s">
        <v>2409</v>
      </c>
      <c r="E39" s="321">
        <f>F39+G39+H39</f>
        <v>-3019647</v>
      </c>
      <c r="F39" s="366">
        <v>-3019647</v>
      </c>
      <c r="G39" s="366"/>
      <c r="H39" s="368"/>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19.95" customHeight="1">
      <c r="A40" s="74"/>
      <c r="B40" s="315">
        <v>16</v>
      </c>
      <c r="C40" s="275"/>
      <c r="D40" s="315"/>
      <c r="E40" s="321">
        <f>F40+G40+H40</f>
        <v>0</v>
      </c>
      <c r="F40" s="366"/>
      <c r="G40" s="366"/>
      <c r="H40" s="368"/>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19.95" customHeight="1">
      <c r="A41" s="72"/>
      <c r="B41" s="89">
        <v>17</v>
      </c>
      <c r="C41" s="90"/>
      <c r="D41" s="89" t="s">
        <v>2410</v>
      </c>
      <c r="E41" s="372">
        <f>F41+G41+H41</f>
        <v>546021635</v>
      </c>
      <c r="F41" s="372">
        <f>F22+F31-F37+F39+F40</f>
        <v>546021635</v>
      </c>
      <c r="G41" s="372">
        <f>G22+G31+G37+G39+G40</f>
        <v>0</v>
      </c>
      <c r="H41" s="373">
        <f>H22+H31+H37+H39+H40</f>
        <v>0</v>
      </c>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row>
    <row r="42" spans="1:59" ht="19.95" customHeight="1">
      <c r="A42" s="74"/>
      <c r="B42" s="77"/>
      <c r="C42" s="105"/>
      <c r="D42" s="77" t="s">
        <v>2411</v>
      </c>
      <c r="E42" s="371"/>
      <c r="F42" s="371"/>
      <c r="G42" s="371"/>
      <c r="H42" s="111"/>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row>
    <row r="43" spans="1:59" ht="19.95" customHeight="1">
      <c r="A43" s="74"/>
      <c r="B43" s="315"/>
      <c r="C43" s="17"/>
      <c r="D43" s="17" t="s">
        <v>2412</v>
      </c>
      <c r="E43" s="374"/>
      <c r="F43" s="374"/>
      <c r="G43" s="375"/>
      <c r="H43" s="83"/>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row>
    <row r="44" spans="1:59" ht="19.95" customHeight="1">
      <c r="A44" s="74"/>
      <c r="B44" s="315">
        <v>18</v>
      </c>
      <c r="C44" s="275"/>
      <c r="D44" s="315" t="s">
        <v>2413</v>
      </c>
      <c r="E44" s="318">
        <f t="shared" ref="E44:E52" si="0">F44+G44+H44</f>
        <v>14470284</v>
      </c>
      <c r="F44" s="362">
        <v>14470284</v>
      </c>
      <c r="G44" s="362" t="s">
        <v>1418</v>
      </c>
      <c r="H44" s="363"/>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row>
    <row r="45" spans="1:59" ht="19.95" customHeight="1">
      <c r="A45" s="74"/>
      <c r="B45" s="315">
        <v>19</v>
      </c>
      <c r="C45" s="275"/>
      <c r="D45" s="315" t="s">
        <v>2414</v>
      </c>
      <c r="E45" s="321">
        <f t="shared" si="0"/>
        <v>0</v>
      </c>
      <c r="F45" s="366"/>
      <c r="G45" s="366"/>
      <c r="H45" s="368"/>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row>
    <row r="46" spans="1:59" ht="19.95" customHeight="1">
      <c r="A46" s="74"/>
      <c r="B46" s="315">
        <v>20</v>
      </c>
      <c r="C46" s="275"/>
      <c r="D46" s="315" t="s">
        <v>2415</v>
      </c>
      <c r="E46" s="321">
        <f t="shared" si="0"/>
        <v>5883328</v>
      </c>
      <c r="F46" s="366">
        <v>5883328</v>
      </c>
      <c r="G46" s="366"/>
      <c r="H46" s="368"/>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row>
    <row r="47" spans="1:59" ht="19.95" customHeight="1">
      <c r="A47" s="74"/>
      <c r="B47" s="315">
        <v>21</v>
      </c>
      <c r="C47" s="275"/>
      <c r="D47" s="315" t="s">
        <v>2416</v>
      </c>
      <c r="E47" s="321">
        <f t="shared" si="0"/>
        <v>0</v>
      </c>
      <c r="F47" s="366"/>
      <c r="G47" s="366"/>
      <c r="H47" s="368"/>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row>
    <row r="48" spans="1:59" ht="19.95" customHeight="1">
      <c r="A48" s="74"/>
      <c r="B48" s="315">
        <v>22</v>
      </c>
      <c r="C48" s="275"/>
      <c r="D48" s="315" t="s">
        <v>2417</v>
      </c>
      <c r="E48" s="321">
        <f t="shared" si="0"/>
        <v>4193675</v>
      </c>
      <c r="F48" s="366">
        <v>4193675</v>
      </c>
      <c r="G48" s="366"/>
      <c r="H48" s="368"/>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row>
    <row r="49" spans="1:59" ht="19.95" customHeight="1">
      <c r="A49" s="74"/>
      <c r="B49" s="315">
        <v>23</v>
      </c>
      <c r="C49" s="275"/>
      <c r="D49" s="315" t="s">
        <v>2418</v>
      </c>
      <c r="E49" s="321">
        <f t="shared" si="0"/>
        <v>144233136</v>
      </c>
      <c r="F49" s="366">
        <v>144233136</v>
      </c>
      <c r="G49" s="366"/>
      <c r="H49" s="368"/>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row>
    <row r="50" spans="1:59" ht="19.95" customHeight="1">
      <c r="A50" s="74"/>
      <c r="B50" s="315">
        <v>24</v>
      </c>
      <c r="C50" s="275"/>
      <c r="D50" s="315" t="s">
        <v>2419</v>
      </c>
      <c r="E50" s="321">
        <f t="shared" si="0"/>
        <v>364446340</v>
      </c>
      <c r="F50" s="366">
        <v>364446340</v>
      </c>
      <c r="G50" s="366"/>
      <c r="H50" s="368"/>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row>
    <row r="51" spans="1:59" ht="19.95" customHeight="1">
      <c r="A51" s="74"/>
      <c r="B51" s="315">
        <v>25</v>
      </c>
      <c r="C51" s="275"/>
      <c r="D51" s="315" t="s">
        <v>2420</v>
      </c>
      <c r="E51" s="321">
        <f t="shared" si="0"/>
        <v>12794872</v>
      </c>
      <c r="F51" s="366">
        <v>12794872</v>
      </c>
      <c r="G51" s="366"/>
      <c r="H51" s="368"/>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row>
    <row r="52" spans="1:59" ht="19.95" customHeight="1" thickBot="1">
      <c r="A52" s="112"/>
      <c r="B52" s="329">
        <v>26</v>
      </c>
      <c r="C52" s="306"/>
      <c r="D52" s="329" t="s">
        <v>2421</v>
      </c>
      <c r="E52" s="328">
        <f t="shared" si="0"/>
        <v>546021635</v>
      </c>
      <c r="F52" s="376">
        <f>SUM(F44:F51)</f>
        <v>546021635</v>
      </c>
      <c r="G52" s="376">
        <f>SUM(G44:G51)</f>
        <v>0</v>
      </c>
      <c r="H52" s="344">
        <f>SUM(H44:H51)</f>
        <v>0</v>
      </c>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row>
    <row r="53" spans="1:59">
      <c r="A53" s="17"/>
      <c r="B53" s="17"/>
      <c r="C53" s="17"/>
      <c r="D53" s="17"/>
      <c r="E53" s="17"/>
      <c r="F53" s="374"/>
      <c r="G53" s="374"/>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row>
    <row r="54" spans="1:59">
      <c r="A54" s="17"/>
      <c r="B54" s="17" t="s">
        <v>2422</v>
      </c>
      <c r="C54" s="17"/>
      <c r="D54" s="17"/>
      <c r="E54" s="17"/>
      <c r="F54" s="17"/>
      <c r="G54" s="17"/>
      <c r="H54" s="331" t="s">
        <v>2423</v>
      </c>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row>
    <row r="55" spans="1:59">
      <c r="A55" s="17"/>
      <c r="B55" s="69" t="s">
        <v>2424</v>
      </c>
      <c r="C55" s="69"/>
      <c r="D55" s="69"/>
      <c r="E55" s="69"/>
      <c r="F55" s="69"/>
      <c r="G55" s="69"/>
      <c r="H55" s="69"/>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row>
    <row r="56" spans="1:59" ht="1.2"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row>
    <row r="57" spans="1:59" ht="15.6">
      <c r="A57" s="71" t="s">
        <v>3894</v>
      </c>
      <c r="B57" s="69"/>
      <c r="C57" s="69"/>
      <c r="D57" s="69"/>
      <c r="E57" s="69"/>
      <c r="F57" s="69"/>
      <c r="G57" s="69"/>
      <c r="H57" s="69"/>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row>
    <row r="58" spans="1:59">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row>
    <row r="59" spans="1:59" ht="15.6" thickBot="1">
      <c r="A59" s="17" t="str">
        <f>'Data Sheet'!$C$25</f>
        <v>Rochester Gas &amp; Electric Corporation</v>
      </c>
      <c r="B59" s="17"/>
      <c r="C59" s="17"/>
      <c r="D59" s="17"/>
      <c r="E59" s="17"/>
      <c r="F59" s="859" t="str">
        <f>'Data Sheet'!$C$40</f>
        <v xml:space="preserve"> </v>
      </c>
      <c r="G59" s="17" t="str">
        <f>'Data Sheet'!$C$38</f>
        <v>12/31/2013</v>
      </c>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row>
    <row r="60" spans="1:59">
      <c r="A60" s="29"/>
      <c r="B60" s="66"/>
      <c r="C60" s="66"/>
      <c r="D60" s="66"/>
      <c r="E60" s="66"/>
      <c r="F60" s="66"/>
      <c r="G60" s="66"/>
      <c r="H60" s="6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row>
    <row r="61" spans="1:59">
      <c r="A61" s="377" t="s">
        <v>1850</v>
      </c>
      <c r="B61" s="69"/>
      <c r="C61" s="69"/>
      <c r="D61" s="69"/>
      <c r="E61" s="69"/>
      <c r="F61" s="69"/>
      <c r="G61" s="69"/>
      <c r="H61" s="70"/>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row>
    <row r="62" spans="1:59">
      <c r="A62" s="74"/>
      <c r="B62" s="77"/>
      <c r="C62" s="77"/>
      <c r="D62" s="77"/>
      <c r="E62" s="77"/>
      <c r="F62" s="77"/>
      <c r="G62" s="77"/>
      <c r="H62" s="76"/>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row>
    <row r="63" spans="1:59">
      <c r="A63" s="72"/>
      <c r="B63" s="17"/>
      <c r="C63" s="17"/>
      <c r="D63" s="17"/>
      <c r="E63" s="17"/>
      <c r="F63" s="17"/>
      <c r="G63" s="17"/>
      <c r="H63" s="73"/>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ht="15.6">
      <c r="A64" s="68" t="s">
        <v>2425</v>
      </c>
      <c r="B64" s="71"/>
      <c r="C64" s="71"/>
      <c r="D64" s="71"/>
      <c r="E64" s="71"/>
      <c r="F64" s="71"/>
      <c r="G64" s="71"/>
      <c r="H64" s="378"/>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c r="A65" s="72"/>
      <c r="B65" s="17"/>
      <c r="C65" s="17"/>
      <c r="D65" s="17"/>
      <c r="E65" s="17"/>
      <c r="F65" s="17"/>
      <c r="G65" s="17"/>
      <c r="H65" s="73"/>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c r="A66" s="72"/>
      <c r="B66" s="17"/>
      <c r="C66" s="17"/>
      <c r="D66" s="17"/>
      <c r="E66" s="17"/>
      <c r="F66" s="17"/>
      <c r="G66" s="17"/>
      <c r="H66" s="73"/>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c r="A67" s="72"/>
      <c r="B67" s="17"/>
      <c r="C67" s="17"/>
      <c r="D67" s="17"/>
      <c r="E67" s="17"/>
      <c r="F67" s="17"/>
      <c r="G67" s="17"/>
      <c r="H67" s="73"/>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c r="A68" s="72"/>
      <c r="B68" s="17"/>
      <c r="C68" s="17"/>
      <c r="D68" s="17"/>
      <c r="E68" s="17"/>
      <c r="F68" s="17"/>
      <c r="G68" s="17"/>
      <c r="H68" s="73"/>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c r="A69" s="72"/>
      <c r="B69" s="17"/>
      <c r="C69" s="17"/>
      <c r="D69" s="17"/>
      <c r="E69" s="17"/>
      <c r="F69" s="17"/>
      <c r="G69" s="17"/>
      <c r="H69" s="73"/>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c r="A70" s="72"/>
      <c r="B70" s="17"/>
      <c r="C70" s="17"/>
      <c r="D70" s="17"/>
      <c r="E70" s="17"/>
      <c r="F70" s="17"/>
      <c r="G70" s="17"/>
      <c r="H70" s="73"/>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c r="A71" s="72"/>
      <c r="B71" s="17"/>
      <c r="C71" s="346"/>
      <c r="D71" s="17"/>
      <c r="E71" s="346"/>
      <c r="F71" s="346"/>
      <c r="G71" s="17"/>
      <c r="H71" s="73"/>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c r="A72" s="72"/>
      <c r="B72" s="17"/>
      <c r="C72" s="17"/>
      <c r="D72" s="17"/>
      <c r="E72" s="17"/>
      <c r="F72" s="17"/>
      <c r="G72" s="17"/>
      <c r="H72" s="73"/>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c r="A73" s="72"/>
      <c r="B73" s="17"/>
      <c r="C73" s="17"/>
      <c r="D73" s="17"/>
      <c r="E73" s="17"/>
      <c r="F73" s="17"/>
      <c r="G73" s="17"/>
      <c r="H73" s="73"/>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c r="A74" s="72"/>
      <c r="B74" s="17"/>
      <c r="C74" s="17"/>
      <c r="D74" s="17"/>
      <c r="E74" s="17"/>
      <c r="F74" s="17"/>
      <c r="G74" s="17"/>
      <c r="H74" s="73"/>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c r="A75" s="72"/>
      <c r="B75" s="17"/>
      <c r="C75" s="17"/>
      <c r="D75" s="17"/>
      <c r="E75" s="17"/>
      <c r="F75" s="17"/>
      <c r="G75" s="17"/>
      <c r="H75" s="73"/>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c r="A76" s="72"/>
      <c r="B76" s="17"/>
      <c r="C76" s="17"/>
      <c r="D76" s="17"/>
      <c r="E76" s="17"/>
      <c r="F76" s="17"/>
      <c r="G76" s="17"/>
      <c r="H76" s="73"/>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c r="A77" s="72"/>
      <c r="B77" s="17"/>
      <c r="C77" s="17"/>
      <c r="D77" s="17"/>
      <c r="E77" s="17"/>
      <c r="F77" s="17"/>
      <c r="G77" s="17"/>
      <c r="H77" s="73"/>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c r="A78" s="72"/>
      <c r="B78" s="17"/>
      <c r="C78" s="17"/>
      <c r="D78" s="17"/>
      <c r="E78" s="17"/>
      <c r="F78" s="17"/>
      <c r="G78" s="17"/>
      <c r="H78" s="73"/>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c r="A79" s="72"/>
      <c r="B79" s="17"/>
      <c r="C79" s="17"/>
      <c r="D79" s="17"/>
      <c r="E79" s="17"/>
      <c r="F79" s="17"/>
      <c r="G79" s="17"/>
      <c r="H79" s="73"/>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c r="A80" s="72"/>
      <c r="B80" s="17"/>
      <c r="C80" s="17"/>
      <c r="D80" s="17"/>
      <c r="E80" s="17"/>
      <c r="F80" s="17"/>
      <c r="G80" s="17"/>
      <c r="H80" s="73"/>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c r="A81" s="72"/>
      <c r="B81" s="17"/>
      <c r="C81" s="17"/>
      <c r="D81" s="17"/>
      <c r="E81" s="17"/>
      <c r="F81" s="17"/>
      <c r="G81" s="17"/>
      <c r="H81" s="73"/>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c r="A82" s="72"/>
      <c r="B82" s="17"/>
      <c r="C82" s="17"/>
      <c r="D82" s="17"/>
      <c r="E82" s="17"/>
      <c r="F82" s="17"/>
      <c r="G82" s="17"/>
      <c r="H82" s="73"/>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c r="A83" s="72"/>
      <c r="B83" s="17"/>
      <c r="C83" s="17"/>
      <c r="D83" s="17"/>
      <c r="E83" s="17"/>
      <c r="F83" s="17"/>
      <c r="G83" s="17"/>
      <c r="H83" s="73"/>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c r="A84" s="72"/>
      <c r="B84" s="17"/>
      <c r="C84" s="17"/>
      <c r="D84" s="17"/>
      <c r="E84" s="17"/>
      <c r="F84" s="17"/>
      <c r="G84" s="17"/>
      <c r="H84" s="73"/>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c r="A85" s="72"/>
      <c r="B85" s="17"/>
      <c r="C85" s="17"/>
      <c r="D85" s="17"/>
      <c r="E85" s="17"/>
      <c r="F85" s="17"/>
      <c r="G85" s="17"/>
      <c r="H85" s="73"/>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c r="A86" s="72"/>
      <c r="B86" s="17"/>
      <c r="C86" s="17"/>
      <c r="D86" s="17"/>
      <c r="E86" s="17"/>
      <c r="F86" s="17"/>
      <c r="G86" s="17"/>
      <c r="H86" s="73"/>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c r="A87" s="72"/>
      <c r="B87" s="17"/>
      <c r="C87" s="17"/>
      <c r="D87" s="17"/>
      <c r="E87" s="17"/>
      <c r="F87" s="17"/>
      <c r="G87" s="17"/>
      <c r="H87" s="73"/>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c r="A88" s="72"/>
      <c r="B88" s="17"/>
      <c r="C88" s="17"/>
      <c r="D88" s="17"/>
      <c r="E88" s="17"/>
      <c r="F88" s="17"/>
      <c r="G88" s="17"/>
      <c r="H88" s="73"/>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c r="A89" s="72"/>
      <c r="B89" s="17"/>
      <c r="C89" s="17"/>
      <c r="D89" s="17"/>
      <c r="E89" s="17"/>
      <c r="F89" s="17"/>
      <c r="G89" s="17"/>
      <c r="H89" s="73"/>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c r="A90" s="72"/>
      <c r="B90" s="17"/>
      <c r="C90" s="17"/>
      <c r="D90" s="17"/>
      <c r="E90" s="17"/>
      <c r="F90" s="17"/>
      <c r="G90" s="17"/>
      <c r="H90" s="73"/>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c r="A91" s="72"/>
      <c r="B91" s="17"/>
      <c r="C91" s="17"/>
      <c r="D91" s="17"/>
      <c r="E91" s="17"/>
      <c r="F91" s="17"/>
      <c r="G91" s="17"/>
      <c r="H91" s="73"/>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c r="A92" s="72"/>
      <c r="B92" s="17"/>
      <c r="C92" s="17"/>
      <c r="D92" s="17"/>
      <c r="E92" s="17"/>
      <c r="F92" s="17"/>
      <c r="G92" s="17"/>
      <c r="H92" s="73"/>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c r="A93" s="72"/>
      <c r="B93" s="17"/>
      <c r="C93" s="17"/>
      <c r="D93" s="17"/>
      <c r="E93" s="17"/>
      <c r="F93" s="17"/>
      <c r="G93" s="17"/>
      <c r="H93" s="73"/>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c r="A94" s="72"/>
      <c r="B94" s="17"/>
      <c r="C94" s="17"/>
      <c r="D94" s="17"/>
      <c r="E94" s="17"/>
      <c r="F94" s="17"/>
      <c r="G94" s="17"/>
      <c r="H94" s="73"/>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c r="A95" s="72"/>
      <c r="B95" s="17"/>
      <c r="C95" s="17"/>
      <c r="D95" s="17"/>
      <c r="E95" s="17"/>
      <c r="F95" s="17"/>
      <c r="G95" s="17"/>
      <c r="H95" s="73"/>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c r="A96" s="72"/>
      <c r="B96" s="17"/>
      <c r="C96" s="17"/>
      <c r="D96" s="17"/>
      <c r="E96" s="17"/>
      <c r="F96" s="17"/>
      <c r="G96" s="17"/>
      <c r="H96" s="73"/>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c r="A97" s="72"/>
      <c r="B97" s="17"/>
      <c r="C97" s="17"/>
      <c r="D97" s="17"/>
      <c r="E97" s="17"/>
      <c r="F97" s="17"/>
      <c r="G97" s="17"/>
      <c r="H97" s="73"/>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c r="A98" s="72"/>
      <c r="B98" s="17"/>
      <c r="C98" s="17"/>
      <c r="D98" s="17"/>
      <c r="E98" s="17"/>
      <c r="F98" s="17"/>
      <c r="G98" s="17"/>
      <c r="H98" s="73"/>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c r="A99" s="72"/>
      <c r="B99" s="17"/>
      <c r="C99" s="17"/>
      <c r="D99" s="17"/>
      <c r="E99" s="17"/>
      <c r="F99" s="17"/>
      <c r="G99" s="17"/>
      <c r="H99" s="73"/>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c r="A100" s="72"/>
      <c r="B100" s="17"/>
      <c r="C100" s="17"/>
      <c r="D100" s="17"/>
      <c r="E100" s="17"/>
      <c r="F100" s="17"/>
      <c r="G100" s="17"/>
      <c r="H100" s="73"/>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c r="A101" s="72"/>
      <c r="B101" s="17"/>
      <c r="C101" s="17"/>
      <c r="D101" s="17"/>
      <c r="E101" s="17"/>
      <c r="F101" s="17"/>
      <c r="G101" s="17"/>
      <c r="H101" s="73"/>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c r="A102" s="72"/>
      <c r="B102" s="17"/>
      <c r="C102" s="17"/>
      <c r="D102" s="17"/>
      <c r="E102" s="17"/>
      <c r="F102" s="17"/>
      <c r="G102" s="17"/>
      <c r="H102" s="73"/>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c r="A103" s="72"/>
      <c r="B103" s="17"/>
      <c r="C103" s="17"/>
      <c r="D103" s="17"/>
      <c r="E103" s="17"/>
      <c r="F103" s="17"/>
      <c r="G103" s="17"/>
      <c r="H103" s="73"/>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c r="A104" s="72"/>
      <c r="B104" s="17"/>
      <c r="C104" s="17"/>
      <c r="D104" s="17"/>
      <c r="E104" s="17"/>
      <c r="F104" s="17"/>
      <c r="G104" s="17"/>
      <c r="H104" s="379"/>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c r="A105" s="72"/>
      <c r="B105" s="17"/>
      <c r="C105" s="17"/>
      <c r="D105" s="17"/>
      <c r="E105" s="17"/>
      <c r="F105" s="17"/>
      <c r="G105" s="17"/>
      <c r="H105" s="73"/>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c r="A106" s="72"/>
      <c r="B106" s="17"/>
      <c r="C106" s="17"/>
      <c r="D106" s="17"/>
      <c r="E106" s="17"/>
      <c r="F106" s="17"/>
      <c r="G106" s="17"/>
      <c r="H106" s="73"/>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c r="A107" s="72"/>
      <c r="B107" s="17"/>
      <c r="C107" s="17"/>
      <c r="D107" s="17"/>
      <c r="E107" s="17"/>
      <c r="F107" s="17"/>
      <c r="G107" s="17"/>
      <c r="H107" s="73"/>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c r="A108" s="72"/>
      <c r="B108" s="17"/>
      <c r="C108" s="17"/>
      <c r="D108" s="17"/>
      <c r="E108" s="17"/>
      <c r="F108" s="17"/>
      <c r="G108" s="17"/>
      <c r="H108" s="73"/>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c r="A109" s="72"/>
      <c r="B109" s="17"/>
      <c r="C109" s="17"/>
      <c r="D109" s="17"/>
      <c r="E109" s="17"/>
      <c r="F109" s="17"/>
      <c r="G109" s="17"/>
      <c r="H109" s="73"/>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c r="A110" s="72"/>
      <c r="B110" s="17"/>
      <c r="C110" s="17"/>
      <c r="D110" s="17"/>
      <c r="E110" s="17"/>
      <c r="F110" s="17"/>
      <c r="G110" s="17"/>
      <c r="H110" s="73"/>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c r="A111" s="72"/>
      <c r="B111" s="17"/>
      <c r="C111" s="17"/>
      <c r="D111" s="17"/>
      <c r="E111" s="17"/>
      <c r="F111" s="17"/>
      <c r="G111" s="17"/>
      <c r="H111" s="73"/>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c r="A112" s="72"/>
      <c r="B112" s="17"/>
      <c r="C112" s="17"/>
      <c r="D112" s="17"/>
      <c r="E112" s="17"/>
      <c r="F112" s="17"/>
      <c r="G112" s="17"/>
      <c r="H112" s="73"/>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c r="A113" s="72"/>
      <c r="B113" s="17"/>
      <c r="C113" s="17"/>
      <c r="D113" s="17"/>
      <c r="E113" s="17"/>
      <c r="F113" s="17"/>
      <c r="G113" s="17"/>
      <c r="H113" s="73"/>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c r="A114" s="72"/>
      <c r="B114" s="17"/>
      <c r="C114" s="17"/>
      <c r="D114" s="17"/>
      <c r="E114" s="17"/>
      <c r="F114" s="17"/>
      <c r="G114" s="17"/>
      <c r="H114" s="73"/>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ht="15.6" thickBot="1">
      <c r="A115" s="112"/>
      <c r="B115" s="113"/>
      <c r="C115" s="349"/>
      <c r="D115" s="349"/>
      <c r="E115" s="349"/>
      <c r="F115" s="113"/>
      <c r="G115" s="113"/>
      <c r="H115" s="114"/>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ht="15.6">
      <c r="A116" s="115" t="s">
        <v>1848</v>
      </c>
      <c r="B116" s="17"/>
      <c r="C116" s="17"/>
      <c r="E116" s="350" t="s">
        <v>1846</v>
      </c>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ht="15.6">
      <c r="A118" s="69" t="s">
        <v>4464</v>
      </c>
      <c r="B118" s="69"/>
      <c r="C118" s="69"/>
      <c r="D118" s="71"/>
      <c r="E118" s="69"/>
      <c r="F118" s="69"/>
      <c r="G118" s="69"/>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sheetData>
  <customSheetViews>
    <customSheetView guid="{B03EE9F7-5DE6-4312-9CF8-68BFF35B892B}" scale="60" colorId="22" showPageBreaks="1" fitToPage="1" printArea="1" view="pageBreakPreview" topLeftCell="A3">
      <selection activeCell="D11" sqref="D11"/>
      <pageMargins left="0.5" right="0.5" top="0.5" bottom="0.5" header="0.5" footer="0.5"/>
      <pageSetup scale="74" fitToHeight="2" orientation="portrait" horizontalDpi="300" verticalDpi="300" r:id="rId1"/>
      <headerFooter alignWithMargins="0"/>
    </customSheetView>
    <customSheetView guid="{6604920B-9A9A-4B1B-8001-ABFAE204A5A1}" scale="60" colorId="22" showPageBreaks="1" fitToPage="1" view="pageBreakPreview" topLeftCell="A3">
      <selection activeCell="D11" sqref="D11"/>
      <pageMargins left="0.5" right="0.5" top="0.5" bottom="0.5" header="0.5" footer="0.5"/>
      <pageSetup scale="74" fitToHeight="2" orientation="portrait" horizontalDpi="300" verticalDpi="300" r:id="rId2"/>
      <headerFooter alignWithMargins="0"/>
    </customSheetView>
    <customSheetView guid="{725D19D6-B2FF-4AA6-9BA8-2C93787C1292}" scale="60" colorId="22" showPageBreaks="1" fitToPage="1" printArea="1" view="pageBreakPreview" showRuler="0" topLeftCell="A3">
      <selection activeCell="D11" sqref="D11"/>
      <pageMargins left="0.5" right="0.5" top="0.5" bottom="0.5" header="0.5" footer="0.5"/>
      <pageSetup scale="74" fitToHeight="2" orientation="portrait" horizontalDpi="300" verticalDpi="300" r:id="rId3"/>
      <headerFooter alignWithMargins="0"/>
    </customSheetView>
    <customSheetView guid="{00D7FFF0-A637-4B2D-8964-7D108FE27DC9}" scale="60" colorId="22" showPageBreaks="1" fitToPage="1" printArea="1" view="pageBreakPreview" topLeftCell="A3">
      <selection activeCell="D11" sqref="D11"/>
      <pageMargins left="0.5" right="0.5" top="0.5" bottom="0.5" header="0.5" footer="0.5"/>
      <pageSetup scale="74" fitToHeight="2" orientation="portrait" horizontalDpi="300" verticalDpi="300" r:id="rId4"/>
      <headerFooter alignWithMargins="0"/>
    </customSheetView>
    <customSheetView guid="{8930B103-E5CB-49CF-B279-92DC95584FC0}" scale="60" colorId="22" showPageBreaks="1" fitToPage="1" printArea="1" view="pageBreakPreview" topLeftCell="A3">
      <selection activeCell="D11" sqref="D11"/>
      <pageMargins left="0.5" right="0.5" top="0.5" bottom="0.5" header="0.5" footer="0.5"/>
      <pageSetup scale="74" fitToHeight="2" orientation="portrait" horizontalDpi="300" verticalDpi="300" r:id="rId5"/>
      <headerFooter alignWithMargins="0"/>
    </customSheetView>
  </customSheetViews>
  <phoneticPr fontId="54" type="noConversion"/>
  <pageMargins left="0.5" right="0.5" top="0.5" bottom="0.5" header="0.5" footer="0.5"/>
  <pageSetup scale="74" fitToHeight="2" orientation="portrait" horizontalDpi="300" verticalDpi="300" r:id="rId6"/>
  <headerFooter alignWithMargins="0"/>
</worksheet>
</file>

<file path=xl/worksheets/sheet27.xml><?xml version="1.0" encoding="utf-8"?>
<worksheet xmlns="http://schemas.openxmlformats.org/spreadsheetml/2006/main" xmlns:r="http://schemas.openxmlformats.org/officeDocument/2006/relationships">
  <sheetPr transitionEvaluation="1"/>
  <dimension ref="A1:Z135"/>
  <sheetViews>
    <sheetView defaultGridColor="0" topLeftCell="A44" colorId="22" zoomScale="85" zoomScaleNormal="85" workbookViewId="0">
      <selection activeCell="A91" sqref="A91"/>
    </sheetView>
  </sheetViews>
  <sheetFormatPr defaultColWidth="9.6328125" defaultRowHeight="15"/>
  <cols>
    <col min="1" max="1" width="4.6328125" style="9" customWidth="1"/>
    <col min="2" max="2" width="2.6328125" style="9" customWidth="1"/>
    <col min="3" max="3" width="32.6328125" style="9" customWidth="1"/>
    <col min="4" max="4" width="22" style="9" customWidth="1"/>
    <col min="5" max="5" width="17.6328125" style="9" customWidth="1"/>
    <col min="6" max="6" width="15.6328125" style="9" customWidth="1"/>
    <col min="7" max="7" width="14.453125" style="9" bestFit="1" customWidth="1"/>
    <col min="8" max="16384" width="9.6328125" style="9"/>
  </cols>
  <sheetData>
    <row r="1" spans="1:10">
      <c r="A1" s="29" t="s">
        <v>1429</v>
      </c>
      <c r="B1" s="66"/>
      <c r="C1" s="66"/>
      <c r="D1" s="261" t="s">
        <v>2426</v>
      </c>
      <c r="E1" s="261" t="s">
        <v>2427</v>
      </c>
      <c r="F1" s="66" t="s">
        <v>1432</v>
      </c>
      <c r="G1" s="67"/>
      <c r="H1" s="17"/>
      <c r="I1" s="17"/>
      <c r="J1" s="17"/>
    </row>
    <row r="2" spans="1:10">
      <c r="A2" s="72" t="str">
        <f>'Data Sheet'!$C$25</f>
        <v>Rochester Gas &amp; Electric Corporation</v>
      </c>
      <c r="B2" s="17"/>
      <c r="C2" s="17"/>
      <c r="D2" s="78" t="s">
        <v>2428</v>
      </c>
      <c r="E2" s="78" t="s">
        <v>1040</v>
      </c>
      <c r="F2" s="17"/>
      <c r="G2" s="73"/>
      <c r="H2" s="17"/>
      <c r="I2" s="17"/>
      <c r="J2" s="17"/>
    </row>
    <row r="3" spans="1:10" ht="15" customHeight="1">
      <c r="A3" s="74"/>
      <c r="B3" s="77"/>
      <c r="C3" s="77"/>
      <c r="D3" s="86" t="s">
        <v>2429</v>
      </c>
      <c r="E3" s="871" t="str">
        <f>'Data Sheet'!$C$40</f>
        <v xml:space="preserve"> </v>
      </c>
      <c r="F3" s="105" t="str">
        <f>'Data Sheet'!$C$38</f>
        <v>12/31/2013</v>
      </c>
      <c r="G3" s="76"/>
      <c r="H3" s="17"/>
      <c r="I3" s="17"/>
      <c r="J3" s="17"/>
    </row>
    <row r="4" spans="1:10" ht="15" customHeight="1">
      <c r="A4" s="263" t="s">
        <v>2430</v>
      </c>
      <c r="B4" s="264"/>
      <c r="C4" s="264"/>
      <c r="D4" s="264"/>
      <c r="E4" s="264"/>
      <c r="F4" s="264"/>
      <c r="G4" s="265"/>
      <c r="H4" s="17"/>
      <c r="I4" s="17"/>
      <c r="J4" s="17"/>
    </row>
    <row r="5" spans="1:10">
      <c r="A5" s="72"/>
      <c r="B5" s="17"/>
      <c r="C5" s="17"/>
      <c r="D5" s="17"/>
      <c r="E5" s="17"/>
      <c r="F5" s="17"/>
      <c r="G5" s="73"/>
      <c r="H5" s="17"/>
      <c r="I5" s="17"/>
      <c r="J5" s="17"/>
    </row>
    <row r="6" spans="1:10">
      <c r="A6" s="1969" t="s">
        <v>2537</v>
      </c>
      <c r="B6" s="1970"/>
      <c r="C6" s="1970"/>
      <c r="D6" s="1970"/>
      <c r="E6" s="1970"/>
      <c r="F6" s="1970"/>
      <c r="G6" s="73"/>
      <c r="H6" s="17"/>
      <c r="I6" s="17"/>
      <c r="J6" s="17"/>
    </row>
    <row r="7" spans="1:10">
      <c r="A7" s="1969" t="s">
        <v>2538</v>
      </c>
      <c r="B7" s="1970"/>
      <c r="C7" s="1970"/>
      <c r="D7" s="1970"/>
      <c r="E7" s="1970"/>
      <c r="F7" s="1970"/>
      <c r="G7" s="1971"/>
      <c r="H7" s="17"/>
      <c r="I7" s="17"/>
      <c r="J7" s="17"/>
    </row>
    <row r="8" spans="1:10">
      <c r="A8" s="1969" t="s">
        <v>2539</v>
      </c>
      <c r="B8" s="1970"/>
      <c r="C8" s="1970"/>
      <c r="D8" s="1970"/>
      <c r="E8" s="1970"/>
      <c r="F8" s="1970"/>
      <c r="G8" s="1971"/>
      <c r="H8" s="17"/>
      <c r="I8" s="17"/>
      <c r="J8" s="17"/>
    </row>
    <row r="9" spans="1:10">
      <c r="A9" s="1969" t="s">
        <v>2540</v>
      </c>
      <c r="B9" s="1970"/>
      <c r="C9" s="1970"/>
      <c r="D9" s="1970"/>
      <c r="E9" s="1970"/>
      <c r="F9" s="1970"/>
      <c r="G9" s="1971"/>
      <c r="H9" s="17"/>
      <c r="I9" s="17"/>
      <c r="J9" s="17"/>
    </row>
    <row r="10" spans="1:10">
      <c r="A10" s="72"/>
      <c r="B10" s="17"/>
      <c r="C10" s="17"/>
      <c r="D10" s="17"/>
      <c r="E10" s="17"/>
      <c r="F10" s="17"/>
      <c r="G10" s="73"/>
      <c r="H10" s="17"/>
      <c r="I10" s="17"/>
      <c r="J10" s="17"/>
    </row>
    <row r="11" spans="1:10">
      <c r="A11" s="1969" t="s">
        <v>4049</v>
      </c>
      <c r="B11" s="1970"/>
      <c r="C11" s="1970"/>
      <c r="D11" s="1970"/>
      <c r="E11" s="1970"/>
      <c r="F11" s="1970"/>
      <c r="G11" s="1971"/>
      <c r="H11" s="17"/>
      <c r="I11" s="17"/>
      <c r="J11" s="17"/>
    </row>
    <row r="12" spans="1:10">
      <c r="A12" s="72"/>
      <c r="B12" s="17"/>
      <c r="C12" s="17"/>
      <c r="D12" s="17"/>
      <c r="E12" s="17"/>
      <c r="F12" s="17"/>
      <c r="G12" s="73"/>
      <c r="H12" s="17"/>
      <c r="I12" s="17"/>
      <c r="J12" s="17"/>
    </row>
    <row r="13" spans="1:10">
      <c r="A13" s="1969" t="s">
        <v>4050</v>
      </c>
      <c r="B13" s="1970"/>
      <c r="C13" s="1970"/>
      <c r="D13" s="1970"/>
      <c r="E13" s="1970"/>
      <c r="F13" s="1970"/>
      <c r="G13" s="1971"/>
      <c r="H13" s="17"/>
      <c r="I13" s="17"/>
      <c r="J13" s="17"/>
    </row>
    <row r="14" spans="1:10">
      <c r="A14" s="1969" t="s">
        <v>1889</v>
      </c>
      <c r="B14" s="1970"/>
      <c r="C14" s="1970"/>
      <c r="D14" s="1970"/>
      <c r="E14" s="1970"/>
      <c r="F14" s="1970"/>
      <c r="G14" s="1971"/>
      <c r="H14" s="17"/>
      <c r="I14" s="17"/>
      <c r="J14" s="17"/>
    </row>
    <row r="15" spans="1:10">
      <c r="A15" s="74"/>
      <c r="B15" s="77"/>
      <c r="C15" s="77"/>
      <c r="D15" s="77"/>
      <c r="E15" s="77"/>
      <c r="F15" s="77"/>
      <c r="G15" s="76"/>
      <c r="H15" s="17"/>
      <c r="I15" s="17"/>
      <c r="J15" s="17"/>
    </row>
    <row r="16" spans="1:10">
      <c r="A16" s="72"/>
      <c r="B16" s="98"/>
      <c r="C16" s="17"/>
      <c r="D16" s="17"/>
      <c r="E16" s="345" t="s">
        <v>4713</v>
      </c>
      <c r="F16" s="345" t="s">
        <v>1890</v>
      </c>
      <c r="G16" s="270" t="s">
        <v>4713</v>
      </c>
      <c r="H16" s="17"/>
      <c r="I16" s="17"/>
      <c r="J16" s="17"/>
    </row>
    <row r="17" spans="1:26">
      <c r="A17" s="72" t="s">
        <v>1357</v>
      </c>
      <c r="B17" s="98"/>
      <c r="C17" s="69" t="s">
        <v>3866</v>
      </c>
      <c r="D17" s="69"/>
      <c r="E17" s="345" t="s">
        <v>4434</v>
      </c>
      <c r="F17" s="345" t="s">
        <v>1891</v>
      </c>
      <c r="G17" s="270" t="s">
        <v>2139</v>
      </c>
      <c r="H17" s="17"/>
      <c r="I17" s="17"/>
      <c r="J17" s="17"/>
    </row>
    <row r="18" spans="1:26">
      <c r="A18" s="74" t="s">
        <v>1360</v>
      </c>
      <c r="B18" s="105"/>
      <c r="C18" s="75" t="s">
        <v>446</v>
      </c>
      <c r="D18" s="75"/>
      <c r="E18" s="395" t="s">
        <v>447</v>
      </c>
      <c r="F18" s="395" t="s">
        <v>448</v>
      </c>
      <c r="G18" s="273" t="s">
        <v>449</v>
      </c>
      <c r="H18" s="17"/>
      <c r="I18" s="17"/>
      <c r="J18" s="17"/>
    </row>
    <row r="19" spans="1:26" ht="16.350000000000001" customHeight="1">
      <c r="A19" s="72">
        <v>1</v>
      </c>
      <c r="B19" s="98"/>
      <c r="C19" s="17" t="s">
        <v>4992</v>
      </c>
      <c r="D19" s="17"/>
      <c r="E19" s="380">
        <v>658469</v>
      </c>
      <c r="F19" s="380"/>
      <c r="G19" s="337">
        <v>658469</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8"/>
      <c r="C20" s="17" t="s">
        <v>4993</v>
      </c>
      <c r="D20" s="17"/>
      <c r="E20" s="375">
        <v>592752</v>
      </c>
      <c r="F20" s="375"/>
      <c r="G20" s="338">
        <v>592752</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8"/>
      <c r="C21" s="17" t="s">
        <v>4994</v>
      </c>
      <c r="D21" s="17"/>
      <c r="E21" s="375">
        <v>254356</v>
      </c>
      <c r="F21" s="375"/>
      <c r="G21" s="338">
        <v>254356</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8"/>
      <c r="C22" s="17" t="s">
        <v>4995</v>
      </c>
      <c r="D22" s="17"/>
      <c r="E22" s="375">
        <v>713450</v>
      </c>
      <c r="F22" s="375"/>
      <c r="G22" s="338">
        <v>713450</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8"/>
      <c r="C23" s="17" t="s">
        <v>4996</v>
      </c>
      <c r="D23" s="17"/>
      <c r="E23" s="375">
        <v>79128</v>
      </c>
      <c r="F23" s="375"/>
      <c r="G23" s="338">
        <v>79128</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8"/>
      <c r="C24" s="17" t="s">
        <v>4997</v>
      </c>
      <c r="D24" s="17"/>
      <c r="E24" s="375">
        <v>32678</v>
      </c>
      <c r="F24" s="375"/>
      <c r="G24" s="338">
        <v>32678</v>
      </c>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8"/>
      <c r="C25" s="17" t="s">
        <v>4998</v>
      </c>
      <c r="D25" s="17"/>
      <c r="E25" s="375">
        <v>1174928</v>
      </c>
      <c r="F25" s="375"/>
      <c r="G25" s="338">
        <v>1174928</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8"/>
      <c r="C26" s="17"/>
      <c r="D26" s="17"/>
      <c r="E26" s="375"/>
      <c r="F26" s="375"/>
      <c r="G26" s="338"/>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8"/>
      <c r="C27" s="17"/>
      <c r="D27" s="17"/>
      <c r="E27" s="375"/>
      <c r="F27" s="375"/>
      <c r="G27" s="338"/>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8"/>
      <c r="C28" s="17" t="s">
        <v>4999</v>
      </c>
      <c r="D28" s="17"/>
      <c r="E28" s="375"/>
      <c r="F28" s="375"/>
      <c r="G28" s="338"/>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8"/>
      <c r="C29" s="17" t="s">
        <v>5000</v>
      </c>
      <c r="D29" s="17"/>
      <c r="E29" s="375"/>
      <c r="F29" s="375"/>
      <c r="G29" s="338"/>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8"/>
      <c r="C30" s="17"/>
      <c r="D30" s="17"/>
      <c r="E30" s="375"/>
      <c r="F30" s="375"/>
      <c r="G30" s="338"/>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8"/>
      <c r="C31" s="17"/>
      <c r="D31" s="17"/>
      <c r="E31" s="375"/>
      <c r="F31" s="375"/>
      <c r="G31" s="338"/>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8"/>
      <c r="C32" s="17"/>
      <c r="D32" s="17"/>
      <c r="E32" s="375"/>
      <c r="F32" s="375"/>
      <c r="G32" s="338"/>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8"/>
      <c r="C33" s="17"/>
      <c r="D33" s="17"/>
      <c r="E33" s="375"/>
      <c r="F33" s="375"/>
      <c r="G33" s="338"/>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8"/>
      <c r="C34" s="17"/>
      <c r="D34" s="17"/>
      <c r="E34" s="375"/>
      <c r="F34" s="375"/>
      <c r="G34" s="338"/>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8"/>
      <c r="C35" s="17"/>
      <c r="D35" s="17"/>
      <c r="E35" s="375"/>
      <c r="F35" s="375"/>
      <c r="G35" s="338"/>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8"/>
      <c r="C36" s="17"/>
      <c r="D36" s="17"/>
      <c r="E36" s="375"/>
      <c r="F36" s="375"/>
      <c r="G36" s="338"/>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8"/>
      <c r="C37" s="17"/>
      <c r="D37" s="17"/>
      <c r="E37" s="375"/>
      <c r="F37" s="375"/>
      <c r="G37" s="338"/>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8"/>
      <c r="C38" s="17"/>
      <c r="D38" s="17"/>
      <c r="E38" s="375"/>
      <c r="F38" s="375"/>
      <c r="G38" s="338"/>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8"/>
      <c r="C39" s="17"/>
      <c r="D39" s="17"/>
      <c r="E39" s="375"/>
      <c r="F39" s="375"/>
      <c r="G39" s="338"/>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8"/>
      <c r="C40" s="17"/>
      <c r="D40" s="17"/>
      <c r="E40" s="375"/>
      <c r="F40" s="375"/>
      <c r="G40" s="338"/>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8"/>
      <c r="C41" s="17"/>
      <c r="D41" s="17"/>
      <c r="E41" s="375"/>
      <c r="F41" s="375"/>
      <c r="G41" s="338"/>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8"/>
      <c r="C42" s="17"/>
      <c r="D42" s="17"/>
      <c r="E42" s="375"/>
      <c r="F42" s="375"/>
      <c r="G42" s="338"/>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8"/>
      <c r="C43" s="17"/>
      <c r="D43" s="17"/>
      <c r="E43" s="375"/>
      <c r="F43" s="375"/>
      <c r="G43" s="338"/>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8"/>
      <c r="C44" s="17"/>
      <c r="D44" s="17"/>
      <c r="E44" s="375"/>
      <c r="F44" s="375"/>
      <c r="G44" s="338"/>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8"/>
      <c r="C45" s="17"/>
      <c r="D45" s="17"/>
      <c r="E45" s="375"/>
      <c r="F45" s="375"/>
      <c r="G45" s="338"/>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8"/>
      <c r="C46" s="17"/>
      <c r="D46" s="17"/>
      <c r="E46" s="375"/>
      <c r="F46" s="375"/>
      <c r="G46" s="338"/>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8"/>
      <c r="C47" s="17"/>
      <c r="D47" s="17"/>
      <c r="E47" s="375"/>
      <c r="F47" s="375"/>
      <c r="G47" s="338"/>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8"/>
      <c r="C48" s="17"/>
      <c r="D48" s="17"/>
      <c r="E48" s="375"/>
      <c r="F48" s="375"/>
      <c r="G48" s="338"/>
      <c r="H48" s="17"/>
      <c r="I48" s="17"/>
      <c r="J48" s="17"/>
      <c r="K48" s="17"/>
    </row>
    <row r="49" spans="1:11" ht="16.350000000000001" customHeight="1">
      <c r="A49" s="72">
        <v>31</v>
      </c>
      <c r="B49" s="98"/>
      <c r="C49" s="17"/>
      <c r="D49" s="17"/>
      <c r="E49" s="375"/>
      <c r="F49" s="375"/>
      <c r="G49" s="338"/>
      <c r="H49" s="17"/>
      <c r="I49" s="17"/>
      <c r="J49" s="17"/>
      <c r="K49" s="17"/>
    </row>
    <row r="50" spans="1:11" ht="16.350000000000001" customHeight="1">
      <c r="A50" s="72">
        <v>32</v>
      </c>
      <c r="B50" s="98"/>
      <c r="C50" s="17"/>
      <c r="D50" s="17"/>
      <c r="E50" s="375"/>
      <c r="F50" s="375"/>
      <c r="G50" s="338"/>
      <c r="H50" s="17"/>
      <c r="I50" s="17"/>
      <c r="J50" s="17"/>
      <c r="K50" s="17"/>
    </row>
    <row r="51" spans="1:11" ht="16.350000000000001" customHeight="1">
      <c r="A51" s="72">
        <v>33</v>
      </c>
      <c r="B51" s="98"/>
      <c r="C51" s="17"/>
      <c r="D51" s="17"/>
      <c r="E51" s="375"/>
      <c r="F51" s="375"/>
      <c r="G51" s="338"/>
      <c r="H51" s="17"/>
      <c r="I51" s="17"/>
      <c r="J51" s="17"/>
    </row>
    <row r="52" spans="1:11" ht="16.350000000000001" customHeight="1">
      <c r="A52" s="72">
        <v>34</v>
      </c>
      <c r="B52" s="98"/>
      <c r="C52" s="17"/>
      <c r="D52" s="17"/>
      <c r="E52" s="375"/>
      <c r="F52" s="375"/>
      <c r="G52" s="338"/>
      <c r="H52" s="17"/>
      <c r="I52" s="17"/>
      <c r="J52" s="17"/>
    </row>
    <row r="53" spans="1:11" ht="16.350000000000001" customHeight="1">
      <c r="A53" s="72">
        <v>35</v>
      </c>
      <c r="B53" s="98"/>
      <c r="C53" s="17"/>
      <c r="D53" s="17"/>
      <c r="E53" s="375"/>
      <c r="F53" s="375"/>
      <c r="G53" s="338"/>
      <c r="H53" s="17"/>
      <c r="I53" s="17"/>
      <c r="J53" s="17"/>
    </row>
    <row r="54" spans="1:11" ht="16.350000000000001" customHeight="1">
      <c r="A54" s="72">
        <v>36</v>
      </c>
      <c r="B54" s="98"/>
      <c r="C54" s="17"/>
      <c r="D54" s="17"/>
      <c r="E54" s="375"/>
      <c r="F54" s="375"/>
      <c r="G54" s="338"/>
      <c r="H54" s="17"/>
      <c r="I54" s="17"/>
      <c r="J54" s="17"/>
    </row>
    <row r="55" spans="1:11" ht="16.350000000000001" customHeight="1">
      <c r="A55" s="72">
        <v>37</v>
      </c>
      <c r="B55" s="98"/>
      <c r="C55" s="17"/>
      <c r="D55" s="17"/>
      <c r="E55" s="375"/>
      <c r="F55" s="375"/>
      <c r="G55" s="338"/>
      <c r="H55" s="17"/>
      <c r="I55" s="17"/>
      <c r="J55" s="17"/>
    </row>
    <row r="56" spans="1:11" ht="16.350000000000001" customHeight="1">
      <c r="A56" s="72">
        <v>38</v>
      </c>
      <c r="B56" s="98"/>
      <c r="C56" s="17"/>
      <c r="D56" s="17"/>
      <c r="E56" s="375"/>
      <c r="F56" s="375"/>
      <c r="G56" s="338"/>
      <c r="H56" s="17"/>
      <c r="I56" s="17"/>
      <c r="J56" s="17"/>
    </row>
    <row r="57" spans="1:11" ht="16.350000000000001" customHeight="1">
      <c r="A57" s="72">
        <v>39</v>
      </c>
      <c r="B57" s="98"/>
      <c r="C57" s="17"/>
      <c r="D57" s="17"/>
      <c r="E57" s="375"/>
      <c r="F57" s="375"/>
      <c r="G57" s="338"/>
      <c r="H57" s="17"/>
      <c r="I57" s="17"/>
      <c r="J57" s="17"/>
    </row>
    <row r="58" spans="1:11" ht="16.350000000000001" customHeight="1">
      <c r="A58" s="72">
        <v>40</v>
      </c>
      <c r="B58" s="98"/>
      <c r="C58" s="17" t="s">
        <v>1892</v>
      </c>
      <c r="D58" s="17"/>
      <c r="E58" s="375">
        <v>18121</v>
      </c>
      <c r="F58" s="375"/>
      <c r="G58" s="338">
        <v>18121</v>
      </c>
      <c r="H58" s="17"/>
      <c r="I58" s="17"/>
      <c r="J58" s="17"/>
    </row>
    <row r="59" spans="1:11" ht="16.350000000000001" customHeight="1">
      <c r="A59" s="72">
        <v>41</v>
      </c>
      <c r="B59" s="98"/>
      <c r="C59" s="17" t="s">
        <v>1893</v>
      </c>
      <c r="D59" s="17"/>
      <c r="E59" s="375">
        <v>130949</v>
      </c>
      <c r="F59" s="375"/>
      <c r="G59" s="338">
        <v>130949</v>
      </c>
      <c r="H59" s="17"/>
      <c r="I59" s="17"/>
      <c r="J59" s="17"/>
    </row>
    <row r="60" spans="1:11" ht="16.350000000000001" customHeight="1">
      <c r="A60" s="72">
        <v>42</v>
      </c>
      <c r="B60" s="98"/>
      <c r="C60" s="17"/>
      <c r="D60" s="17"/>
      <c r="E60" s="375"/>
      <c r="F60" s="375"/>
      <c r="G60" s="338"/>
      <c r="H60" s="17"/>
      <c r="I60" s="17"/>
      <c r="J60" s="17"/>
    </row>
    <row r="61" spans="1:11" ht="16.350000000000001" customHeight="1" thickBot="1">
      <c r="A61" s="355">
        <v>43</v>
      </c>
      <c r="B61" s="306"/>
      <c r="C61" s="329" t="s">
        <v>1894</v>
      </c>
      <c r="D61" s="329"/>
      <c r="E61" s="328">
        <f>SUM(E19:E60)</f>
        <v>3654831</v>
      </c>
      <c r="F61" s="328">
        <f>SUM(F19:F60)</f>
        <v>0</v>
      </c>
      <c r="G61" s="326">
        <f>SUM(G19:G60)</f>
        <v>3654831</v>
      </c>
      <c r="H61" s="17"/>
      <c r="I61" s="17"/>
      <c r="J61" s="17"/>
    </row>
    <row r="62" spans="1:11">
      <c r="A62" s="17"/>
      <c r="B62" s="17"/>
      <c r="C62" s="17"/>
      <c r="D62" s="17"/>
      <c r="E62" s="17"/>
      <c r="F62" s="17"/>
      <c r="G62" s="17"/>
      <c r="H62" s="17"/>
      <c r="I62" s="17"/>
      <c r="J62" s="17"/>
    </row>
    <row r="63" spans="1:11">
      <c r="A63" s="17" t="s">
        <v>1895</v>
      </c>
      <c r="B63" s="17"/>
      <c r="C63" s="17"/>
      <c r="D63" s="17"/>
      <c r="E63" s="17"/>
      <c r="F63" s="17"/>
      <c r="G63" s="331" t="s">
        <v>2997</v>
      </c>
      <c r="H63" s="17"/>
      <c r="I63" s="17"/>
      <c r="J63" s="17"/>
    </row>
    <row r="64" spans="1:11">
      <c r="A64" s="69" t="s">
        <v>1897</v>
      </c>
      <c r="B64" s="69"/>
      <c r="C64" s="69"/>
      <c r="D64" s="69"/>
      <c r="E64" s="69"/>
      <c r="F64" s="69"/>
      <c r="G64" s="69"/>
      <c r="H64" s="17"/>
      <c r="I64" s="17"/>
      <c r="J64" s="17"/>
    </row>
    <row r="65" spans="1:10">
      <c r="A65" s="17"/>
      <c r="B65" s="17"/>
      <c r="C65"/>
      <c r="D65"/>
      <c r="E65" s="17"/>
      <c r="F65" s="17"/>
      <c r="G65" s="17"/>
      <c r="I65" s="17"/>
      <c r="J65" s="17"/>
    </row>
    <row r="66" spans="1:10" ht="15.6" thickBot="1">
      <c r="A66" s="17" t="str">
        <f>'Data Sheet'!$C$25</f>
        <v>Rochester Gas &amp; Electric Corporation</v>
      </c>
      <c r="B66" s="17"/>
      <c r="C66" s="17"/>
      <c r="D66" s="17"/>
      <c r="E66" s="17"/>
      <c r="F66" s="859" t="str">
        <f>'Data Sheet'!$C$40</f>
        <v xml:space="preserve"> </v>
      </c>
      <c r="G66" s="17" t="str">
        <f>'Data Sheet'!$C$38</f>
        <v>12/31/2013</v>
      </c>
      <c r="I66" s="17"/>
      <c r="J66" s="17"/>
    </row>
    <row r="67" spans="1:10">
      <c r="A67" s="29"/>
      <c r="B67" s="66"/>
      <c r="C67" s="66"/>
      <c r="D67" s="66"/>
      <c r="E67" s="66"/>
      <c r="F67" s="66"/>
      <c r="G67" s="67"/>
      <c r="I67" s="17"/>
      <c r="J67" s="17"/>
    </row>
    <row r="68" spans="1:10">
      <c r="A68" s="1014"/>
      <c r="B68"/>
      <c r="C68"/>
      <c r="D68"/>
      <c r="E68"/>
      <c r="F68"/>
      <c r="G68" s="70"/>
      <c r="I68" s="17"/>
      <c r="J68" s="17"/>
    </row>
    <row r="69" spans="1:10">
      <c r="A69" s="72"/>
      <c r="B69" s="1011"/>
      <c r="C69" s="1011"/>
      <c r="D69" s="1011"/>
      <c r="E69" s="1011"/>
      <c r="F69" s="1011"/>
      <c r="G69" s="73"/>
      <c r="I69" s="17"/>
      <c r="J69" s="17"/>
    </row>
    <row r="70" spans="1:10">
      <c r="A70" s="72"/>
      <c r="B70" s="1011"/>
      <c r="C70" s="1011"/>
      <c r="D70" s="1011"/>
      <c r="E70" s="1011"/>
      <c r="F70" s="1011"/>
      <c r="G70" s="73"/>
      <c r="I70" s="17"/>
      <c r="J70" s="17"/>
    </row>
    <row r="71" spans="1:10" ht="15.6">
      <c r="A71" s="1014"/>
      <c r="B71"/>
      <c r="C71"/>
      <c r="D71"/>
      <c r="E71"/>
      <c r="F71" s="71"/>
      <c r="G71" s="378"/>
      <c r="I71" s="17"/>
      <c r="J71" s="17"/>
    </row>
    <row r="72" spans="1:10" ht="15.6">
      <c r="A72" s="1014"/>
      <c r="B72"/>
      <c r="C72"/>
      <c r="D72"/>
      <c r="E72"/>
      <c r="F72" s="71"/>
      <c r="G72" s="378"/>
      <c r="I72" s="17"/>
      <c r="J72" s="17"/>
    </row>
    <row r="73" spans="1:10" s="1013" customFormat="1" ht="15.6">
      <c r="A73" s="1014"/>
      <c r="B73" s="1012"/>
      <c r="C73" s="1012"/>
      <c r="D73" s="1012"/>
      <c r="E73" s="1012"/>
      <c r="F73" s="1015"/>
      <c r="G73" s="73"/>
      <c r="I73" s="1011"/>
      <c r="J73" s="1011"/>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6">
      <c r="A77" s="72"/>
      <c r="B77" s="17"/>
      <c r="C77" s="17"/>
      <c r="D77" s="17"/>
      <c r="E77" s="17"/>
      <c r="F77" s="17"/>
      <c r="G77" s="378"/>
      <c r="I77" s="17"/>
      <c r="J77" s="17"/>
    </row>
    <row r="78" spans="1:10" ht="15.6">
      <c r="A78" s="72"/>
      <c r="B78" s="17"/>
      <c r="C78" s="17"/>
      <c r="D78" s="17"/>
      <c r="E78" s="17"/>
      <c r="F78" s="17"/>
      <c r="G78" s="378"/>
      <c r="I78" s="17"/>
      <c r="J78" s="17"/>
    </row>
    <row r="79" spans="1:10" ht="15.6">
      <c r="A79" s="72"/>
      <c r="B79" s="17"/>
      <c r="C79" s="17"/>
      <c r="D79" s="17"/>
      <c r="E79" s="17"/>
      <c r="F79" s="17"/>
      <c r="G79" s="378"/>
      <c r="I79" s="17"/>
      <c r="J79" s="17"/>
    </row>
    <row r="80" spans="1:10" s="1013" customFormat="1">
      <c r="A80" s="72"/>
      <c r="B80" s="1011"/>
      <c r="C80" s="1011"/>
      <c r="D80" s="1011"/>
      <c r="E80" s="1011"/>
      <c r="F80" s="1011"/>
      <c r="G80" s="73"/>
      <c r="I80" s="1011"/>
      <c r="J80" s="1011"/>
    </row>
    <row r="81" spans="1:10">
      <c r="A81" s="72"/>
      <c r="B81" s="17"/>
      <c r="C81" s="17"/>
      <c r="D81" s="17"/>
      <c r="E81" s="17"/>
      <c r="F81" s="17"/>
      <c r="G81" s="73"/>
      <c r="I81" s="17"/>
      <c r="J81" s="17"/>
    </row>
    <row r="82" spans="1:10">
      <c r="A82" s="72"/>
      <c r="B82" s="17"/>
      <c r="C82" s="346"/>
      <c r="D82" s="17"/>
      <c r="E82" s="346"/>
      <c r="F82" s="346"/>
      <c r="G82" s="73"/>
      <c r="I82" s="17"/>
      <c r="J82" s="17"/>
    </row>
    <row r="83" spans="1:10">
      <c r="A83" s="72"/>
      <c r="B83" s="17"/>
      <c r="C83" s="17"/>
      <c r="D83" s="17"/>
      <c r="E83" s="17"/>
      <c r="F83" s="17"/>
      <c r="G83" s="73"/>
      <c r="I83" s="17"/>
      <c r="J83" s="17"/>
    </row>
    <row r="84" spans="1:10">
      <c r="A84" s="72"/>
      <c r="B84" s="17"/>
      <c r="C84" s="1011"/>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1014"/>
      <c r="B96"/>
      <c r="C96"/>
      <c r="D96"/>
      <c r="E96"/>
      <c r="F96"/>
      <c r="G96" s="985"/>
      <c r="I96" s="17"/>
      <c r="J96" s="17"/>
    </row>
    <row r="97" spans="1:10" ht="15.6">
      <c r="A97" s="1972" t="s">
        <v>4051</v>
      </c>
      <c r="B97" s="1973"/>
      <c r="C97" s="1973"/>
      <c r="D97" s="1973"/>
      <c r="E97" s="1973"/>
      <c r="F97" s="1973"/>
      <c r="G97" s="1974"/>
      <c r="I97" s="17"/>
      <c r="J97" s="17"/>
    </row>
    <row r="98" spans="1:10">
      <c r="A98" s="72"/>
      <c r="B98" s="17"/>
      <c r="C98" s="17"/>
      <c r="D98" s="17"/>
      <c r="E98" s="17"/>
      <c r="F98" s="17"/>
      <c r="G98" s="73"/>
      <c r="I98" s="17"/>
      <c r="J98" s="17"/>
    </row>
    <row r="99" spans="1:10">
      <c r="A99" s="72"/>
      <c r="B99" s="17"/>
      <c r="C99" s="17"/>
      <c r="D99" s="17"/>
      <c r="E99" s="17"/>
      <c r="F99" s="17"/>
      <c r="G99" s="985"/>
      <c r="H99" s="1013"/>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379"/>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6" thickBot="1">
      <c r="A126" s="112"/>
      <c r="B126" s="113"/>
      <c r="C126" s="349"/>
      <c r="D126" s="349"/>
      <c r="E126" s="349"/>
      <c r="F126" s="113"/>
      <c r="G126" s="114"/>
      <c r="I126" s="17"/>
      <c r="J126" s="17"/>
    </row>
    <row r="127" spans="1:10">
      <c r="A127"/>
      <c r="B127"/>
      <c r="C127"/>
      <c r="D127"/>
      <c r="E127"/>
      <c r="F127"/>
      <c r="G127" s="331" t="s">
        <v>1896</v>
      </c>
      <c r="I127" s="17"/>
      <c r="J127" s="17"/>
    </row>
    <row r="128" spans="1:10">
      <c r="A128" s="1968" t="s">
        <v>2998</v>
      </c>
      <c r="B128" s="1968"/>
      <c r="C128" s="1968"/>
      <c r="D128" s="1968"/>
      <c r="E128" s="1968"/>
      <c r="F128" s="1968"/>
      <c r="G128" s="1968"/>
      <c r="I128" s="17"/>
      <c r="J128" s="17"/>
    </row>
    <row r="129" spans="1:10">
      <c r="A129" s="1010"/>
      <c r="B129" s="1010"/>
      <c r="C129" s="1010"/>
      <c r="D129" s="69"/>
      <c r="E129" s="1010"/>
      <c r="F129" s="1010"/>
      <c r="G129" s="1010"/>
      <c r="H129" s="1010"/>
      <c r="I129" s="1010"/>
      <c r="J129" s="1010"/>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customSheetViews>
    <customSheetView guid="{B03EE9F7-5DE6-4312-9CF8-68BFF35B892B}" scale="85" colorId="22" showPageBreaks="1" printArea="1" topLeftCell="A44">
      <selection activeCell="A91" sqref="A91"/>
      <rowBreaks count="1" manualBreakCount="1">
        <brk id="65" max="6" man="1"/>
      </rowBreaks>
      <pageMargins left="0.5" right="0.5" top="0.5" bottom="0.5" header="0.5" footer="0.5"/>
      <printOptions horizontalCentered="1" verticalCentered="1"/>
      <pageSetup scale="69" fitToHeight="2" orientation="portrait" horizontalDpi="300" verticalDpi="300" r:id="rId1"/>
      <headerFooter alignWithMargins="0"/>
    </customSheetView>
    <customSheetView guid="{6604920B-9A9A-4B1B-8001-ABFAE204A5A1}" scale="85" colorId="22" showPageBreaks="1" topLeftCell="A44">
      <selection activeCell="A91" sqref="A91"/>
      <rowBreaks count="2" manualBreakCount="2">
        <brk id="65" max="6" man="1"/>
        <brk id="134" max="16383" man="1"/>
      </rowBreaks>
      <pageMargins left="0.5" right="0.5" top="0.5" bottom="0.5" header="0.5" footer="0.5"/>
      <printOptions horizontalCentered="1" verticalCentered="1"/>
      <pageSetup scale="69" fitToHeight="2" orientation="portrait" horizontalDpi="300" verticalDpi="300" r:id="rId2"/>
      <headerFooter alignWithMargins="0"/>
    </customSheetView>
    <customSheetView guid="{725D19D6-B2FF-4AA6-9BA8-2C93787C1292}" scale="85" colorId="22" showRuler="0" topLeftCell="A44">
      <selection activeCell="A91" sqref="A91"/>
      <rowBreaks count="1" manualBreakCount="1">
        <brk id="65" max="6" man="1"/>
      </rowBreaks>
      <pageMargins left="0.5" right="0.5" top="0.5" bottom="0.5" header="0.5" footer="0.5"/>
      <printOptions horizontalCentered="1" verticalCentered="1"/>
      <pageSetup scale="69" fitToHeight="2" orientation="portrait" horizontalDpi="300" verticalDpi="300" r:id="rId3"/>
      <headerFooter alignWithMargins="0"/>
    </customSheetView>
    <customSheetView guid="{00D7FFF0-A637-4B2D-8964-7D108FE27DC9}" scale="85" colorId="22" topLeftCell="A44">
      <selection activeCell="A91" sqref="A91"/>
      <rowBreaks count="1" manualBreakCount="1">
        <brk id="65" max="6" man="1"/>
      </rowBreaks>
      <pageMargins left="0.5" right="0.5" top="0.5" bottom="0.5" header="0.5" footer="0.5"/>
      <printOptions horizontalCentered="1" verticalCentered="1"/>
      <pageSetup scale="69" fitToHeight="2" orientation="portrait" horizontalDpi="300" verticalDpi="300" r:id="rId4"/>
      <headerFooter alignWithMargins="0"/>
    </customSheetView>
    <customSheetView guid="{8930B103-E5CB-49CF-B279-92DC95584FC0}" scale="85" colorId="22" showPageBreaks="1" printArea="1" topLeftCell="A44">
      <selection activeCell="A91" sqref="A91"/>
      <rowBreaks count="1" manualBreakCount="1">
        <brk id="65" max="6" man="1"/>
      </rowBreaks>
      <pageMargins left="0.5" right="0.5" top="0.5" bottom="0.5" header="0.5" footer="0.5"/>
      <printOptions horizontalCentered="1" verticalCentered="1"/>
      <pageSetup scale="69" fitToHeight="2" orientation="portrait" horizontalDpi="300" verticalDpi="300" r:id="rId5"/>
      <headerFooter alignWithMargins="0"/>
    </customSheetView>
  </customSheetViews>
  <mergeCells count="9">
    <mergeCell ref="A128:G128"/>
    <mergeCell ref="A6:F6"/>
    <mergeCell ref="A7:G7"/>
    <mergeCell ref="A8:G8"/>
    <mergeCell ref="A9:G9"/>
    <mergeCell ref="A11:G11"/>
    <mergeCell ref="A13:G13"/>
    <mergeCell ref="A14:G14"/>
    <mergeCell ref="A97:G97"/>
  </mergeCells>
  <phoneticPr fontId="54" type="noConversion"/>
  <printOptions horizontalCentered="1" verticalCentered="1"/>
  <pageMargins left="0.5" right="0.5" top="0.5" bottom="0.5" header="0.5" footer="0.5"/>
  <pageSetup scale="69" fitToHeight="2" orientation="portrait" horizontalDpi="300" verticalDpi="300" r:id="rId6"/>
  <headerFooter alignWithMargins="0"/>
  <rowBreaks count="1" manualBreakCount="1">
    <brk id="65" max="6" man="1"/>
  </rowBreaks>
</worksheet>
</file>

<file path=xl/worksheets/sheet28.xml><?xml version="1.0" encoding="utf-8"?>
<worksheet xmlns="http://schemas.openxmlformats.org/spreadsheetml/2006/main" xmlns:r="http://schemas.openxmlformats.org/officeDocument/2006/relationships">
  <sheetPr transitionEvaluation="1"/>
  <dimension ref="A1:M132"/>
  <sheetViews>
    <sheetView defaultGridColor="0" colorId="22" zoomScale="85" zoomScaleNormal="85" workbookViewId="0">
      <selection activeCell="B21" sqref="B21"/>
    </sheetView>
  </sheetViews>
  <sheetFormatPr defaultColWidth="9.6328125" defaultRowHeight="15"/>
  <cols>
    <col min="1" max="1" width="4.6328125" style="9" customWidth="1"/>
    <col min="2" max="2" width="32.6328125" style="9" customWidth="1"/>
    <col min="3" max="3" width="9.6328125" style="9"/>
    <col min="4" max="5" width="14.6328125" style="9" customWidth="1"/>
    <col min="6" max="6" width="20.6328125" style="9" customWidth="1"/>
    <col min="7" max="7" width="2.90625" style="9" customWidth="1"/>
    <col min="8" max="8" width="25.6328125" style="9" customWidth="1"/>
    <col min="9" max="9" width="6.6328125" style="9" customWidth="1"/>
    <col min="10" max="10" width="14.6328125" style="9" customWidth="1"/>
    <col min="11" max="11" width="21.6328125" style="9" customWidth="1"/>
    <col min="12" max="12" width="22.6328125" style="9" customWidth="1"/>
    <col min="13" max="13" width="4.6328125" style="9" customWidth="1"/>
    <col min="14" max="16384" width="9.6328125" style="9"/>
  </cols>
  <sheetData>
    <row r="1" spans="1:13">
      <c r="A1" s="1021" t="s">
        <v>1429</v>
      </c>
      <c r="B1" s="1022"/>
      <c r="C1" s="1023" t="s">
        <v>1202</v>
      </c>
      <c r="D1" s="1022"/>
      <c r="E1" s="1023" t="s">
        <v>1431</v>
      </c>
      <c r="F1" s="1025" t="s">
        <v>1432</v>
      </c>
      <c r="G1" s="1021" t="s">
        <v>1429</v>
      </c>
      <c r="H1" s="1022"/>
      <c r="I1" s="1023" t="s">
        <v>1202</v>
      </c>
      <c r="J1" s="1022"/>
      <c r="K1" s="1449" t="s">
        <v>1431</v>
      </c>
      <c r="L1" s="1024" t="s">
        <v>1432</v>
      </c>
      <c r="M1" s="1359"/>
    </row>
    <row r="2" spans="1:13">
      <c r="A2" s="81" t="str">
        <f>'Data Sheet'!$C$25</f>
        <v>Rochester Gas &amp; Electric Corporation</v>
      </c>
      <c r="B2" s="1027"/>
      <c r="C2" s="509" t="s">
        <v>3699</v>
      </c>
      <c r="D2" s="1027"/>
      <c r="E2" s="509" t="s">
        <v>1434</v>
      </c>
      <c r="F2" s="1029"/>
      <c r="G2" s="1026" t="str">
        <f>'Data Sheet'!$C$25</f>
        <v>Rochester Gas &amp; Electric Corporation</v>
      </c>
      <c r="H2" s="1027"/>
      <c r="I2" s="509" t="s">
        <v>3699</v>
      </c>
      <c r="J2" s="1027"/>
      <c r="K2" s="1365" t="s">
        <v>1434</v>
      </c>
      <c r="M2" s="1362"/>
    </row>
    <row r="3" spans="1:13" ht="15" customHeight="1">
      <c r="A3" s="1030"/>
      <c r="B3" s="1031"/>
      <c r="C3" s="569" t="s">
        <v>3700</v>
      </c>
      <c r="D3" s="1031"/>
      <c r="E3" s="871" t="str">
        <f>'Data Sheet'!$C$40</f>
        <v xml:space="preserve"> </v>
      </c>
      <c r="F3" s="395" t="str">
        <f>'Data Sheet'!$C$38</f>
        <v>12/31/2013</v>
      </c>
      <c r="G3" s="1030"/>
      <c r="H3" s="1031"/>
      <c r="I3" s="569" t="s">
        <v>3700</v>
      </c>
      <c r="J3" s="1031"/>
      <c r="K3" s="871" t="str">
        <f>'Data Sheet'!$C$40</f>
        <v xml:space="preserve"> </v>
      </c>
      <c r="L3" s="1595" t="str">
        <f>'Data Sheet'!$C$38</f>
        <v>12/31/2013</v>
      </c>
      <c r="M3" s="1364"/>
    </row>
    <row r="4" spans="1:13" ht="15" customHeight="1">
      <c r="A4" s="1450" t="s">
        <v>1898</v>
      </c>
      <c r="B4" s="1451"/>
      <c r="C4" s="1451"/>
      <c r="D4" s="1451"/>
      <c r="E4" s="1451"/>
      <c r="F4" s="1452"/>
      <c r="G4" s="1490"/>
      <c r="H4" s="1451" t="s">
        <v>1899</v>
      </c>
      <c r="I4" s="1451"/>
      <c r="J4" s="1451"/>
      <c r="K4" s="1451"/>
      <c r="L4" s="1451"/>
      <c r="M4" s="1452"/>
    </row>
    <row r="5" spans="1:13">
      <c r="A5" s="1453"/>
      <c r="B5" s="1378"/>
      <c r="C5" s="1378"/>
      <c r="D5" s="1378"/>
      <c r="E5" s="1378"/>
      <c r="F5" s="1491"/>
      <c r="G5" s="1453"/>
      <c r="H5" s="1378"/>
      <c r="I5" s="1013"/>
      <c r="J5" s="1013"/>
      <c r="M5" s="1362"/>
    </row>
    <row r="6" spans="1:13">
      <c r="A6" s="1975" t="s">
        <v>926</v>
      </c>
      <c r="B6" s="1896"/>
      <c r="C6" s="1896"/>
      <c r="D6" s="1976" t="s">
        <v>927</v>
      </c>
      <c r="E6" s="1977"/>
      <c r="F6" s="1897"/>
      <c r="G6" s="1975" t="s">
        <v>928</v>
      </c>
      <c r="H6" s="1977"/>
      <c r="I6" s="1977"/>
      <c r="J6" s="1977"/>
      <c r="K6" s="9" t="s">
        <v>929</v>
      </c>
      <c r="M6" s="1362"/>
    </row>
    <row r="7" spans="1:13">
      <c r="A7" s="1936"/>
      <c r="B7" s="1896"/>
      <c r="C7" s="1896"/>
      <c r="D7" s="1977"/>
      <c r="E7" s="1977"/>
      <c r="F7" s="1897"/>
      <c r="G7" s="1936"/>
      <c r="H7" s="1977"/>
      <c r="I7" s="1977"/>
      <c r="J7" s="1977"/>
      <c r="K7" s="1978" t="s">
        <v>930</v>
      </c>
      <c r="L7" s="1896"/>
      <c r="M7" s="1897"/>
    </row>
    <row r="8" spans="1:13">
      <c r="A8" s="1975" t="s">
        <v>848</v>
      </c>
      <c r="B8" s="1896"/>
      <c r="C8" s="1896"/>
      <c r="D8" s="1977"/>
      <c r="E8" s="1977"/>
      <c r="F8" s="1897"/>
      <c r="G8" s="1936"/>
      <c r="H8" s="1977"/>
      <c r="I8" s="1977"/>
      <c r="J8" s="1977"/>
      <c r="K8" s="1896"/>
      <c r="L8" s="1896"/>
      <c r="M8" s="1897"/>
    </row>
    <row r="9" spans="1:13">
      <c r="A9" s="1936"/>
      <c r="B9" s="1896"/>
      <c r="C9" s="1896"/>
      <c r="D9" s="1977"/>
      <c r="E9" s="1977"/>
      <c r="F9" s="1897"/>
      <c r="G9" s="1936"/>
      <c r="H9" s="1977"/>
      <c r="I9" s="1977"/>
      <c r="J9" s="1977"/>
      <c r="K9" s="1896"/>
      <c r="L9" s="1896"/>
      <c r="M9" s="1897"/>
    </row>
    <row r="10" spans="1:13">
      <c r="A10" s="1936"/>
      <c r="B10" s="1896"/>
      <c r="C10" s="1896"/>
      <c r="D10" s="1977"/>
      <c r="E10" s="1977"/>
      <c r="F10" s="1897"/>
      <c r="G10" s="1975" t="s">
        <v>849</v>
      </c>
      <c r="H10" s="1977"/>
      <c r="I10" s="1977"/>
      <c r="J10" s="1977"/>
      <c r="K10" s="1896"/>
      <c r="L10" s="1896"/>
      <c r="M10" s="1897"/>
    </row>
    <row r="11" spans="1:13">
      <c r="A11" s="1433"/>
      <c r="B11" s="1035"/>
      <c r="C11" s="1035"/>
      <c r="D11" s="1977"/>
      <c r="E11" s="1977"/>
      <c r="F11" s="1897"/>
      <c r="G11" s="1936"/>
      <c r="H11" s="1977"/>
      <c r="I11" s="1977"/>
      <c r="J11" s="1977"/>
      <c r="K11" s="1896"/>
      <c r="L11" s="1896"/>
      <c r="M11" s="1897"/>
    </row>
    <row r="12" spans="1:13">
      <c r="A12" s="1975" t="s">
        <v>850</v>
      </c>
      <c r="B12" s="1896"/>
      <c r="C12" s="1896"/>
      <c r="D12" s="1977"/>
      <c r="E12" s="1977"/>
      <c r="F12" s="1897"/>
      <c r="G12" s="1936"/>
      <c r="H12" s="1977"/>
      <c r="I12" s="1977"/>
      <c r="J12" s="1977"/>
      <c r="K12" s="1896"/>
      <c r="L12" s="1896"/>
      <c r="M12" s="1897"/>
    </row>
    <row r="13" spans="1:13">
      <c r="A13" s="1936"/>
      <c r="B13" s="1896"/>
      <c r="C13" s="1896"/>
      <c r="D13" s="1976" t="s">
        <v>851</v>
      </c>
      <c r="E13" s="1977"/>
      <c r="F13" s="1897"/>
      <c r="G13" s="1936"/>
      <c r="H13" s="1977"/>
      <c r="I13" s="1977"/>
      <c r="J13" s="1977"/>
      <c r="K13" s="1978" t="s">
        <v>852</v>
      </c>
      <c r="L13" s="1896"/>
      <c r="M13" s="1897"/>
    </row>
    <row r="14" spans="1:13">
      <c r="A14" s="1936"/>
      <c r="B14" s="1896"/>
      <c r="C14" s="1896"/>
      <c r="D14" s="1977"/>
      <c r="E14" s="1977"/>
      <c r="F14" s="1897"/>
      <c r="G14" s="1975" t="s">
        <v>853</v>
      </c>
      <c r="H14" s="1977"/>
      <c r="I14" s="1977"/>
      <c r="J14" s="1977"/>
      <c r="K14" s="1896"/>
      <c r="L14" s="1896"/>
      <c r="M14" s="1897"/>
    </row>
    <row r="15" spans="1:13">
      <c r="A15" s="1434"/>
      <c r="B15" s="1354"/>
      <c r="C15" s="1354"/>
      <c r="D15" s="1908"/>
      <c r="E15" s="1908"/>
      <c r="F15" s="1953"/>
      <c r="G15" s="1939"/>
      <c r="H15" s="1908"/>
      <c r="I15" s="1908"/>
      <c r="J15" s="1908"/>
      <c r="M15" s="1362"/>
    </row>
    <row r="16" spans="1:13">
      <c r="A16" s="1454"/>
      <c r="B16" s="1379"/>
      <c r="C16" s="1368"/>
      <c r="D16" s="1378"/>
      <c r="E16" s="1455"/>
      <c r="F16" s="1370" t="s">
        <v>493</v>
      </c>
      <c r="G16" s="1982" t="s">
        <v>494</v>
      </c>
      <c r="H16" s="1983"/>
      <c r="I16" s="1379"/>
      <c r="J16" s="1378"/>
      <c r="K16" s="1458" t="s">
        <v>493</v>
      </c>
      <c r="L16" s="1458" t="s">
        <v>495</v>
      </c>
      <c r="M16" s="1459"/>
    </row>
    <row r="17" spans="1:13">
      <c r="A17" s="1371" t="s">
        <v>1357</v>
      </c>
      <c r="C17" s="1027"/>
      <c r="D17" s="1460" t="s">
        <v>442</v>
      </c>
      <c r="E17" s="1375" t="s">
        <v>3710</v>
      </c>
      <c r="F17" s="1376" t="s">
        <v>496</v>
      </c>
      <c r="G17" s="1984" t="s">
        <v>497</v>
      </c>
      <c r="H17" s="1951"/>
      <c r="I17" s="1985" t="s">
        <v>498</v>
      </c>
      <c r="J17" s="1951"/>
      <c r="K17" s="1461" t="s">
        <v>496</v>
      </c>
      <c r="L17" s="1461" t="s">
        <v>499</v>
      </c>
      <c r="M17" s="1029"/>
    </row>
    <row r="18" spans="1:13">
      <c r="A18" s="1371" t="s">
        <v>1360</v>
      </c>
      <c r="B18" s="1366" t="s">
        <v>500</v>
      </c>
      <c r="C18" s="1462"/>
      <c r="D18" s="1460" t="s">
        <v>501</v>
      </c>
      <c r="E18" s="1375" t="s">
        <v>502</v>
      </c>
      <c r="F18" s="1376" t="s">
        <v>4434</v>
      </c>
      <c r="G18" s="1984" t="s">
        <v>503</v>
      </c>
      <c r="H18" s="1951"/>
      <c r="I18" s="1985" t="s">
        <v>504</v>
      </c>
      <c r="J18" s="1951"/>
      <c r="K18" s="1461" t="s">
        <v>2139</v>
      </c>
      <c r="L18" s="1461" t="s">
        <v>505</v>
      </c>
      <c r="M18" s="1374" t="s">
        <v>1357</v>
      </c>
    </row>
    <row r="19" spans="1:13">
      <c r="A19" s="1463"/>
      <c r="B19" s="1464" t="s">
        <v>446</v>
      </c>
      <c r="C19" s="1465"/>
      <c r="D19" s="1466" t="s">
        <v>447</v>
      </c>
      <c r="E19" s="1467" t="s">
        <v>448</v>
      </c>
      <c r="F19" s="1502" t="s">
        <v>449</v>
      </c>
      <c r="G19" s="1979" t="s">
        <v>1953</v>
      </c>
      <c r="H19" s="1980"/>
      <c r="I19" s="1981" t="s">
        <v>1954</v>
      </c>
      <c r="J19" s="1980"/>
      <c r="K19" s="1468" t="s">
        <v>1955</v>
      </c>
      <c r="L19" s="1468" t="s">
        <v>1956</v>
      </c>
      <c r="M19" s="1382" t="s">
        <v>1360</v>
      </c>
    </row>
    <row r="20" spans="1:13">
      <c r="A20" s="1367">
        <v>1</v>
      </c>
      <c r="B20" s="9" t="s">
        <v>2796</v>
      </c>
      <c r="D20" s="1365"/>
      <c r="E20" s="1013"/>
      <c r="F20" s="337"/>
      <c r="G20" s="477"/>
      <c r="H20" s="444"/>
      <c r="I20" s="380"/>
      <c r="J20" s="1179"/>
      <c r="K20" s="380"/>
      <c r="L20" s="380"/>
      <c r="M20" s="1029">
        <v>1</v>
      </c>
    </row>
    <row r="21" spans="1:13">
      <c r="A21" s="1367">
        <v>2</v>
      </c>
      <c r="D21" s="1365"/>
      <c r="E21" s="1013"/>
      <c r="F21" s="338"/>
      <c r="G21" s="424"/>
      <c r="H21" s="427"/>
      <c r="I21" s="375"/>
      <c r="J21" s="1178"/>
      <c r="K21" s="375"/>
      <c r="L21" s="375"/>
      <c r="M21" s="1029">
        <v>2</v>
      </c>
    </row>
    <row r="22" spans="1:13">
      <c r="A22" s="1367">
        <v>3</v>
      </c>
      <c r="D22" s="1365"/>
      <c r="E22" s="1013"/>
      <c r="F22" s="338"/>
      <c r="G22" s="424"/>
      <c r="H22" s="427"/>
      <c r="I22" s="375"/>
      <c r="J22" s="1178"/>
      <c r="K22" s="375"/>
      <c r="L22" s="375"/>
      <c r="M22" s="1029">
        <v>3</v>
      </c>
    </row>
    <row r="23" spans="1:13">
      <c r="A23" s="1367">
        <v>4</v>
      </c>
      <c r="D23" s="1365"/>
      <c r="E23" s="1013"/>
      <c r="F23" s="338"/>
      <c r="G23" s="424"/>
      <c r="H23" s="427"/>
      <c r="I23" s="375"/>
      <c r="J23" s="1178"/>
      <c r="K23" s="375"/>
      <c r="L23" s="375"/>
      <c r="M23" s="1029">
        <v>4</v>
      </c>
    </row>
    <row r="24" spans="1:13">
      <c r="A24" s="1367">
        <v>5</v>
      </c>
      <c r="D24" s="1365"/>
      <c r="E24" s="1013"/>
      <c r="F24" s="338"/>
      <c r="G24" s="424"/>
      <c r="H24" s="427"/>
      <c r="I24" s="375"/>
      <c r="J24" s="1178"/>
      <c r="K24" s="375"/>
      <c r="L24" s="375"/>
      <c r="M24" s="1029">
        <v>5</v>
      </c>
    </row>
    <row r="25" spans="1:13">
      <c r="A25" s="1367">
        <v>6</v>
      </c>
      <c r="D25" s="1365"/>
      <c r="E25" s="1013"/>
      <c r="F25" s="338"/>
      <c r="G25" s="424"/>
      <c r="H25" s="427"/>
      <c r="I25" s="375"/>
      <c r="J25" s="1178"/>
      <c r="K25" s="375"/>
      <c r="L25" s="375"/>
      <c r="M25" s="1029">
        <v>6</v>
      </c>
    </row>
    <row r="26" spans="1:13">
      <c r="A26" s="1367">
        <v>7</v>
      </c>
      <c r="D26" s="1365"/>
      <c r="E26" s="1013"/>
      <c r="F26" s="338"/>
      <c r="G26" s="424"/>
      <c r="H26" s="427"/>
      <c r="I26" s="375"/>
      <c r="J26" s="1178"/>
      <c r="K26" s="375"/>
      <c r="L26" s="375"/>
      <c r="M26" s="1029">
        <v>7</v>
      </c>
    </row>
    <row r="27" spans="1:13">
      <c r="A27" s="1367">
        <v>8</v>
      </c>
      <c r="D27" s="1365"/>
      <c r="E27" s="1013"/>
      <c r="F27" s="338"/>
      <c r="G27" s="424"/>
      <c r="H27" s="427"/>
      <c r="I27" s="375"/>
      <c r="J27" s="1178"/>
      <c r="K27" s="375"/>
      <c r="L27" s="375"/>
      <c r="M27" s="1029">
        <v>8</v>
      </c>
    </row>
    <row r="28" spans="1:13">
      <c r="A28" s="1367">
        <v>9</v>
      </c>
      <c r="D28" s="1365"/>
      <c r="E28" s="1013"/>
      <c r="F28" s="338"/>
      <c r="G28" s="424"/>
      <c r="H28" s="427"/>
      <c r="I28" s="375"/>
      <c r="J28" s="1178"/>
      <c r="K28" s="375"/>
      <c r="L28" s="375"/>
      <c r="M28" s="1029">
        <v>9</v>
      </c>
    </row>
    <row r="29" spans="1:13">
      <c r="A29" s="1367">
        <v>10</v>
      </c>
      <c r="D29" s="1365"/>
      <c r="E29" s="1013"/>
      <c r="F29" s="338"/>
      <c r="G29" s="424"/>
      <c r="H29" s="427"/>
      <c r="I29" s="375"/>
      <c r="J29" s="1178"/>
      <c r="K29" s="375"/>
      <c r="L29" s="375"/>
      <c r="M29" s="1029">
        <v>10</v>
      </c>
    </row>
    <row r="30" spans="1:13">
      <c r="A30" s="1367">
        <v>11</v>
      </c>
      <c r="D30" s="1365"/>
      <c r="E30" s="1013"/>
      <c r="F30" s="338"/>
      <c r="G30" s="424"/>
      <c r="H30" s="427"/>
      <c r="I30" s="375"/>
      <c r="J30" s="1178"/>
      <c r="K30" s="375"/>
      <c r="L30" s="375"/>
      <c r="M30" s="1029">
        <v>11</v>
      </c>
    </row>
    <row r="31" spans="1:13">
      <c r="A31" s="1367">
        <v>12</v>
      </c>
      <c r="D31" s="1365"/>
      <c r="E31" s="1013"/>
      <c r="F31" s="338"/>
      <c r="G31" s="424"/>
      <c r="H31" s="427"/>
      <c r="I31" s="375"/>
      <c r="J31" s="1178"/>
      <c r="K31" s="375"/>
      <c r="L31" s="375"/>
      <c r="M31" s="1029">
        <v>12</v>
      </c>
    </row>
    <row r="32" spans="1:13">
      <c r="A32" s="1367">
        <v>13</v>
      </c>
      <c r="D32" s="1365"/>
      <c r="E32" s="1013"/>
      <c r="F32" s="338"/>
      <c r="G32" s="424"/>
      <c r="H32" s="427"/>
      <c r="I32" s="375"/>
      <c r="J32" s="1178"/>
      <c r="K32" s="375"/>
      <c r="L32" s="375"/>
      <c r="M32" s="1029">
        <v>13</v>
      </c>
    </row>
    <row r="33" spans="1:13">
      <c r="A33" s="1367">
        <v>14</v>
      </c>
      <c r="D33" s="1365"/>
      <c r="E33" s="1013"/>
      <c r="F33" s="338"/>
      <c r="G33" s="424"/>
      <c r="H33" s="427"/>
      <c r="I33" s="375"/>
      <c r="J33" s="1178"/>
      <c r="K33" s="375"/>
      <c r="L33" s="375"/>
      <c r="M33" s="1029">
        <v>14</v>
      </c>
    </row>
    <row r="34" spans="1:13">
      <c r="A34" s="1367">
        <v>15</v>
      </c>
      <c r="D34" s="1365"/>
      <c r="E34" s="1013"/>
      <c r="F34" s="338"/>
      <c r="G34" s="424"/>
      <c r="H34" s="427"/>
      <c r="I34" s="375"/>
      <c r="J34" s="1178"/>
      <c r="K34" s="375"/>
      <c r="L34" s="375"/>
      <c r="M34" s="1029">
        <v>15</v>
      </c>
    </row>
    <row r="35" spans="1:13">
      <c r="A35" s="1367">
        <v>16</v>
      </c>
      <c r="D35" s="1365"/>
      <c r="E35" s="1013"/>
      <c r="F35" s="338"/>
      <c r="G35" s="424"/>
      <c r="H35" s="427"/>
      <c r="I35" s="375"/>
      <c r="J35" s="1178"/>
      <c r="K35" s="375"/>
      <c r="L35" s="375"/>
      <c r="M35" s="1029">
        <v>16</v>
      </c>
    </row>
    <row r="36" spans="1:13">
      <c r="A36" s="1367">
        <v>17</v>
      </c>
      <c r="D36" s="1365"/>
      <c r="E36" s="1013"/>
      <c r="F36" s="338"/>
      <c r="G36" s="424"/>
      <c r="H36" s="427"/>
      <c r="I36" s="375"/>
      <c r="J36" s="1178"/>
      <c r="K36" s="375"/>
      <c r="L36" s="375"/>
      <c r="M36" s="1029">
        <v>17</v>
      </c>
    </row>
    <row r="37" spans="1:13">
      <c r="A37" s="1367">
        <v>18</v>
      </c>
      <c r="D37" s="1365"/>
      <c r="E37" s="1013"/>
      <c r="F37" s="338"/>
      <c r="G37" s="424"/>
      <c r="H37" s="427"/>
      <c r="I37" s="375"/>
      <c r="J37" s="1178"/>
      <c r="K37" s="375"/>
      <c r="L37" s="375"/>
      <c r="M37" s="1029">
        <v>18</v>
      </c>
    </row>
    <row r="38" spans="1:13">
      <c r="A38" s="1367">
        <v>19</v>
      </c>
      <c r="D38" s="1365"/>
      <c r="E38" s="1013"/>
      <c r="F38" s="338"/>
      <c r="G38" s="424"/>
      <c r="H38" s="427"/>
      <c r="I38" s="375"/>
      <c r="J38" s="1178"/>
      <c r="K38" s="375"/>
      <c r="L38" s="375"/>
      <c r="M38" s="1029">
        <v>19</v>
      </c>
    </row>
    <row r="39" spans="1:13">
      <c r="A39" s="1367">
        <v>20</v>
      </c>
      <c r="D39" s="1365"/>
      <c r="E39" s="1013"/>
      <c r="F39" s="338"/>
      <c r="G39" s="424"/>
      <c r="H39" s="427"/>
      <c r="I39" s="375"/>
      <c r="J39" s="1178"/>
      <c r="K39" s="375"/>
      <c r="L39" s="375"/>
      <c r="M39" s="1029">
        <v>20</v>
      </c>
    </row>
    <row r="40" spans="1:13">
      <c r="A40" s="1367">
        <v>21</v>
      </c>
      <c r="D40" s="1365"/>
      <c r="E40" s="1013"/>
      <c r="F40" s="338"/>
      <c r="G40" s="424"/>
      <c r="H40" s="427"/>
      <c r="I40" s="375"/>
      <c r="J40" s="1178"/>
      <c r="K40" s="375"/>
      <c r="L40" s="375"/>
      <c r="M40" s="1029">
        <v>21</v>
      </c>
    </row>
    <row r="41" spans="1:13">
      <c r="A41" s="1367">
        <v>22</v>
      </c>
      <c r="D41" s="1365"/>
      <c r="E41" s="1013"/>
      <c r="F41" s="338"/>
      <c r="G41" s="424"/>
      <c r="H41" s="427"/>
      <c r="I41" s="375"/>
      <c r="J41" s="1178"/>
      <c r="K41" s="375"/>
      <c r="L41" s="375"/>
      <c r="M41" s="1029">
        <v>22</v>
      </c>
    </row>
    <row r="42" spans="1:13">
      <c r="A42" s="1367">
        <v>23</v>
      </c>
      <c r="D42" s="1365"/>
      <c r="E42" s="1013"/>
      <c r="F42" s="338"/>
      <c r="G42" s="424"/>
      <c r="H42" s="427"/>
      <c r="I42" s="375"/>
      <c r="J42" s="1178"/>
      <c r="K42" s="375"/>
      <c r="L42" s="375"/>
      <c r="M42" s="1029">
        <v>23</v>
      </c>
    </row>
    <row r="43" spans="1:13">
      <c r="A43" s="1367">
        <v>24</v>
      </c>
      <c r="D43" s="1365"/>
      <c r="E43" s="1013"/>
      <c r="F43" s="338"/>
      <c r="G43" s="424"/>
      <c r="H43" s="427"/>
      <c r="I43" s="375"/>
      <c r="J43" s="1178"/>
      <c r="K43" s="375"/>
      <c r="L43" s="375"/>
      <c r="M43" s="1029">
        <v>24</v>
      </c>
    </row>
    <row r="44" spans="1:13">
      <c r="A44" s="1367">
        <v>25</v>
      </c>
      <c r="D44" s="1365"/>
      <c r="E44" s="1013"/>
      <c r="F44" s="338"/>
      <c r="G44" s="424"/>
      <c r="H44" s="427"/>
      <c r="I44" s="375"/>
      <c r="J44" s="1178"/>
      <c r="K44" s="375"/>
      <c r="L44" s="375"/>
      <c r="M44" s="1029">
        <v>25</v>
      </c>
    </row>
    <row r="45" spans="1:13">
      <c r="A45" s="1367">
        <v>26</v>
      </c>
      <c r="D45" s="1365"/>
      <c r="E45" s="1013"/>
      <c r="F45" s="338"/>
      <c r="G45" s="424"/>
      <c r="H45" s="427"/>
      <c r="I45" s="375"/>
      <c r="J45" s="1178"/>
      <c r="K45" s="375"/>
      <c r="L45" s="375"/>
      <c r="M45" s="1029">
        <v>26</v>
      </c>
    </row>
    <row r="46" spans="1:13">
      <c r="A46" s="1367">
        <v>27</v>
      </c>
      <c r="D46" s="1365"/>
      <c r="E46" s="1013"/>
      <c r="F46" s="338"/>
      <c r="G46" s="424"/>
      <c r="H46" s="427"/>
      <c r="I46" s="375"/>
      <c r="J46" s="1178"/>
      <c r="K46" s="375"/>
      <c r="L46" s="375"/>
      <c r="M46" s="1029">
        <v>27</v>
      </c>
    </row>
    <row r="47" spans="1:13">
      <c r="A47" s="1367">
        <v>28</v>
      </c>
      <c r="D47" s="1365"/>
      <c r="E47" s="1013"/>
      <c r="F47" s="338"/>
      <c r="G47" s="424"/>
      <c r="H47" s="427"/>
      <c r="I47" s="375"/>
      <c r="J47" s="1178"/>
      <c r="K47" s="375"/>
      <c r="L47" s="375"/>
      <c r="M47" s="1029">
        <v>28</v>
      </c>
    </row>
    <row r="48" spans="1:13">
      <c r="A48" s="1367">
        <v>29</v>
      </c>
      <c r="D48" s="1365"/>
      <c r="E48" s="1013"/>
      <c r="F48" s="338"/>
      <c r="G48" s="424"/>
      <c r="H48" s="427"/>
      <c r="I48" s="375"/>
      <c r="J48" s="1178"/>
      <c r="K48" s="375"/>
      <c r="L48" s="375"/>
      <c r="M48" s="1029">
        <v>29</v>
      </c>
    </row>
    <row r="49" spans="1:13">
      <c r="A49" s="1367">
        <v>30</v>
      </c>
      <c r="D49" s="1365"/>
      <c r="E49" s="1013"/>
      <c r="F49" s="338"/>
      <c r="G49" s="424"/>
      <c r="H49" s="427"/>
      <c r="I49" s="375"/>
      <c r="J49" s="1178"/>
      <c r="K49" s="375"/>
      <c r="L49" s="375"/>
      <c r="M49" s="1029">
        <v>30</v>
      </c>
    </row>
    <row r="50" spans="1:13">
      <c r="A50" s="1367">
        <v>31</v>
      </c>
      <c r="D50" s="1365"/>
      <c r="E50" s="1013"/>
      <c r="F50" s="338"/>
      <c r="G50" s="424"/>
      <c r="H50" s="427"/>
      <c r="I50" s="375"/>
      <c r="J50" s="1178"/>
      <c r="K50" s="375"/>
      <c r="L50" s="375"/>
      <c r="M50" s="1029">
        <v>31</v>
      </c>
    </row>
    <row r="51" spans="1:13">
      <c r="A51" s="1367">
        <v>32</v>
      </c>
      <c r="D51" s="1365"/>
      <c r="E51" s="1013"/>
      <c r="F51" s="338"/>
      <c r="G51" s="424"/>
      <c r="H51" s="427"/>
      <c r="I51" s="375"/>
      <c r="J51" s="1178"/>
      <c r="K51" s="375"/>
      <c r="L51" s="375"/>
      <c r="M51" s="1029">
        <v>32</v>
      </c>
    </row>
    <row r="52" spans="1:13">
      <c r="A52" s="1367">
        <v>33</v>
      </c>
      <c r="D52" s="1365"/>
      <c r="E52" s="1013"/>
      <c r="F52" s="338"/>
      <c r="G52" s="424"/>
      <c r="H52" s="427"/>
      <c r="I52" s="375"/>
      <c r="J52" s="1178"/>
      <c r="K52" s="375"/>
      <c r="L52" s="375"/>
      <c r="M52" s="1029">
        <v>33</v>
      </c>
    </row>
    <row r="53" spans="1:13">
      <c r="A53" s="1367">
        <v>34</v>
      </c>
      <c r="D53" s="1365"/>
      <c r="E53" s="1013"/>
      <c r="F53" s="338"/>
      <c r="G53" s="424"/>
      <c r="H53" s="427"/>
      <c r="I53" s="375"/>
      <c r="J53" s="1178"/>
      <c r="K53" s="375"/>
      <c r="L53" s="375"/>
      <c r="M53" s="1029">
        <v>34</v>
      </c>
    </row>
    <row r="54" spans="1:13">
      <c r="A54" s="1367">
        <v>35</v>
      </c>
      <c r="D54" s="1365"/>
      <c r="E54" s="1013"/>
      <c r="F54" s="338"/>
      <c r="G54" s="424"/>
      <c r="H54" s="427"/>
      <c r="I54" s="375"/>
      <c r="J54" s="1178"/>
      <c r="K54" s="375"/>
      <c r="L54" s="375"/>
      <c r="M54" s="1029">
        <v>35</v>
      </c>
    </row>
    <row r="55" spans="1:13">
      <c r="A55" s="1367">
        <v>36</v>
      </c>
      <c r="D55" s="1365"/>
      <c r="E55" s="1013"/>
      <c r="F55" s="338"/>
      <c r="G55" s="424"/>
      <c r="H55" s="427"/>
      <c r="I55" s="375"/>
      <c r="J55" s="1178"/>
      <c r="K55" s="375"/>
      <c r="L55" s="375"/>
      <c r="M55" s="1029">
        <v>36</v>
      </c>
    </row>
    <row r="56" spans="1:13">
      <c r="A56" s="1367">
        <v>37</v>
      </c>
      <c r="D56" s="1365"/>
      <c r="E56" s="1013"/>
      <c r="F56" s="338"/>
      <c r="G56" s="424"/>
      <c r="H56" s="427"/>
      <c r="I56" s="375"/>
      <c r="J56" s="1178"/>
      <c r="K56" s="375"/>
      <c r="L56" s="375"/>
      <c r="M56" s="1029">
        <v>37</v>
      </c>
    </row>
    <row r="57" spans="1:13">
      <c r="A57" s="1367">
        <v>38</v>
      </c>
      <c r="D57" s="1365"/>
      <c r="E57" s="1013"/>
      <c r="F57" s="338"/>
      <c r="G57" s="424"/>
      <c r="H57" s="427"/>
      <c r="I57" s="375"/>
      <c r="J57" s="1178"/>
      <c r="K57" s="375"/>
      <c r="L57" s="375"/>
      <c r="M57" s="1029">
        <v>38</v>
      </c>
    </row>
    <row r="58" spans="1:13">
      <c r="A58" s="1367">
        <v>39</v>
      </c>
      <c r="D58" s="1365"/>
      <c r="E58" s="1013"/>
      <c r="F58" s="338"/>
      <c r="G58" s="424"/>
      <c r="H58" s="427"/>
      <c r="I58" s="375"/>
      <c r="J58" s="1178"/>
      <c r="K58" s="375"/>
      <c r="L58" s="375"/>
      <c r="M58" s="1029">
        <v>39</v>
      </c>
    </row>
    <row r="59" spans="1:13">
      <c r="A59" s="1367">
        <v>40</v>
      </c>
      <c r="D59" s="1365"/>
      <c r="E59" s="1013"/>
      <c r="F59" s="338"/>
      <c r="G59" s="424"/>
      <c r="H59" s="427"/>
      <c r="I59" s="375"/>
      <c r="J59" s="1178"/>
      <c r="K59" s="375"/>
      <c r="L59" s="375"/>
      <c r="M59" s="1029">
        <v>40</v>
      </c>
    </row>
    <row r="60" spans="1:13">
      <c r="A60" s="1463">
        <v>41</v>
      </c>
      <c r="B60" s="550"/>
      <c r="C60" s="550"/>
      <c r="D60" s="551"/>
      <c r="E60" s="550"/>
      <c r="F60" s="339"/>
      <c r="G60" s="424"/>
      <c r="H60" s="427"/>
      <c r="I60" s="375"/>
      <c r="J60" s="1178"/>
      <c r="K60" s="375"/>
      <c r="L60" s="375"/>
      <c r="M60" s="1469">
        <v>41</v>
      </c>
    </row>
    <row r="61" spans="1:13">
      <c r="A61" s="1453">
        <v>42</v>
      </c>
      <c r="B61" s="1379" t="s">
        <v>506</v>
      </c>
      <c r="C61" s="1378"/>
      <c r="D61" s="1378"/>
      <c r="E61" s="1378"/>
      <c r="F61" s="1459"/>
      <c r="G61" s="1453"/>
      <c r="H61" s="875"/>
      <c r="I61" s="370"/>
      <c r="J61" s="312"/>
      <c r="K61" s="370"/>
      <c r="L61" s="370"/>
      <c r="M61" s="1029">
        <v>42</v>
      </c>
    </row>
    <row r="62" spans="1:13" ht="15.6" thickBot="1">
      <c r="A62" s="1042"/>
      <c r="B62" s="1470"/>
      <c r="C62" s="1043"/>
      <c r="D62" s="1043"/>
      <c r="E62" s="1471" t="s">
        <v>4204</v>
      </c>
      <c r="F62" s="344">
        <f>SUM(F20:F60)</f>
        <v>0</v>
      </c>
      <c r="G62" s="1042"/>
      <c r="H62" s="511">
        <f>SUM(H20:H60)</f>
        <v>0</v>
      </c>
      <c r="I62" s="876"/>
      <c r="J62" s="511">
        <f>SUM(J20:J60)</f>
        <v>0</v>
      </c>
      <c r="K62" s="511">
        <f>SUM(K20:K60)</f>
        <v>0</v>
      </c>
      <c r="L62" s="486">
        <f>SUM(L20:L60)</f>
        <v>0</v>
      </c>
      <c r="M62" s="1472"/>
    </row>
    <row r="63" spans="1:13">
      <c r="A63" s="9" t="s">
        <v>507</v>
      </c>
      <c r="G63" s="9" t="s">
        <v>508</v>
      </c>
      <c r="M63" s="1358" t="s">
        <v>637</v>
      </c>
    </row>
    <row r="64" spans="1:13">
      <c r="A64" s="12" t="s">
        <v>638</v>
      </c>
      <c r="B64" s="12"/>
      <c r="C64" s="12"/>
      <c r="D64" s="12"/>
      <c r="E64" s="12"/>
      <c r="F64" s="12"/>
      <c r="G64" s="12" t="s">
        <v>639</v>
      </c>
      <c r="H64" s="12"/>
      <c r="I64" s="12"/>
      <c r="J64" s="12"/>
      <c r="K64" s="12"/>
      <c r="L64" s="12"/>
      <c r="M64" s="12"/>
    </row>
    <row r="65" spans="1:13" ht="15.6">
      <c r="A65" s="1361" t="s">
        <v>3894</v>
      </c>
      <c r="B65" s="12"/>
      <c r="C65" s="12"/>
      <c r="D65" s="12"/>
      <c r="E65" s="12"/>
      <c r="F65" s="12"/>
    </row>
    <row r="66" spans="1:13" ht="15.6" thickBot="1">
      <c r="A66" s="9" t="str">
        <f>'Data Sheet'!$C$25</f>
        <v>Rochester Gas &amp; Electric Corporation</v>
      </c>
      <c r="E66" s="1357" t="s">
        <v>1418</v>
      </c>
      <c r="F66" s="1593" t="str">
        <f>'Data Sheet'!$C$38</f>
        <v>12/31/2013</v>
      </c>
      <c r="G66" s="9" t="str">
        <f>'Data Sheet'!$C$25</f>
        <v>Rochester Gas &amp; Electric Corporation</v>
      </c>
      <c r="K66" s="1357" t="s">
        <v>1418</v>
      </c>
      <c r="L66" s="1593" t="str">
        <f>'Data Sheet'!$C$38</f>
        <v>12/31/2013</v>
      </c>
    </row>
    <row r="67" spans="1:13">
      <c r="A67" s="1021"/>
      <c r="B67" s="1024"/>
      <c r="C67" s="1024"/>
      <c r="D67" s="1024"/>
      <c r="E67" s="1024"/>
      <c r="F67" s="1024"/>
      <c r="G67" s="1021"/>
      <c r="H67" s="1024"/>
      <c r="I67" s="1024"/>
      <c r="J67" s="1024"/>
      <c r="K67" s="1024"/>
      <c r="L67" s="1024"/>
      <c r="M67" s="1359"/>
    </row>
    <row r="68" spans="1:13">
      <c r="A68" s="1474" t="s">
        <v>1898</v>
      </c>
      <c r="B68" s="12"/>
      <c r="C68" s="12"/>
      <c r="D68" s="12"/>
      <c r="E68" s="12"/>
      <c r="F68" s="1473"/>
      <c r="G68" s="1474" t="s">
        <v>1898</v>
      </c>
      <c r="H68" s="12"/>
      <c r="I68" s="12"/>
      <c r="J68" s="12"/>
      <c r="K68" s="12"/>
      <c r="L68" s="12"/>
      <c r="M68" s="1038"/>
    </row>
    <row r="69" spans="1:13">
      <c r="A69" s="1032"/>
      <c r="B69" s="1033"/>
      <c r="C69" s="1033"/>
      <c r="D69" s="1033"/>
      <c r="E69" s="1033"/>
      <c r="F69" s="1033"/>
      <c r="G69" s="1030"/>
      <c r="H69" s="1033"/>
      <c r="I69" s="1033"/>
      <c r="J69" s="1033"/>
      <c r="K69" s="1033"/>
      <c r="L69" s="1033"/>
      <c r="M69" s="1034"/>
    </row>
    <row r="70" spans="1:13">
      <c r="A70" s="1454"/>
      <c r="B70" s="1379"/>
      <c r="C70" s="1368"/>
      <c r="D70" s="1378"/>
      <c r="E70" s="1455"/>
      <c r="F70" s="1456" t="s">
        <v>493</v>
      </c>
      <c r="G70" s="1453"/>
      <c r="H70" s="1475" t="s">
        <v>494</v>
      </c>
      <c r="I70" s="1379"/>
      <c r="J70" s="1378"/>
      <c r="K70" s="1458" t="s">
        <v>493</v>
      </c>
      <c r="L70" s="1458" t="s">
        <v>495</v>
      </c>
      <c r="M70" s="1459"/>
    </row>
    <row r="71" spans="1:13">
      <c r="A71" s="1371" t="s">
        <v>1357</v>
      </c>
      <c r="C71" s="1027"/>
      <c r="D71" s="1373" t="s">
        <v>442</v>
      </c>
      <c r="E71" s="1375" t="s">
        <v>3710</v>
      </c>
      <c r="F71" s="1460" t="s">
        <v>496</v>
      </c>
      <c r="G71" s="1026"/>
      <c r="H71" s="1372" t="s">
        <v>497</v>
      </c>
      <c r="I71" s="1366"/>
      <c r="J71" s="12" t="s">
        <v>498</v>
      </c>
      <c r="K71" s="1461" t="s">
        <v>496</v>
      </c>
      <c r="L71" s="1461" t="s">
        <v>499</v>
      </c>
      <c r="M71" s="1029"/>
    </row>
    <row r="72" spans="1:13">
      <c r="A72" s="1371" t="s">
        <v>1360</v>
      </c>
      <c r="B72" s="1366" t="s">
        <v>500</v>
      </c>
      <c r="C72" s="1462"/>
      <c r="D72" s="1373" t="s">
        <v>501</v>
      </c>
      <c r="E72" s="1375" t="s">
        <v>502</v>
      </c>
      <c r="F72" s="1460" t="s">
        <v>4434</v>
      </c>
      <c r="G72" s="1026"/>
      <c r="H72" s="1372" t="s">
        <v>503</v>
      </c>
      <c r="I72" s="1366"/>
      <c r="J72" s="12" t="s">
        <v>504</v>
      </c>
      <c r="K72" s="1461" t="s">
        <v>2139</v>
      </c>
      <c r="L72" s="1461" t="s">
        <v>505</v>
      </c>
      <c r="M72" s="1374" t="s">
        <v>1357</v>
      </c>
    </row>
    <row r="73" spans="1:13">
      <c r="A73" s="1463"/>
      <c r="B73" s="1464" t="s">
        <v>446</v>
      </c>
      <c r="C73" s="1465"/>
      <c r="D73" s="1466" t="s">
        <v>447</v>
      </c>
      <c r="E73" s="1467" t="s">
        <v>448</v>
      </c>
      <c r="F73" s="1466" t="s">
        <v>449</v>
      </c>
      <c r="G73" s="1030"/>
      <c r="H73" s="1476" t="s">
        <v>1953</v>
      </c>
      <c r="I73" s="1464"/>
      <c r="J73" s="1033" t="s">
        <v>1954</v>
      </c>
      <c r="K73" s="1468" t="s">
        <v>1955</v>
      </c>
      <c r="L73" s="1468" t="s">
        <v>1956</v>
      </c>
      <c r="M73" s="1382" t="s">
        <v>1360</v>
      </c>
    </row>
    <row r="74" spans="1:13">
      <c r="A74" s="1367">
        <v>1</v>
      </c>
      <c r="D74" s="1365"/>
      <c r="F74" s="380"/>
      <c r="G74" s="477"/>
      <c r="H74" s="444"/>
      <c r="I74" s="380"/>
      <c r="J74" s="482"/>
      <c r="K74" s="380"/>
      <c r="L74" s="380"/>
      <c r="M74" s="1029">
        <v>1</v>
      </c>
    </row>
    <row r="75" spans="1:13">
      <c r="A75" s="1367">
        <v>2</v>
      </c>
      <c r="D75" s="1365"/>
      <c r="F75" s="375"/>
      <c r="G75" s="424"/>
      <c r="H75" s="427"/>
      <c r="I75" s="375"/>
      <c r="J75" s="374"/>
      <c r="K75" s="375"/>
      <c r="L75" s="375"/>
      <c r="M75" s="1029">
        <v>2</v>
      </c>
    </row>
    <row r="76" spans="1:13">
      <c r="A76" s="1367">
        <v>3</v>
      </c>
      <c r="D76" s="1365"/>
      <c r="F76" s="375"/>
      <c r="G76" s="424"/>
      <c r="H76" s="427"/>
      <c r="I76" s="375"/>
      <c r="J76" s="374"/>
      <c r="K76" s="375"/>
      <c r="L76" s="375"/>
      <c r="M76" s="1029">
        <v>3</v>
      </c>
    </row>
    <row r="77" spans="1:13">
      <c r="A77" s="1367">
        <v>4</v>
      </c>
      <c r="D77" s="1365"/>
      <c r="F77" s="375"/>
      <c r="G77" s="424"/>
      <c r="H77" s="427"/>
      <c r="I77" s="375"/>
      <c r="J77" s="374"/>
      <c r="K77" s="375"/>
      <c r="L77" s="375"/>
      <c r="M77" s="1029">
        <v>4</v>
      </c>
    </row>
    <row r="78" spans="1:13">
      <c r="A78" s="1367">
        <v>5</v>
      </c>
      <c r="D78" s="1365"/>
      <c r="F78" s="375"/>
      <c r="G78" s="424"/>
      <c r="H78" s="427"/>
      <c r="I78" s="375"/>
      <c r="J78" s="374"/>
      <c r="K78" s="375"/>
      <c r="L78" s="375"/>
      <c r="M78" s="1029">
        <v>5</v>
      </c>
    </row>
    <row r="79" spans="1:13">
      <c r="A79" s="1367">
        <v>6</v>
      </c>
      <c r="D79" s="1365"/>
      <c r="F79" s="375"/>
      <c r="G79" s="424"/>
      <c r="H79" s="427"/>
      <c r="I79" s="375"/>
      <c r="J79" s="374"/>
      <c r="K79" s="375"/>
      <c r="L79" s="375"/>
      <c r="M79" s="1029">
        <v>6</v>
      </c>
    </row>
    <row r="80" spans="1:13">
      <c r="A80" s="1367">
        <v>7</v>
      </c>
      <c r="D80" s="1365"/>
      <c r="F80" s="375"/>
      <c r="G80" s="424"/>
      <c r="H80" s="427"/>
      <c r="I80" s="375"/>
      <c r="J80" s="374"/>
      <c r="K80" s="375"/>
      <c r="L80" s="375"/>
      <c r="M80" s="1029">
        <v>7</v>
      </c>
    </row>
    <row r="81" spans="1:13">
      <c r="A81" s="1367">
        <v>8</v>
      </c>
      <c r="D81" s="1365"/>
      <c r="F81" s="375"/>
      <c r="G81" s="424"/>
      <c r="H81" s="427"/>
      <c r="I81" s="375"/>
      <c r="J81" s="374"/>
      <c r="K81" s="375"/>
      <c r="L81" s="375"/>
      <c r="M81" s="1029">
        <v>8</v>
      </c>
    </row>
    <row r="82" spans="1:13">
      <c r="A82" s="1367">
        <v>9</v>
      </c>
      <c r="D82" s="1365"/>
      <c r="F82" s="375"/>
      <c r="G82" s="424"/>
      <c r="H82" s="427"/>
      <c r="I82" s="375"/>
      <c r="J82" s="374"/>
      <c r="K82" s="375"/>
      <c r="L82" s="375"/>
      <c r="M82" s="1029">
        <v>9</v>
      </c>
    </row>
    <row r="83" spans="1:13">
      <c r="A83" s="1367">
        <v>10</v>
      </c>
      <c r="D83" s="1365"/>
      <c r="F83" s="375"/>
      <c r="G83" s="424"/>
      <c r="H83" s="427"/>
      <c r="I83" s="375"/>
      <c r="J83" s="374"/>
      <c r="K83" s="375"/>
      <c r="L83" s="375"/>
      <c r="M83" s="1029">
        <v>10</v>
      </c>
    </row>
    <row r="84" spans="1:13">
      <c r="A84" s="1367">
        <v>11</v>
      </c>
      <c r="D84" s="1365"/>
      <c r="F84" s="375"/>
      <c r="G84" s="424"/>
      <c r="H84" s="427"/>
      <c r="I84" s="375"/>
      <c r="J84" s="374"/>
      <c r="K84" s="375"/>
      <c r="L84" s="375"/>
      <c r="M84" s="1029">
        <v>11</v>
      </c>
    </row>
    <row r="85" spans="1:13">
      <c r="A85" s="1367">
        <v>12</v>
      </c>
      <c r="D85" s="1365"/>
      <c r="F85" s="375"/>
      <c r="G85" s="424"/>
      <c r="H85" s="427"/>
      <c r="I85" s="375"/>
      <c r="J85" s="374"/>
      <c r="K85" s="375"/>
      <c r="L85" s="375"/>
      <c r="M85" s="1029">
        <v>12</v>
      </c>
    </row>
    <row r="86" spans="1:13">
      <c r="A86" s="1367">
        <v>13</v>
      </c>
      <c r="D86" s="1365"/>
      <c r="F86" s="375"/>
      <c r="G86" s="424"/>
      <c r="H86" s="427"/>
      <c r="I86" s="375"/>
      <c r="J86" s="374"/>
      <c r="K86" s="375"/>
      <c r="L86" s="375"/>
      <c r="M86" s="1029">
        <v>13</v>
      </c>
    </row>
    <row r="87" spans="1:13">
      <c r="A87" s="1367">
        <v>14</v>
      </c>
      <c r="D87" s="1365"/>
      <c r="F87" s="375"/>
      <c r="G87" s="424"/>
      <c r="H87" s="427"/>
      <c r="I87" s="375"/>
      <c r="J87" s="374"/>
      <c r="K87" s="375"/>
      <c r="L87" s="375"/>
      <c r="M87" s="1029">
        <v>14</v>
      </c>
    </row>
    <row r="88" spans="1:13">
      <c r="A88" s="1367">
        <v>15</v>
      </c>
      <c r="D88" s="1365"/>
      <c r="F88" s="375"/>
      <c r="G88" s="424"/>
      <c r="H88" s="427"/>
      <c r="I88" s="375"/>
      <c r="J88" s="374"/>
      <c r="K88" s="375"/>
      <c r="L88" s="375"/>
      <c r="M88" s="1029">
        <v>15</v>
      </c>
    </row>
    <row r="89" spans="1:13">
      <c r="A89" s="1367">
        <v>16</v>
      </c>
      <c r="D89" s="1365"/>
      <c r="F89" s="375"/>
      <c r="G89" s="424"/>
      <c r="H89" s="427"/>
      <c r="I89" s="375"/>
      <c r="J89" s="374"/>
      <c r="K89" s="375"/>
      <c r="L89" s="375"/>
      <c r="M89" s="1029">
        <v>16</v>
      </c>
    </row>
    <row r="90" spans="1:13">
      <c r="A90" s="1367">
        <v>17</v>
      </c>
      <c r="D90" s="1365"/>
      <c r="F90" s="375"/>
      <c r="G90" s="424"/>
      <c r="H90" s="427"/>
      <c r="I90" s="375"/>
      <c r="J90" s="374"/>
      <c r="K90" s="375"/>
      <c r="L90" s="375"/>
      <c r="M90" s="1029">
        <v>17</v>
      </c>
    </row>
    <row r="91" spans="1:13">
      <c r="A91" s="1367">
        <v>18</v>
      </c>
      <c r="D91" s="1365"/>
      <c r="F91" s="375"/>
      <c r="G91" s="424"/>
      <c r="H91" s="427"/>
      <c r="I91" s="375"/>
      <c r="J91" s="374"/>
      <c r="K91" s="375"/>
      <c r="L91" s="375"/>
      <c r="M91" s="1029">
        <v>18</v>
      </c>
    </row>
    <row r="92" spans="1:13">
      <c r="A92" s="1367">
        <v>19</v>
      </c>
      <c r="D92" s="1365"/>
      <c r="F92" s="375"/>
      <c r="G92" s="424"/>
      <c r="H92" s="427"/>
      <c r="I92" s="375"/>
      <c r="J92" s="374"/>
      <c r="K92" s="375"/>
      <c r="L92" s="375"/>
      <c r="M92" s="1029">
        <v>19</v>
      </c>
    </row>
    <row r="93" spans="1:13">
      <c r="A93" s="1367">
        <v>20</v>
      </c>
      <c r="D93" s="1365"/>
      <c r="F93" s="375"/>
      <c r="G93" s="424"/>
      <c r="H93" s="427"/>
      <c r="I93" s="375"/>
      <c r="J93" s="374"/>
      <c r="K93" s="375"/>
      <c r="L93" s="375"/>
      <c r="M93" s="1029">
        <v>20</v>
      </c>
    </row>
    <row r="94" spans="1:13">
      <c r="A94" s="1367">
        <v>21</v>
      </c>
      <c r="D94" s="1365"/>
      <c r="F94" s="375"/>
      <c r="G94" s="424"/>
      <c r="H94" s="427"/>
      <c r="I94" s="375"/>
      <c r="J94" s="374"/>
      <c r="K94" s="375"/>
      <c r="L94" s="375"/>
      <c r="M94" s="1029">
        <v>21</v>
      </c>
    </row>
    <row r="95" spans="1:13">
      <c r="A95" s="1367">
        <v>22</v>
      </c>
      <c r="D95" s="1365"/>
      <c r="F95" s="375"/>
      <c r="G95" s="424"/>
      <c r="H95" s="427"/>
      <c r="I95" s="375"/>
      <c r="J95" s="374"/>
      <c r="K95" s="375"/>
      <c r="L95" s="375"/>
      <c r="M95" s="1029">
        <v>22</v>
      </c>
    </row>
    <row r="96" spans="1:13">
      <c r="A96" s="1367">
        <v>23</v>
      </c>
      <c r="D96" s="1365"/>
      <c r="F96" s="375"/>
      <c r="G96" s="424"/>
      <c r="H96" s="427"/>
      <c r="I96" s="375"/>
      <c r="J96" s="374"/>
      <c r="K96" s="375"/>
      <c r="L96" s="375"/>
      <c r="M96" s="1029">
        <v>23</v>
      </c>
    </row>
    <row r="97" spans="1:13">
      <c r="A97" s="1367">
        <v>24</v>
      </c>
      <c r="D97" s="1365"/>
      <c r="F97" s="375"/>
      <c r="G97" s="424"/>
      <c r="H97" s="427"/>
      <c r="I97" s="375"/>
      <c r="J97" s="374"/>
      <c r="K97" s="375"/>
      <c r="L97" s="375"/>
      <c r="M97" s="1029">
        <v>24</v>
      </c>
    </row>
    <row r="98" spans="1:13">
      <c r="A98" s="1367">
        <v>25</v>
      </c>
      <c r="D98" s="1365"/>
      <c r="F98" s="375"/>
      <c r="G98" s="424"/>
      <c r="H98" s="427"/>
      <c r="I98" s="375"/>
      <c r="J98" s="374"/>
      <c r="K98" s="375"/>
      <c r="L98" s="375"/>
      <c r="M98" s="1029">
        <v>25</v>
      </c>
    </row>
    <row r="99" spans="1:13">
      <c r="A99" s="1367">
        <v>26</v>
      </c>
      <c r="D99" s="1365"/>
      <c r="F99" s="375"/>
      <c r="G99" s="424"/>
      <c r="H99" s="427"/>
      <c r="I99" s="375"/>
      <c r="J99" s="374"/>
      <c r="K99" s="375"/>
      <c r="L99" s="375"/>
      <c r="M99" s="1029">
        <v>26</v>
      </c>
    </row>
    <row r="100" spans="1:13">
      <c r="A100" s="1367">
        <v>27</v>
      </c>
      <c r="D100" s="1365"/>
      <c r="F100" s="375"/>
      <c r="G100" s="424"/>
      <c r="H100" s="427"/>
      <c r="I100" s="375"/>
      <c r="J100" s="374"/>
      <c r="K100" s="375"/>
      <c r="L100" s="375"/>
      <c r="M100" s="1029">
        <v>27</v>
      </c>
    </row>
    <row r="101" spans="1:13">
      <c r="A101" s="1367">
        <v>28</v>
      </c>
      <c r="D101" s="1365"/>
      <c r="F101" s="375"/>
      <c r="G101" s="424"/>
      <c r="H101" s="427"/>
      <c r="I101" s="375"/>
      <c r="J101" s="374"/>
      <c r="K101" s="375"/>
      <c r="L101" s="375"/>
      <c r="M101" s="1029">
        <v>28</v>
      </c>
    </row>
    <row r="102" spans="1:13">
      <c r="A102" s="1367">
        <v>29</v>
      </c>
      <c r="D102" s="1365"/>
      <c r="F102" s="375"/>
      <c r="G102" s="424"/>
      <c r="H102" s="427"/>
      <c r="I102" s="375"/>
      <c r="J102" s="374"/>
      <c r="K102" s="375"/>
      <c r="L102" s="375"/>
      <c r="M102" s="1029">
        <v>29</v>
      </c>
    </row>
    <row r="103" spans="1:13">
      <c r="A103" s="1367">
        <v>30</v>
      </c>
      <c r="D103" s="1365"/>
      <c r="F103" s="375"/>
      <c r="G103" s="424"/>
      <c r="H103" s="427"/>
      <c r="I103" s="375"/>
      <c r="J103" s="374"/>
      <c r="K103" s="375"/>
      <c r="L103" s="375"/>
      <c r="M103" s="1029">
        <v>30</v>
      </c>
    </row>
    <row r="104" spans="1:13">
      <c r="A104" s="1367">
        <v>31</v>
      </c>
      <c r="D104" s="1365"/>
      <c r="F104" s="375"/>
      <c r="G104" s="424"/>
      <c r="H104" s="427"/>
      <c r="I104" s="375"/>
      <c r="J104" s="374"/>
      <c r="K104" s="375"/>
      <c r="L104" s="375"/>
      <c r="M104" s="1029">
        <v>31</v>
      </c>
    </row>
    <row r="105" spans="1:13">
      <c r="A105" s="1367">
        <v>32</v>
      </c>
      <c r="D105" s="1365"/>
      <c r="F105" s="375"/>
      <c r="G105" s="424"/>
      <c r="H105" s="427"/>
      <c r="I105" s="375"/>
      <c r="J105" s="374"/>
      <c r="K105" s="375"/>
      <c r="L105" s="375"/>
      <c r="M105" s="1029">
        <v>32</v>
      </c>
    </row>
    <row r="106" spans="1:13">
      <c r="A106" s="1367">
        <v>33</v>
      </c>
      <c r="D106" s="1365"/>
      <c r="F106" s="375"/>
      <c r="G106" s="424"/>
      <c r="H106" s="427"/>
      <c r="I106" s="375"/>
      <c r="J106" s="374"/>
      <c r="K106" s="375"/>
      <c r="L106" s="375"/>
      <c r="M106" s="1029">
        <v>33</v>
      </c>
    </row>
    <row r="107" spans="1:13">
      <c r="A107" s="1367">
        <v>34</v>
      </c>
      <c r="D107" s="1365"/>
      <c r="F107" s="375"/>
      <c r="G107" s="424"/>
      <c r="H107" s="427"/>
      <c r="I107" s="375"/>
      <c r="J107" s="374"/>
      <c r="K107" s="375"/>
      <c r="L107" s="375"/>
      <c r="M107" s="1029">
        <v>34</v>
      </c>
    </row>
    <row r="108" spans="1:13">
      <c r="A108" s="1367">
        <v>35</v>
      </c>
      <c r="D108" s="1365"/>
      <c r="F108" s="375"/>
      <c r="G108" s="424"/>
      <c r="H108" s="427"/>
      <c r="I108" s="375"/>
      <c r="J108" s="374"/>
      <c r="K108" s="375"/>
      <c r="L108" s="375"/>
      <c r="M108" s="1029">
        <v>35</v>
      </c>
    </row>
    <row r="109" spans="1:13">
      <c r="A109" s="1367">
        <v>36</v>
      </c>
      <c r="D109" s="1365"/>
      <c r="F109" s="375"/>
      <c r="G109" s="424"/>
      <c r="H109" s="427"/>
      <c r="I109" s="375"/>
      <c r="J109" s="374"/>
      <c r="K109" s="375"/>
      <c r="L109" s="375"/>
      <c r="M109" s="1029">
        <v>36</v>
      </c>
    </row>
    <row r="110" spans="1:13">
      <c r="A110" s="1367">
        <v>37</v>
      </c>
      <c r="D110" s="1365"/>
      <c r="F110" s="375"/>
      <c r="G110" s="424"/>
      <c r="H110" s="427"/>
      <c r="I110" s="375"/>
      <c r="J110" s="374"/>
      <c r="K110" s="375"/>
      <c r="L110" s="375"/>
      <c r="M110" s="1029">
        <v>37</v>
      </c>
    </row>
    <row r="111" spans="1:13">
      <c r="A111" s="1367">
        <v>38</v>
      </c>
      <c r="D111" s="1365"/>
      <c r="F111" s="375"/>
      <c r="G111" s="424"/>
      <c r="H111" s="427"/>
      <c r="I111" s="375"/>
      <c r="J111" s="374"/>
      <c r="K111" s="375"/>
      <c r="L111" s="375"/>
      <c r="M111" s="1029">
        <v>38</v>
      </c>
    </row>
    <row r="112" spans="1:13">
      <c r="A112" s="1367">
        <v>39</v>
      </c>
      <c r="D112" s="1365"/>
      <c r="F112" s="375"/>
      <c r="G112" s="424"/>
      <c r="H112" s="427"/>
      <c r="I112" s="375"/>
      <c r="J112" s="374"/>
      <c r="K112" s="375"/>
      <c r="L112" s="375"/>
      <c r="M112" s="1029">
        <v>39</v>
      </c>
    </row>
    <row r="113" spans="1:13">
      <c r="A113" s="1367">
        <v>40</v>
      </c>
      <c r="D113" s="1365"/>
      <c r="F113" s="375"/>
      <c r="G113" s="424"/>
      <c r="H113" s="427"/>
      <c r="I113" s="375"/>
      <c r="J113" s="374"/>
      <c r="K113" s="375"/>
      <c r="L113" s="375"/>
      <c r="M113" s="1029">
        <v>40</v>
      </c>
    </row>
    <row r="114" spans="1:13" ht="15.6" thickBot="1">
      <c r="A114" s="1477">
        <v>41</v>
      </c>
      <c r="B114" s="1043"/>
      <c r="C114" s="1043"/>
      <c r="D114" s="1478"/>
      <c r="E114" s="1043"/>
      <c r="F114" s="1479"/>
      <c r="G114" s="424"/>
      <c r="H114" s="427"/>
      <c r="I114" s="375"/>
      <c r="J114" s="374"/>
      <c r="K114" s="375"/>
      <c r="L114" s="375"/>
      <c r="M114" s="1472">
        <v>41</v>
      </c>
    </row>
    <row r="115" spans="1:13">
      <c r="A115" s="1021"/>
      <c r="B115" s="1024"/>
      <c r="C115" s="1024"/>
      <c r="D115" s="1024"/>
      <c r="E115" s="1024"/>
      <c r="F115" s="1024"/>
      <c r="G115" s="1021"/>
      <c r="H115" s="1024"/>
      <c r="I115" s="1024"/>
      <c r="J115" s="1024"/>
      <c r="K115" s="1024"/>
      <c r="L115" s="1024"/>
      <c r="M115" s="1359"/>
    </row>
    <row r="116" spans="1:13">
      <c r="A116" s="1026"/>
      <c r="F116" s="1013"/>
      <c r="G116" s="1026"/>
      <c r="M116" s="1362"/>
    </row>
    <row r="117" spans="1:13">
      <c r="A117" s="1026"/>
      <c r="F117" s="1013"/>
      <c r="G117" s="1026"/>
      <c r="M117" s="1362"/>
    </row>
    <row r="118" spans="1:13">
      <c r="A118" s="1026"/>
      <c r="F118" s="1013"/>
      <c r="G118" s="1026"/>
      <c r="M118" s="1362"/>
    </row>
    <row r="119" spans="1:13">
      <c r="A119" s="1026"/>
      <c r="F119" s="1013"/>
      <c r="G119" s="1026"/>
      <c r="M119" s="1362"/>
    </row>
    <row r="120" spans="1:13">
      <c r="A120" s="1026"/>
      <c r="F120" s="1013"/>
      <c r="G120" s="1026"/>
      <c r="M120" s="1362"/>
    </row>
    <row r="121" spans="1:13">
      <c r="A121" s="1026"/>
      <c r="F121" s="1013"/>
      <c r="G121" s="1026"/>
      <c r="M121" s="1362"/>
    </row>
    <row r="122" spans="1:13">
      <c r="A122" s="1026"/>
      <c r="F122" s="1013"/>
      <c r="G122" s="1026"/>
      <c r="M122" s="1362"/>
    </row>
    <row r="123" spans="1:13">
      <c r="A123" s="1026"/>
      <c r="F123" s="1013"/>
      <c r="G123" s="1026"/>
      <c r="M123" s="1362"/>
    </row>
    <row r="124" spans="1:13">
      <c r="A124" s="1026"/>
      <c r="F124" s="1013"/>
      <c r="G124" s="1026"/>
      <c r="M124" s="1362"/>
    </row>
    <row r="125" spans="1:13">
      <c r="A125" s="1026"/>
      <c r="F125" s="1013"/>
      <c r="G125" s="1026"/>
      <c r="M125" s="1362"/>
    </row>
    <row r="126" spans="1:13">
      <c r="A126" s="1026"/>
      <c r="F126" s="1013"/>
      <c r="G126" s="1026"/>
      <c r="M126" s="1362"/>
    </row>
    <row r="127" spans="1:13" ht="15.6" thickBot="1">
      <c r="A127" s="1042"/>
      <c r="B127" s="1043"/>
      <c r="C127" s="1043"/>
      <c r="D127" s="1043"/>
      <c r="E127" s="1043"/>
      <c r="F127" s="1043"/>
      <c r="G127" s="1042"/>
      <c r="H127" s="1043"/>
      <c r="I127" s="1043"/>
      <c r="J127" s="1043"/>
      <c r="K127" s="1043"/>
      <c r="L127" s="1043"/>
      <c r="M127" s="1383"/>
    </row>
    <row r="128" spans="1:13">
      <c r="A128" s="9" t="s">
        <v>508</v>
      </c>
      <c r="G128" s="9" t="s">
        <v>508</v>
      </c>
      <c r="M128" s="1358" t="s">
        <v>637</v>
      </c>
    </row>
    <row r="129" spans="1:13">
      <c r="A129" s="12" t="s">
        <v>640</v>
      </c>
      <c r="B129" s="12"/>
      <c r="C129" s="12"/>
      <c r="D129" s="12"/>
      <c r="E129" s="12"/>
      <c r="F129" s="12"/>
      <c r="G129" s="12" t="s">
        <v>641</v>
      </c>
      <c r="H129" s="12"/>
      <c r="I129" s="12"/>
      <c r="J129" s="12"/>
      <c r="K129" s="12"/>
      <c r="L129" s="12"/>
      <c r="M129" s="12"/>
    </row>
    <row r="130" spans="1:13">
      <c r="A130" s="1013"/>
      <c r="B130" s="1013"/>
      <c r="C130" s="1013"/>
      <c r="D130" s="1013"/>
      <c r="E130" s="1013"/>
      <c r="F130" s="1013"/>
    </row>
    <row r="131" spans="1:13">
      <c r="A131" s="1013"/>
      <c r="B131" s="1013"/>
      <c r="C131" s="1013"/>
      <c r="D131" s="1013"/>
      <c r="E131" s="1013"/>
      <c r="F131" s="1013"/>
    </row>
    <row r="132" spans="1:13">
      <c r="A132" s="1013"/>
      <c r="B132" s="1013"/>
      <c r="C132" s="1013"/>
      <c r="D132" s="1013"/>
      <c r="E132" s="1013"/>
      <c r="F132" s="1013"/>
    </row>
  </sheetData>
  <customSheetViews>
    <customSheetView guid="{B03EE9F7-5DE6-4312-9CF8-68BFF35B892B}" scale="85" colorId="22" showPageBreaks="1" printArea="1">
      <selection activeCell="B21" sqref="B21"/>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
      <headerFooter alignWithMargins="0"/>
    </customSheetView>
    <customSheetView guid="{6604920B-9A9A-4B1B-8001-ABFAE204A5A1}" scale="85" colorId="22" showPageBreaks="1">
      <selection activeCell="B21" sqref="B21"/>
      <colBreaks count="3" manualBreakCount="3">
        <brk id="6" max="63" man="1"/>
        <brk id="14" max="1048575" man="1"/>
        <brk id="25" max="1048575" man="1"/>
      </colBreaks>
      <pageMargins left="0.5" right="0.5" top="0.5" bottom="0.5" header="0.5" footer="0.5"/>
      <printOptions horizontalCentered="1" verticalCentered="1"/>
      <pageSetup scale="72" fitToWidth="2" fitToHeight="2" pageOrder="overThenDown" orientation="portrait" horizontalDpi="300" verticalDpi="300" r:id="rId2"/>
      <headerFooter alignWithMargins="0"/>
    </customSheetView>
    <customSheetView guid="{725D19D6-B2FF-4AA6-9BA8-2C93787C1292}" scale="85" colorId="22" showRuler="0">
      <selection activeCell="B21" sqref="B21"/>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3"/>
      <headerFooter alignWithMargins="0"/>
    </customSheetView>
    <customSheetView guid="{00D7FFF0-A637-4B2D-8964-7D108FE27DC9}" scale="85" colorId="22">
      <selection activeCell="B21" sqref="B21"/>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4"/>
      <headerFooter alignWithMargins="0"/>
    </customSheetView>
    <customSheetView guid="{8930B103-E5CB-49CF-B279-92DC95584FC0}" scale="85" colorId="22" showPageBreaks="1" printArea="1">
      <selection activeCell="B21" sqref="B21"/>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5"/>
      <headerFooter alignWithMargins="0"/>
    </customSheetView>
  </customSheetViews>
  <mergeCells count="17">
    <mergeCell ref="G19:H19"/>
    <mergeCell ref="I19:J19"/>
    <mergeCell ref="G16:H16"/>
    <mergeCell ref="G17:H17"/>
    <mergeCell ref="I17:J17"/>
    <mergeCell ref="G18:H18"/>
    <mergeCell ref="I18:J18"/>
    <mergeCell ref="A6:C7"/>
    <mergeCell ref="D6:F12"/>
    <mergeCell ref="G6:J9"/>
    <mergeCell ref="K7:M12"/>
    <mergeCell ref="A8:C10"/>
    <mergeCell ref="G10:J13"/>
    <mergeCell ref="A12:C14"/>
    <mergeCell ref="D13:F15"/>
    <mergeCell ref="K13:M14"/>
    <mergeCell ref="G14:J15"/>
  </mergeCells>
  <phoneticPr fontId="54" type="noConversion"/>
  <printOptions horizontalCentered="1" verticalCentered="1"/>
  <pageMargins left="0.5" right="0.5" top="0.5" bottom="0.5" header="0.5" footer="0.5"/>
  <pageSetup scale="72" fitToWidth="2" fitToHeight="2" pageOrder="overThenDown" orientation="portrait" horizontalDpi="300" verticalDpi="300" r:id="rId6"/>
  <headerFooter alignWithMargins="0"/>
  <colBreaks count="1" manualBreakCount="1">
    <brk id="6" max="63" man="1"/>
  </colBreaks>
</worksheet>
</file>

<file path=xl/worksheets/sheet29.xml><?xml version="1.0" encoding="utf-8"?>
<worksheet xmlns="http://schemas.openxmlformats.org/spreadsheetml/2006/main" xmlns:r="http://schemas.openxmlformats.org/officeDocument/2006/relationships">
  <sheetPr transitionEvaluation="1">
    <pageSetUpPr fitToPage="1"/>
  </sheetPr>
  <dimension ref="A1:F70"/>
  <sheetViews>
    <sheetView defaultGridColor="0" colorId="22" zoomScale="85" zoomScaleNormal="85" workbookViewId="0">
      <selection activeCell="F21" sqref="F21:F22"/>
    </sheetView>
  </sheetViews>
  <sheetFormatPr defaultColWidth="9.6328125" defaultRowHeight="15"/>
  <cols>
    <col min="1" max="1" width="4.6328125" style="9" customWidth="1"/>
    <col min="2" max="2" width="46.08984375" style="9" customWidth="1"/>
    <col min="3" max="3" width="18.6328125" style="9" customWidth="1"/>
    <col min="4" max="4" width="9.6328125" style="9" hidden="1" customWidth="1"/>
    <col min="5" max="5" width="18.6328125" style="9" customWidth="1"/>
    <col min="6" max="6" width="17.6328125" style="9" customWidth="1"/>
    <col min="7" max="16384" width="9.6328125" style="9"/>
  </cols>
  <sheetData>
    <row r="1" spans="1:6">
      <c r="A1" s="1021" t="s">
        <v>1429</v>
      </c>
      <c r="B1" s="1024"/>
      <c r="C1" s="1449" t="s">
        <v>1202</v>
      </c>
      <c r="D1" s="1022"/>
      <c r="E1" s="1022" t="s">
        <v>1431</v>
      </c>
      <c r="F1" s="1359" t="s">
        <v>1432</v>
      </c>
    </row>
    <row r="2" spans="1:6">
      <c r="A2" s="72" t="str">
        <f>'Data Sheet'!$C$25</f>
        <v>Rochester Gas &amp; Electric Corporation</v>
      </c>
      <c r="C2" s="1480" t="s">
        <v>2884</v>
      </c>
      <c r="D2" s="1027"/>
      <c r="E2" s="1027" t="s">
        <v>1434</v>
      </c>
      <c r="F2" s="1362"/>
    </row>
    <row r="3" spans="1:6" ht="15" customHeight="1">
      <c r="A3" s="1030"/>
      <c r="B3" s="550"/>
      <c r="C3" s="1481" t="s">
        <v>418</v>
      </c>
      <c r="D3" s="1031"/>
      <c r="E3" s="871" t="str">
        <f>'Data Sheet'!$C$40</f>
        <v xml:space="preserve"> </v>
      </c>
      <c r="F3" s="1586" t="str">
        <f>'Data Sheet'!$C$38</f>
        <v>12/31/2013</v>
      </c>
    </row>
    <row r="4" spans="1:6" ht="15" customHeight="1">
      <c r="A4" s="1450" t="s">
        <v>642</v>
      </c>
      <c r="B4" s="1033"/>
      <c r="C4" s="1451"/>
      <c r="D4" s="1451"/>
      <c r="E4" s="1451"/>
      <c r="F4" s="1452"/>
    </row>
    <row r="5" spans="1:6">
      <c r="A5" s="1986" t="s">
        <v>854</v>
      </c>
      <c r="B5" s="1894"/>
      <c r="C5" s="1894"/>
      <c r="D5" s="1894"/>
      <c r="E5" s="1894"/>
      <c r="F5" s="1895"/>
    </row>
    <row r="6" spans="1:6">
      <c r="A6" s="1936"/>
      <c r="B6" s="1896"/>
      <c r="C6" s="1896"/>
      <c r="D6" s="1896"/>
      <c r="E6" s="1896"/>
      <c r="F6" s="1897"/>
    </row>
    <row r="7" spans="1:6">
      <c r="A7" s="1936"/>
      <c r="B7" s="1896"/>
      <c r="C7" s="1896"/>
      <c r="D7" s="1896"/>
      <c r="E7" s="1896"/>
      <c r="F7" s="1897"/>
    </row>
    <row r="8" spans="1:6">
      <c r="A8" s="1482"/>
      <c r="B8" s="1039"/>
      <c r="C8" s="1039"/>
      <c r="D8" s="1039"/>
      <c r="E8" s="1039"/>
      <c r="F8" s="1040"/>
    </row>
    <row r="9" spans="1:6">
      <c r="A9" s="1975" t="s">
        <v>855</v>
      </c>
      <c r="B9" s="1896"/>
      <c r="C9" s="1896"/>
      <c r="D9" s="1896"/>
      <c r="E9" s="1896"/>
      <c r="F9" s="1897"/>
    </row>
    <row r="10" spans="1:6">
      <c r="A10" s="1936"/>
      <c r="B10" s="1896"/>
      <c r="C10" s="1896"/>
      <c r="D10" s="1896"/>
      <c r="E10" s="1896"/>
      <c r="F10" s="1897"/>
    </row>
    <row r="11" spans="1:6">
      <c r="A11" s="1936"/>
      <c r="B11" s="1896"/>
      <c r="C11" s="1896"/>
      <c r="D11" s="1896"/>
      <c r="E11" s="1896"/>
      <c r="F11" s="1897"/>
    </row>
    <row r="12" spans="1:6">
      <c r="A12" s="1026"/>
      <c r="F12" s="1362"/>
    </row>
    <row r="13" spans="1:6">
      <c r="A13" s="1454"/>
      <c r="B13" s="1379"/>
      <c r="C13" s="1369" t="s">
        <v>4431</v>
      </c>
      <c r="D13" s="1378"/>
      <c r="E13" s="1378"/>
      <c r="F13" s="1380" t="s">
        <v>4038</v>
      </c>
    </row>
    <row r="14" spans="1:6">
      <c r="A14" s="1371" t="s">
        <v>1357</v>
      </c>
      <c r="B14" s="1461" t="s">
        <v>4208</v>
      </c>
      <c r="C14" s="1375" t="s">
        <v>4039</v>
      </c>
      <c r="E14" s="1373" t="s">
        <v>4431</v>
      </c>
      <c r="F14" s="1374" t="s">
        <v>4040</v>
      </c>
    </row>
    <row r="15" spans="1:6">
      <c r="A15" s="1371" t="s">
        <v>1360</v>
      </c>
      <c r="B15" s="509"/>
      <c r="C15" s="1375" t="s">
        <v>1943</v>
      </c>
      <c r="E15" s="1373" t="s">
        <v>2139</v>
      </c>
      <c r="F15" s="1374" t="s">
        <v>4041</v>
      </c>
    </row>
    <row r="16" spans="1:6">
      <c r="A16" s="1463"/>
      <c r="B16" s="1461" t="s">
        <v>446</v>
      </c>
      <c r="C16" s="1467" t="s">
        <v>447</v>
      </c>
      <c r="E16" s="1373" t="s">
        <v>448</v>
      </c>
      <c r="F16" s="1382" t="s">
        <v>449</v>
      </c>
    </row>
    <row r="17" spans="1:6">
      <c r="A17" s="1483">
        <v>1</v>
      </c>
      <c r="B17" s="524" t="s">
        <v>856</v>
      </c>
      <c r="C17" s="1484"/>
      <c r="D17" s="1485"/>
      <c r="E17" s="1484"/>
      <c r="F17" s="368"/>
    </row>
    <row r="18" spans="1:6">
      <c r="A18" s="1483">
        <v>2</v>
      </c>
      <c r="B18" s="524" t="s">
        <v>857</v>
      </c>
      <c r="C18" s="1486"/>
      <c r="D18" s="1485"/>
      <c r="E18" s="1486"/>
      <c r="F18" s="368"/>
    </row>
    <row r="19" spans="1:6">
      <c r="A19" s="1483">
        <v>3</v>
      </c>
      <c r="B19" s="524" t="s">
        <v>858</v>
      </c>
      <c r="C19" s="1486"/>
      <c r="D19" s="1485"/>
      <c r="E19" s="1486"/>
      <c r="F19" s="368"/>
    </row>
    <row r="20" spans="1:6">
      <c r="A20" s="1483">
        <v>4</v>
      </c>
      <c r="B20" s="524" t="s">
        <v>12</v>
      </c>
      <c r="C20" s="289"/>
      <c r="D20" s="524"/>
      <c r="E20" s="289"/>
      <c r="F20" s="368"/>
    </row>
    <row r="21" spans="1:6">
      <c r="A21" s="1483">
        <v>5</v>
      </c>
      <c r="B21" s="524" t="s">
        <v>3843</v>
      </c>
      <c r="C21" s="1486">
        <v>10028400</v>
      </c>
      <c r="D21" s="1485"/>
      <c r="E21" s="1486">
        <v>9454228</v>
      </c>
      <c r="F21" s="368" t="s">
        <v>161</v>
      </c>
    </row>
    <row r="22" spans="1:6">
      <c r="A22" s="1463">
        <v>6</v>
      </c>
      <c r="B22" s="551" t="s">
        <v>3844</v>
      </c>
      <c r="C22" s="106">
        <v>468103</v>
      </c>
      <c r="D22" s="104"/>
      <c r="E22" s="106">
        <v>767806</v>
      </c>
      <c r="F22" s="368" t="s">
        <v>161</v>
      </c>
    </row>
    <row r="23" spans="1:6">
      <c r="A23" s="1463">
        <v>7</v>
      </c>
      <c r="B23" s="551" t="s">
        <v>3845</v>
      </c>
      <c r="C23" s="106"/>
      <c r="D23" s="104"/>
      <c r="E23" s="106"/>
      <c r="F23" s="1487"/>
    </row>
    <row r="24" spans="1:6">
      <c r="A24" s="1463">
        <v>8</v>
      </c>
      <c r="B24" s="551" t="s">
        <v>3846</v>
      </c>
      <c r="C24" s="106"/>
      <c r="D24" s="104"/>
      <c r="E24" s="106"/>
      <c r="F24" s="1487"/>
    </row>
    <row r="25" spans="1:6">
      <c r="A25" s="1463">
        <v>9</v>
      </c>
      <c r="B25" s="551" t="s">
        <v>3847</v>
      </c>
      <c r="C25" s="106"/>
      <c r="D25" s="104"/>
      <c r="E25" s="106"/>
      <c r="F25" s="1487"/>
    </row>
    <row r="26" spans="1:6">
      <c r="A26" s="1463">
        <v>10</v>
      </c>
      <c r="B26" s="551" t="s">
        <v>3848</v>
      </c>
      <c r="C26" s="106"/>
      <c r="D26" s="104"/>
      <c r="E26" s="106"/>
      <c r="F26" s="1487"/>
    </row>
    <row r="27" spans="1:6">
      <c r="A27" s="1483">
        <v>11</v>
      </c>
      <c r="B27" s="524" t="s">
        <v>13</v>
      </c>
      <c r="C27" s="282">
        <f>SUM(C21:C26)</f>
        <v>10496503</v>
      </c>
      <c r="D27" s="524"/>
      <c r="E27" s="282">
        <f>SUM(E21:E26)</f>
        <v>10222034</v>
      </c>
      <c r="F27" s="368"/>
    </row>
    <row r="28" spans="1:6">
      <c r="A28" s="1483">
        <v>12</v>
      </c>
      <c r="B28" s="524" t="s">
        <v>14</v>
      </c>
      <c r="C28" s="1486"/>
      <c r="D28" s="1485"/>
      <c r="E28" s="1486"/>
      <c r="F28" s="368"/>
    </row>
    <row r="29" spans="1:6">
      <c r="A29" s="1463">
        <v>13</v>
      </c>
      <c r="B29" s="551" t="s">
        <v>15</v>
      </c>
      <c r="C29" s="106"/>
      <c r="D29" s="104"/>
      <c r="E29" s="106"/>
      <c r="F29" s="1487"/>
    </row>
    <row r="30" spans="1:6">
      <c r="A30" s="1454">
        <v>14</v>
      </c>
      <c r="B30" s="1455" t="s">
        <v>16</v>
      </c>
      <c r="C30" s="1488"/>
      <c r="D30" s="88"/>
      <c r="E30" s="1488"/>
      <c r="F30" s="1489"/>
    </row>
    <row r="31" spans="1:6">
      <c r="A31" s="1463"/>
      <c r="B31" s="551" t="s">
        <v>3849</v>
      </c>
      <c r="C31" s="386"/>
      <c r="D31" s="551"/>
      <c r="E31" s="386"/>
      <c r="F31" s="1487"/>
    </row>
    <row r="32" spans="1:6">
      <c r="A32" s="1483">
        <v>15</v>
      </c>
      <c r="B32" s="524" t="s">
        <v>17</v>
      </c>
      <c r="C32" s="1486"/>
      <c r="D32" s="1485"/>
      <c r="E32" s="1486"/>
      <c r="F32" s="368"/>
    </row>
    <row r="33" spans="1:6">
      <c r="A33" s="1463">
        <v>16</v>
      </c>
      <c r="B33" s="551"/>
      <c r="C33" s="106"/>
      <c r="D33" s="104"/>
      <c r="E33" s="106"/>
      <c r="F33" s="1487"/>
    </row>
    <row r="34" spans="1:6">
      <c r="A34" s="1463">
        <v>17</v>
      </c>
      <c r="B34" s="551"/>
      <c r="C34" s="106"/>
      <c r="D34" s="104"/>
      <c r="E34" s="106"/>
      <c r="F34" s="1487"/>
    </row>
    <row r="35" spans="1:6">
      <c r="A35" s="1463">
        <v>18</v>
      </c>
      <c r="B35" s="551"/>
      <c r="C35" s="106"/>
      <c r="D35" s="104"/>
      <c r="E35" s="106"/>
      <c r="F35" s="1487"/>
    </row>
    <row r="36" spans="1:6">
      <c r="A36" s="1463">
        <v>19</v>
      </c>
      <c r="B36" s="551"/>
      <c r="C36" s="106"/>
      <c r="D36" s="104"/>
      <c r="E36" s="106"/>
      <c r="F36" s="1487"/>
    </row>
    <row r="37" spans="1:6">
      <c r="A37" s="1483">
        <v>20</v>
      </c>
      <c r="B37" s="524" t="s">
        <v>1004</v>
      </c>
      <c r="C37" s="282">
        <f>SUM(C17:C19)+SUM(C27:C30)+SUM(C32:C36)</f>
        <v>10496503</v>
      </c>
      <c r="D37" s="524"/>
      <c r="E37" s="282">
        <f>SUM(E17:E19)+SUM(E27:E30)+SUM(E32:E36)</f>
        <v>10222034</v>
      </c>
      <c r="F37" s="368"/>
    </row>
    <row r="38" spans="1:6">
      <c r="A38" s="1026"/>
      <c r="F38" s="1362"/>
    </row>
    <row r="39" spans="1:6">
      <c r="A39" s="1026"/>
      <c r="F39" s="1362"/>
    </row>
    <row r="40" spans="1:6">
      <c r="A40" s="1026"/>
      <c r="F40" s="1362"/>
    </row>
    <row r="41" spans="1:6">
      <c r="A41" s="1026"/>
      <c r="F41" s="1362"/>
    </row>
    <row r="42" spans="1:6">
      <c r="A42" s="1026"/>
      <c r="F42" s="1362"/>
    </row>
    <row r="43" spans="1:6">
      <c r="A43" s="1026"/>
      <c r="F43" s="1362"/>
    </row>
    <row r="44" spans="1:6">
      <c r="A44" s="1026"/>
      <c r="F44" s="1362"/>
    </row>
    <row r="45" spans="1:6">
      <c r="A45" s="1026"/>
      <c r="F45" s="1362"/>
    </row>
    <row r="46" spans="1:6">
      <c r="A46" s="1026"/>
      <c r="F46" s="1362"/>
    </row>
    <row r="47" spans="1:6">
      <c r="A47" s="1026"/>
      <c r="F47" s="1362"/>
    </row>
    <row r="48" spans="1:6">
      <c r="A48" s="1026"/>
      <c r="F48" s="1362"/>
    </row>
    <row r="49" spans="1:6">
      <c r="A49" s="1026"/>
      <c r="F49" s="1362"/>
    </row>
    <row r="50" spans="1:6">
      <c r="A50" s="1026"/>
      <c r="F50" s="1362"/>
    </row>
    <row r="51" spans="1:6">
      <c r="A51" s="1026"/>
      <c r="F51" s="1362"/>
    </row>
    <row r="52" spans="1:6">
      <c r="A52" s="1026"/>
      <c r="F52" s="1362"/>
    </row>
    <row r="53" spans="1:6">
      <c r="A53" s="1026"/>
      <c r="F53" s="1362"/>
    </row>
    <row r="54" spans="1:6">
      <c r="A54" s="1026"/>
      <c r="F54" s="1362"/>
    </row>
    <row r="55" spans="1:6">
      <c r="A55" s="1026"/>
      <c r="F55" s="1362"/>
    </row>
    <row r="56" spans="1:6">
      <c r="A56" s="1026"/>
      <c r="F56" s="1362"/>
    </row>
    <row r="57" spans="1:6">
      <c r="A57" s="1026"/>
      <c r="F57" s="1362"/>
    </row>
    <row r="58" spans="1:6">
      <c r="A58" s="1026"/>
      <c r="F58" s="1362"/>
    </row>
    <row r="59" spans="1:6" ht="15.6" thickBot="1">
      <c r="A59" s="1042"/>
      <c r="B59" s="1043"/>
      <c r="C59" s="1043"/>
      <c r="D59" s="1043"/>
      <c r="E59" s="1043"/>
      <c r="F59" s="1383"/>
    </row>
    <row r="60" spans="1:6">
      <c r="A60" s="9" t="s">
        <v>1101</v>
      </c>
    </row>
    <row r="61" spans="1:6">
      <c r="A61" s="12" t="s">
        <v>3850</v>
      </c>
      <c r="B61" s="12"/>
      <c r="C61" s="12"/>
      <c r="D61" s="12"/>
      <c r="E61" s="12"/>
      <c r="F61" s="12"/>
    </row>
    <row r="63" spans="1:6">
      <c r="A63"/>
      <c r="B63"/>
      <c r="C63"/>
      <c r="D63"/>
      <c r="E63"/>
      <c r="F63"/>
    </row>
    <row r="64" spans="1:6">
      <c r="A64"/>
      <c r="B64"/>
      <c r="C64"/>
      <c r="D64"/>
      <c r="E64"/>
      <c r="F64"/>
    </row>
    <row r="65" spans="1:6">
      <c r="A65"/>
      <c r="B65"/>
      <c r="C65"/>
      <c r="D65"/>
      <c r="E65"/>
      <c r="F65"/>
    </row>
    <row r="66" spans="1:6">
      <c r="A66" s="69"/>
      <c r="B66" s="69"/>
      <c r="C66" s="69"/>
      <c r="D66" s="69"/>
      <c r="E66" s="69"/>
      <c r="F66" s="69"/>
    </row>
    <row r="67" spans="1:6">
      <c r="A67" s="69"/>
      <c r="B67" s="69"/>
      <c r="C67" s="69"/>
      <c r="D67" s="69"/>
      <c r="E67" s="69"/>
      <c r="F67" s="69"/>
    </row>
    <row r="68" spans="1:6">
      <c r="A68" s="69"/>
      <c r="B68" s="69"/>
      <c r="C68" s="69"/>
      <c r="D68" s="69"/>
      <c r="E68" s="69"/>
      <c r="F68" s="69"/>
    </row>
    <row r="69" spans="1:6">
      <c r="A69" s="69"/>
      <c r="B69" s="69"/>
      <c r="C69" s="69"/>
      <c r="D69" s="69"/>
      <c r="E69" s="69"/>
      <c r="F69" s="69"/>
    </row>
    <row r="70" spans="1:6">
      <c r="A70" s="69"/>
      <c r="B70" s="69"/>
      <c r="C70" s="69"/>
      <c r="D70" s="69"/>
      <c r="E70" s="69"/>
      <c r="F70" s="69"/>
    </row>
  </sheetData>
  <customSheetViews>
    <customSheetView guid="{B03EE9F7-5DE6-4312-9CF8-68BFF35B892B}" scale="85" colorId="22" showPageBreaks="1" fitToPage="1" printArea="1" hiddenColumns="1">
      <pageMargins left="0.5" right="0.5" top="0.5" bottom="0.5" header="0" footer="0"/>
      <printOptions horizontalCentered="1" verticalCentered="1"/>
      <pageSetup scale="75" orientation="portrait" horizontalDpi="300" verticalDpi="300" r:id="rId1"/>
      <headerFooter alignWithMargins="0"/>
    </customSheetView>
    <customSheetView guid="{6604920B-9A9A-4B1B-8001-ABFAE204A5A1}" scale="85" colorId="22" showPageBreaks="1" fitToPage="1">
      <pageMargins left="0.5" right="0.5" top="0.5" bottom="0.5" header="0" footer="0"/>
      <printOptions horizontalCentered="1" verticalCentered="1"/>
      <pageSetup scale="67" orientation="portrait" horizontalDpi="300" verticalDpi="300" r:id="rId2"/>
      <headerFooter alignWithMargins="0"/>
    </customSheetView>
    <customSheetView guid="{725D19D6-B2FF-4AA6-9BA8-2C93787C1292}" scale="85" colorId="22" fitToPage="1" hiddenColumns="1" showRuler="0">
      <pageMargins left="0.5" right="0.5" top="0.5" bottom="0.5" header="0" footer="0"/>
      <printOptions horizontalCentered="1" verticalCentered="1"/>
      <pageSetup scale="75" orientation="portrait" horizontalDpi="300" verticalDpi="300" r:id="rId3"/>
      <headerFooter alignWithMargins="0"/>
    </customSheetView>
    <customSheetView guid="{00D7FFF0-A637-4B2D-8964-7D108FE27DC9}" scale="85" colorId="22" fitToPage="1" hiddenColumns="1">
      <pageMargins left="0.5" right="0.5" top="0.5" bottom="0.5" header="0" footer="0"/>
      <printOptions horizontalCentered="1" verticalCentered="1"/>
      <pageSetup scale="75" orientation="portrait" horizontalDpi="300" verticalDpi="300" r:id="rId4"/>
      <headerFooter alignWithMargins="0"/>
    </customSheetView>
    <customSheetView guid="{8930B103-E5CB-49CF-B279-92DC95584FC0}" scale="85" colorId="22" showPageBreaks="1" fitToPage="1" printArea="1" hiddenColumns="1">
      <pageMargins left="0.5" right="0.5" top="0.5" bottom="0.5" header="0" footer="0"/>
      <printOptions horizontalCentered="1" verticalCentered="1"/>
      <pageSetup scale="75" orientation="portrait" horizontalDpi="300" verticalDpi="300" r:id="rId5"/>
      <headerFooter alignWithMargins="0"/>
    </customSheetView>
  </customSheetViews>
  <mergeCells count="2">
    <mergeCell ref="A5:F7"/>
    <mergeCell ref="A9:F11"/>
  </mergeCells>
  <phoneticPr fontId="54" type="noConversion"/>
  <printOptions horizontalCentered="1" verticalCentered="1"/>
  <pageMargins left="0.5" right="0.5" top="0.5" bottom="0.5" header="0" footer="0"/>
  <pageSetup scale="75" orientation="portrait" horizontalDpi="300" verticalDpi="300" r:id="rId6"/>
  <headerFooter alignWithMargins="0"/>
</worksheet>
</file>

<file path=xl/worksheets/sheet3.xml><?xml version="1.0" encoding="utf-8"?>
<worksheet xmlns="http://schemas.openxmlformats.org/spreadsheetml/2006/main" xmlns:r="http://schemas.openxmlformats.org/officeDocument/2006/relationships">
  <sheetPr transitionEvaluation="1">
    <pageSetUpPr fitToPage="1"/>
  </sheetPr>
  <dimension ref="A1:J60"/>
  <sheetViews>
    <sheetView defaultGridColor="0" topLeftCell="A10" colorId="22" zoomScale="85" zoomScaleNormal="85" zoomScaleSheetLayoutView="100" workbookViewId="0">
      <selection activeCell="Q38" sqref="Q38"/>
    </sheetView>
  </sheetViews>
  <sheetFormatPr defaultColWidth="9.6328125" defaultRowHeight="15"/>
  <cols>
    <col min="1" max="1" width="2.6328125" style="9" customWidth="1"/>
    <col min="2" max="2" width="12.6328125" style="9" customWidth="1"/>
    <col min="3" max="3" width="8.6328125" style="9" customWidth="1"/>
    <col min="4" max="4" width="7.6328125" style="9" customWidth="1"/>
    <col min="5" max="6" width="12.6328125" style="9" customWidth="1"/>
    <col min="7" max="7" width="7.6328125" style="9" customWidth="1"/>
    <col min="8" max="8" width="8.6328125" style="9" customWidth="1"/>
    <col min="9" max="9" width="12.6328125" style="9" customWidth="1"/>
    <col min="10" max="10" width="2.6328125" style="9" customWidth="1"/>
    <col min="11" max="16384" width="9.6328125" style="9"/>
  </cols>
  <sheetData>
    <row r="1" spans="1:10" ht="15.6" thickBot="1"/>
    <row r="2" spans="1:10" ht="15.9" customHeight="1">
      <c r="A2" s="899"/>
      <c r="B2" s="900"/>
      <c r="C2" s="900"/>
      <c r="D2" s="900"/>
      <c r="E2" s="900"/>
      <c r="F2" s="900"/>
      <c r="G2" s="901"/>
      <c r="H2" s="902"/>
      <c r="I2" s="900"/>
      <c r="J2" s="903"/>
    </row>
    <row r="3" spans="1:10" ht="15" customHeight="1">
      <c r="A3" s="904"/>
      <c r="B3" s="905"/>
      <c r="C3" s="905"/>
      <c r="D3" s="905"/>
      <c r="E3" s="905"/>
      <c r="F3" s="905"/>
      <c r="G3" s="905"/>
      <c r="H3" s="905"/>
      <c r="I3" s="905"/>
      <c r="J3" s="906"/>
    </row>
    <row r="4" spans="1:10" ht="15" customHeight="1">
      <c r="A4" s="904"/>
      <c r="B4" s="905"/>
      <c r="C4" s="905"/>
      <c r="D4" s="905"/>
      <c r="E4" s="905"/>
      <c r="F4" s="905"/>
      <c r="G4" s="905"/>
      <c r="H4" s="905"/>
      <c r="I4" s="905"/>
      <c r="J4" s="906"/>
    </row>
    <row r="5" spans="1:10" ht="27" customHeight="1">
      <c r="A5" s="907" t="s">
        <v>1593</v>
      </c>
      <c r="B5" s="908"/>
      <c r="C5" s="908"/>
      <c r="D5" s="908"/>
      <c r="E5" s="908"/>
      <c r="F5" s="908"/>
      <c r="G5" s="908"/>
      <c r="H5" s="908"/>
      <c r="I5" s="908"/>
      <c r="J5" s="909"/>
    </row>
    <row r="6" spans="1:10" ht="24" customHeight="1">
      <c r="A6" s="910" t="s">
        <v>1594</v>
      </c>
      <c r="B6" s="908"/>
      <c r="C6" s="908"/>
      <c r="D6" s="908"/>
      <c r="E6" s="908"/>
      <c r="F6" s="908"/>
      <c r="G6" s="908"/>
      <c r="H6" s="908"/>
      <c r="I6" s="908"/>
      <c r="J6" s="909"/>
    </row>
    <row r="7" spans="1:10" ht="13.5" customHeight="1">
      <c r="A7" s="904"/>
      <c r="B7" s="905"/>
      <c r="C7" s="905"/>
      <c r="D7" s="905"/>
      <c r="E7" s="905"/>
      <c r="F7" s="905"/>
      <c r="G7" s="905"/>
      <c r="H7" s="905"/>
      <c r="I7" s="905"/>
      <c r="J7" s="906"/>
    </row>
    <row r="8" spans="1:10" ht="24" customHeight="1">
      <c r="A8" s="911" t="s">
        <v>2757</v>
      </c>
      <c r="B8" s="912"/>
      <c r="C8" s="912"/>
      <c r="D8" s="912"/>
      <c r="E8" s="912"/>
      <c r="F8" s="912"/>
      <c r="G8" s="912"/>
      <c r="H8" s="912"/>
      <c r="I8" s="912"/>
      <c r="J8" s="913"/>
    </row>
    <row r="9" spans="1:10" ht="13.5" customHeight="1">
      <c r="A9" s="904"/>
      <c r="B9" s="905"/>
      <c r="C9" s="905"/>
      <c r="D9" s="905"/>
      <c r="E9" s="905"/>
      <c r="F9" s="905"/>
      <c r="G9" s="905"/>
      <c r="H9" s="905"/>
      <c r="I9" s="905"/>
      <c r="J9" s="906"/>
    </row>
    <row r="10" spans="1:10" ht="13.5" customHeight="1">
      <c r="A10" s="904"/>
      <c r="B10" s="905"/>
      <c r="C10" s="905"/>
      <c r="D10" s="905"/>
      <c r="E10" s="905"/>
      <c r="F10" s="905"/>
      <c r="G10" s="905"/>
      <c r="H10" s="905"/>
      <c r="I10" s="905"/>
      <c r="J10" s="906"/>
    </row>
    <row r="11" spans="1:10" ht="17.399999999999999" customHeight="1">
      <c r="A11" s="914" t="s">
        <v>1595</v>
      </c>
      <c r="B11" s="908"/>
      <c r="C11" s="908"/>
      <c r="D11" s="908"/>
      <c r="E11" s="908"/>
      <c r="F11" s="908"/>
      <c r="G11" s="908"/>
      <c r="H11" s="908"/>
      <c r="I11" s="908"/>
      <c r="J11" s="909"/>
    </row>
    <row r="12" spans="1:10" ht="13.5" customHeight="1">
      <c r="A12" s="904"/>
      <c r="B12" s="905"/>
      <c r="C12" s="905"/>
      <c r="D12" s="905"/>
      <c r="E12" s="905"/>
      <c r="F12" s="905"/>
      <c r="G12" s="905"/>
      <c r="H12" s="905"/>
      <c r="I12" s="905"/>
      <c r="J12" s="906"/>
    </row>
    <row r="13" spans="1:10" ht="22.5" customHeight="1" thickBot="1">
      <c r="A13" s="904"/>
      <c r="B13" s="14" t="str">
        <f>'Data Sheet'!$C$25</f>
        <v>Rochester Gas &amp; Electric Corporation</v>
      </c>
      <c r="C13" s="908"/>
      <c r="D13" s="908"/>
      <c r="E13" s="908"/>
      <c r="F13" s="908"/>
      <c r="G13" s="908"/>
      <c r="H13" s="908"/>
      <c r="I13" s="908"/>
      <c r="J13" s="906"/>
    </row>
    <row r="14" spans="1:10" ht="15.6">
      <c r="A14" s="915"/>
      <c r="B14" s="916" t="s">
        <v>1402</v>
      </c>
      <c r="C14" s="917"/>
      <c r="D14" s="917"/>
      <c r="E14" s="917"/>
      <c r="F14" s="917"/>
      <c r="G14" s="917"/>
      <c r="H14" s="917"/>
      <c r="I14" s="917"/>
      <c r="J14" s="906"/>
    </row>
    <row r="15" spans="1:10">
      <c r="A15" s="918" t="s">
        <v>1403</v>
      </c>
      <c r="B15" s="919"/>
      <c r="C15" s="919"/>
      <c r="D15" s="919"/>
      <c r="E15" s="919"/>
      <c r="F15" s="919"/>
      <c r="G15" s="919"/>
      <c r="H15" s="919"/>
      <c r="I15" s="919"/>
      <c r="J15" s="920"/>
    </row>
    <row r="16" spans="1:10" ht="15.9" customHeight="1">
      <c r="A16" s="904"/>
      <c r="B16" s="905"/>
      <c r="C16" s="905"/>
      <c r="D16" s="905"/>
      <c r="E16" s="905"/>
      <c r="F16" s="905"/>
      <c r="G16" s="905"/>
      <c r="H16" s="905"/>
      <c r="I16" s="905"/>
      <c r="J16" s="906"/>
    </row>
    <row r="17" spans="1:10" ht="15.9" customHeight="1" thickBot="1">
      <c r="A17" s="904"/>
      <c r="B17" s="15" t="str">
        <f>'Data Sheet'!C27</f>
        <v>89 East Avenue</v>
      </c>
      <c r="C17" s="921"/>
      <c r="D17" s="921"/>
      <c r="E17" s="921"/>
      <c r="F17" s="921"/>
      <c r="G17" s="921"/>
      <c r="H17" s="921"/>
      <c r="I17" s="921"/>
      <c r="J17" s="906"/>
    </row>
    <row r="18" spans="1:10" ht="15.9" customHeight="1">
      <c r="A18" s="904"/>
      <c r="B18" s="905"/>
      <c r="C18" s="905"/>
      <c r="D18" s="905"/>
      <c r="E18" s="905"/>
      <c r="F18" s="905"/>
      <c r="G18" s="905"/>
      <c r="H18" s="905"/>
      <c r="I18" s="905"/>
      <c r="J18" s="906"/>
    </row>
    <row r="19" spans="1:10" ht="17.7" customHeight="1" thickBot="1">
      <c r="A19" s="904"/>
      <c r="B19" s="15" t="str">
        <f>'Data Sheet'!C29</f>
        <v>Rochester, NY  14649</v>
      </c>
      <c r="C19" s="921"/>
      <c r="D19" s="921"/>
      <c r="E19" s="921"/>
      <c r="F19" s="921"/>
      <c r="G19" s="921"/>
      <c r="H19" s="921"/>
      <c r="I19" s="921"/>
      <c r="J19" s="906"/>
    </row>
    <row r="20" spans="1:10">
      <c r="A20" s="922"/>
      <c r="B20" s="923" t="s">
        <v>1404</v>
      </c>
      <c r="C20" s="908"/>
      <c r="D20" s="908"/>
      <c r="E20" s="908"/>
      <c r="F20" s="908"/>
      <c r="G20" s="908"/>
      <c r="H20" s="908"/>
      <c r="I20" s="908"/>
      <c r="J20" s="906"/>
    </row>
    <row r="21" spans="1:10">
      <c r="A21" s="904"/>
      <c r="B21" s="924"/>
      <c r="C21" s="905"/>
      <c r="D21" s="905"/>
      <c r="E21" s="905"/>
      <c r="F21" s="905"/>
      <c r="G21" s="905"/>
      <c r="H21" s="905"/>
      <c r="I21" s="905"/>
      <c r="J21" s="906"/>
    </row>
    <row r="22" spans="1:10">
      <c r="A22" s="904"/>
      <c r="B22" s="905"/>
      <c r="C22" s="905"/>
      <c r="D22" s="905"/>
      <c r="E22" s="905"/>
      <c r="F22" s="905"/>
      <c r="G22" s="905"/>
      <c r="H22" s="905"/>
      <c r="I22" s="905"/>
      <c r="J22" s="906"/>
    </row>
    <row r="23" spans="1:10" ht="14.4" customHeight="1">
      <c r="A23" s="904"/>
      <c r="B23" s="925" t="s">
        <v>1405</v>
      </c>
      <c r="C23" s="908"/>
      <c r="D23" s="908"/>
      <c r="E23" s="908"/>
      <c r="F23" s="908"/>
      <c r="G23" s="908"/>
      <c r="H23" s="908"/>
      <c r="I23" s="908"/>
      <c r="J23" s="906"/>
    </row>
    <row r="24" spans="1:10">
      <c r="A24" s="904"/>
      <c r="B24" s="905"/>
      <c r="C24" s="905"/>
      <c r="D24" s="905"/>
      <c r="E24" s="905"/>
      <c r="F24" s="905"/>
      <c r="G24" s="905"/>
      <c r="H24" s="905"/>
      <c r="I24" s="905"/>
      <c r="J24" s="906"/>
    </row>
    <row r="25" spans="1:10" ht="22.35" customHeight="1">
      <c r="A25" s="926"/>
      <c r="B25" s="927" t="str">
        <f>'Data Sheet'!A46</f>
        <v>Year ended 12/31/2013</v>
      </c>
      <c r="C25" s="908"/>
      <c r="D25" s="908"/>
      <c r="E25" s="908"/>
      <c r="F25" s="908"/>
      <c r="G25" s="908"/>
      <c r="H25" s="908"/>
      <c r="I25" s="908"/>
      <c r="J25" s="906"/>
    </row>
    <row r="26" spans="1:10" ht="14.4" customHeight="1">
      <c r="A26" s="904"/>
      <c r="B26" s="905"/>
      <c r="C26" s="905"/>
      <c r="D26" s="905"/>
      <c r="E26" s="905"/>
      <c r="F26" s="905"/>
      <c r="G26" s="905"/>
      <c r="H26" s="905"/>
      <c r="I26" s="905"/>
      <c r="J26" s="906"/>
    </row>
    <row r="27" spans="1:10" ht="23.4" customHeight="1">
      <c r="A27" s="904"/>
      <c r="B27" s="928" t="s">
        <v>1406</v>
      </c>
      <c r="C27" s="908"/>
      <c r="D27" s="908"/>
      <c r="E27" s="908"/>
      <c r="F27" s="908"/>
      <c r="G27" s="908"/>
      <c r="H27" s="908"/>
      <c r="I27" s="908"/>
      <c r="J27" s="906"/>
    </row>
    <row r="28" spans="1:10">
      <c r="A28" s="904"/>
      <c r="B28" s="905"/>
      <c r="C28" s="905"/>
      <c r="D28" s="905"/>
      <c r="E28" s="905"/>
      <c r="F28" s="905"/>
      <c r="G28" s="905"/>
      <c r="H28" s="905"/>
      <c r="I28" s="905"/>
      <c r="J28" s="906"/>
    </row>
    <row r="29" spans="1:10">
      <c r="A29" s="904"/>
      <c r="B29" s="905"/>
      <c r="C29" s="905"/>
      <c r="D29" s="905"/>
      <c r="E29" s="905"/>
      <c r="F29" s="905"/>
      <c r="G29" s="905"/>
      <c r="H29" s="905"/>
      <c r="I29" s="905"/>
      <c r="J29" s="906"/>
    </row>
    <row r="30" spans="1:10" ht="24" customHeight="1">
      <c r="A30" s="904"/>
      <c r="B30" s="928" t="s">
        <v>2755</v>
      </c>
      <c r="C30" s="908"/>
      <c r="D30" s="908"/>
      <c r="E30" s="908"/>
      <c r="F30" s="908"/>
      <c r="G30" s="908"/>
      <c r="H30" s="908"/>
      <c r="I30" s="908"/>
      <c r="J30" s="906"/>
    </row>
    <row r="31" spans="1:10">
      <c r="A31" s="904"/>
      <c r="B31" s="905"/>
      <c r="C31" s="905"/>
      <c r="D31" s="905"/>
      <c r="E31" s="905"/>
      <c r="F31" s="905"/>
      <c r="G31" s="905"/>
      <c r="H31" s="905"/>
      <c r="I31" s="905"/>
      <c r="J31" s="906"/>
    </row>
    <row r="32" spans="1:10" ht="9.6" customHeight="1">
      <c r="A32" s="904"/>
      <c r="B32" s="905"/>
      <c r="C32" s="905"/>
      <c r="D32" s="905"/>
      <c r="E32" s="905"/>
      <c r="F32" s="905"/>
      <c r="G32" s="905"/>
      <c r="H32" s="905"/>
      <c r="I32" s="905"/>
      <c r="J32" s="906"/>
    </row>
    <row r="33" spans="1:10" ht="21" customHeight="1">
      <c r="A33" s="904"/>
      <c r="B33" s="928" t="s">
        <v>2756</v>
      </c>
      <c r="C33" s="908"/>
      <c r="D33" s="908"/>
      <c r="E33" s="908"/>
      <c r="F33" s="908"/>
      <c r="G33" s="908"/>
      <c r="H33" s="908"/>
      <c r="I33" s="908"/>
      <c r="J33" s="906"/>
    </row>
    <row r="34" spans="1:10" ht="15.9" customHeight="1">
      <c r="A34" s="904"/>
      <c r="B34" s="905"/>
      <c r="C34" s="905"/>
      <c r="D34" s="905"/>
      <c r="E34" s="905"/>
      <c r="F34" s="905"/>
      <c r="G34" s="905"/>
      <c r="H34" s="905"/>
      <c r="I34" s="905"/>
      <c r="J34" s="906"/>
    </row>
    <row r="35" spans="1:10" ht="15.9" customHeight="1" thickBot="1">
      <c r="A35" s="904"/>
      <c r="B35" s="929"/>
      <c r="C35" s="908"/>
      <c r="D35" s="921"/>
      <c r="E35" s="921"/>
      <c r="F35" s="921"/>
      <c r="G35" s="921"/>
      <c r="H35" s="908"/>
      <c r="I35" s="908"/>
      <c r="J35" s="906"/>
    </row>
    <row r="36" spans="1:10" ht="15.9" customHeight="1">
      <c r="A36" s="904"/>
      <c r="B36" s="905"/>
      <c r="C36" s="905"/>
      <c r="D36" s="905"/>
      <c r="E36" s="905"/>
      <c r="F36" s="905"/>
      <c r="G36" s="905"/>
      <c r="H36" s="905"/>
      <c r="I36" s="905"/>
      <c r="J36" s="906"/>
    </row>
    <row r="37" spans="1:10" ht="15.9" customHeight="1">
      <c r="A37" s="904"/>
      <c r="B37" s="905"/>
      <c r="C37" s="905" t="s">
        <v>1407</v>
      </c>
      <c r="D37" s="905"/>
      <c r="E37" s="905"/>
      <c r="F37" s="905"/>
      <c r="G37" s="905"/>
      <c r="H37" s="905"/>
      <c r="I37" s="905"/>
      <c r="J37" s="906"/>
    </row>
    <row r="38" spans="1:10" ht="15.9" customHeight="1">
      <c r="A38" s="904"/>
      <c r="B38" s="905"/>
      <c r="C38" s="905" t="s">
        <v>1408</v>
      </c>
      <c r="D38" s="905"/>
      <c r="E38" s="905"/>
      <c r="F38" s="905"/>
      <c r="G38" s="905"/>
      <c r="H38" s="905"/>
      <c r="I38" s="905"/>
      <c r="J38" s="906"/>
    </row>
    <row r="39" spans="1:10" ht="15.9" customHeight="1">
      <c r="A39" s="904"/>
      <c r="B39" s="930"/>
      <c r="C39" s="931" t="s">
        <v>544</v>
      </c>
      <c r="D39" s="931"/>
      <c r="E39" s="931"/>
      <c r="F39" s="931"/>
      <c r="G39" s="931"/>
      <c r="H39" s="931"/>
      <c r="I39" s="931"/>
      <c r="J39" s="906"/>
    </row>
    <row r="40" spans="1:10" ht="15.9" customHeight="1">
      <c r="A40" s="904"/>
      <c r="B40" s="932"/>
      <c r="C40" s="931" t="s">
        <v>545</v>
      </c>
      <c r="D40" s="931"/>
      <c r="E40" s="931"/>
      <c r="F40" s="931"/>
      <c r="G40" s="931"/>
      <c r="H40" s="931"/>
      <c r="I40" s="931"/>
      <c r="J40" s="906"/>
    </row>
    <row r="41" spans="1:10" ht="15.9" customHeight="1">
      <c r="A41" s="904"/>
      <c r="B41" s="905"/>
      <c r="C41" s="905"/>
      <c r="D41" s="905"/>
      <c r="E41" s="905"/>
      <c r="F41" s="905"/>
      <c r="G41" s="905"/>
      <c r="H41" s="905"/>
      <c r="I41" s="905"/>
      <c r="J41" s="906"/>
    </row>
    <row r="42" spans="1:10" ht="7.95" customHeight="1" thickBot="1">
      <c r="A42" s="933"/>
      <c r="B42" s="934"/>
      <c r="C42" s="934"/>
      <c r="D42" s="934"/>
      <c r="E42" s="934"/>
      <c r="F42" s="934"/>
      <c r="G42" s="934"/>
      <c r="H42" s="934"/>
      <c r="I42" s="934"/>
      <c r="J42" s="935"/>
    </row>
    <row r="43" spans="1:10">
      <c r="A43" s="499"/>
      <c r="B43" s="499"/>
      <c r="C43" s="499"/>
      <c r="D43" s="499"/>
      <c r="E43" s="499"/>
      <c r="F43" s="499"/>
      <c r="G43" s="499"/>
      <c r="H43" s="499"/>
      <c r="I43" s="936" t="s">
        <v>1409</v>
      </c>
      <c r="J43" s="499"/>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customSheetViews>
    <customSheetView guid="{B03EE9F7-5DE6-4312-9CF8-68BFF35B892B}" scale="85" colorId="22" fitToPage="1" topLeftCell="A10">
      <selection activeCell="Q38" sqref="Q38"/>
      <pageMargins left="0.25" right="0.25" top="0" bottom="0" header="0.25" footer="0.25"/>
      <printOptions horizontalCentered="1" verticalCentered="1"/>
      <pageSetup scale="96" orientation="portrait" horizontalDpi="300" verticalDpi="300" r:id="rId1"/>
      <headerFooter alignWithMargins="0"/>
    </customSheetView>
    <customSheetView guid="{6604920B-9A9A-4B1B-8001-ABFAE204A5A1}" scale="85" colorId="22" showPageBreaks="1" fitToPage="1" topLeftCell="A10">
      <selection activeCell="Q38" sqref="Q38"/>
      <pageMargins left="0.25" right="0.25" top="0" bottom="0" header="0.25" footer="0.25"/>
      <printOptions horizontalCentered="1" verticalCentered="1"/>
      <pageSetup scale="96" orientation="portrait" horizontalDpi="300" verticalDpi="300" r:id="rId2"/>
      <headerFooter alignWithMargins="0"/>
    </customSheetView>
    <customSheetView guid="{725D19D6-B2FF-4AA6-9BA8-2C93787C1292}" scale="85" colorId="22" fitToPage="1" showRuler="0" topLeftCell="A10">
      <selection activeCell="Q38" sqref="Q38"/>
      <pageMargins left="0.25" right="0.25" top="0" bottom="0" header="0.25" footer="0.25"/>
      <printOptions horizontalCentered="1" verticalCentered="1"/>
      <pageSetup scale="96" orientation="portrait" horizontalDpi="300" verticalDpi="300" r:id="rId3"/>
      <headerFooter alignWithMargins="0"/>
    </customSheetView>
    <customSheetView guid="{00D7FFF0-A637-4B2D-8964-7D108FE27DC9}" scale="85" colorId="22" fitToPage="1" topLeftCell="A10">
      <selection activeCell="Q38" sqref="Q38"/>
      <pageMargins left="0.25" right="0.25" top="0" bottom="0" header="0.25" footer="0.25"/>
      <printOptions horizontalCentered="1" verticalCentered="1"/>
      <pageSetup scale="96" orientation="portrait" horizontalDpi="300" verticalDpi="300" r:id="rId4"/>
      <headerFooter alignWithMargins="0"/>
    </customSheetView>
    <customSheetView guid="{8930B103-E5CB-49CF-B279-92DC95584FC0}" scale="85" colorId="22" showPageBreaks="1" fitToPage="1" topLeftCell="A10">
      <selection activeCell="Q38" sqref="Q38"/>
      <pageMargins left="0.25" right="0.25" top="0" bottom="0" header="0.25" footer="0.25"/>
      <printOptions horizontalCentered="1" verticalCentered="1"/>
      <pageSetup scale="96" orientation="portrait" horizontalDpi="300" verticalDpi="300" r:id="rId5"/>
      <headerFooter alignWithMargins="0"/>
    </customSheetView>
  </customSheetViews>
  <phoneticPr fontId="54" type="noConversion"/>
  <printOptions horizontalCentered="1" verticalCentered="1"/>
  <pageMargins left="0.25" right="0.25" top="0" bottom="0" header="0.25" footer="0.25"/>
  <pageSetup scale="96" orientation="portrait" horizontalDpi="300" verticalDpi="300" r:id="rId6"/>
  <headerFooter alignWithMargins="0"/>
</worksheet>
</file>

<file path=xl/worksheets/sheet30.xml><?xml version="1.0" encoding="utf-8"?>
<worksheet xmlns="http://schemas.openxmlformats.org/spreadsheetml/2006/main" xmlns:r="http://schemas.openxmlformats.org/officeDocument/2006/relationships">
  <sheetPr transitionEvaluation="1"/>
  <dimension ref="A1:O72"/>
  <sheetViews>
    <sheetView defaultGridColor="0" colorId="22" zoomScale="85" zoomScaleNormal="85" workbookViewId="0">
      <selection activeCell="C21" sqref="C21"/>
    </sheetView>
  </sheetViews>
  <sheetFormatPr defaultColWidth="9.6328125" defaultRowHeight="15"/>
  <cols>
    <col min="1" max="1" width="4.6328125" style="9" customWidth="1"/>
    <col min="2" max="2" width="31.1796875" style="9" customWidth="1"/>
    <col min="3" max="6" width="16.6328125" style="9" customWidth="1"/>
    <col min="7" max="14" width="12.6328125" style="9" customWidth="1"/>
    <col min="15" max="15" width="4.6328125" style="9" customWidth="1"/>
    <col min="16" max="16384" width="9.6328125" style="9"/>
  </cols>
  <sheetData>
    <row r="1" spans="1:15">
      <c r="A1" s="1021" t="s">
        <v>1429</v>
      </c>
      <c r="B1" s="1022"/>
      <c r="C1" s="1024" t="s">
        <v>1202</v>
      </c>
      <c r="D1" s="1022"/>
      <c r="E1" s="1022" t="s">
        <v>1431</v>
      </c>
      <c r="F1" s="1359" t="s">
        <v>1432</v>
      </c>
      <c r="G1" s="1021" t="s">
        <v>1429</v>
      </c>
      <c r="H1" s="1024"/>
      <c r="I1" s="1023" t="s">
        <v>1202</v>
      </c>
      <c r="J1" s="1024"/>
      <c r="K1" s="1022"/>
      <c r="L1" s="1449" t="s">
        <v>1431</v>
      </c>
      <c r="M1" s="1023" t="s">
        <v>1432</v>
      </c>
      <c r="N1" s="1024"/>
      <c r="O1" s="1359"/>
    </row>
    <row r="2" spans="1:15">
      <c r="A2" s="81" t="str">
        <f>'Data Sheet'!$C$25</f>
        <v>Rochester Gas &amp; Electric Corporation</v>
      </c>
      <c r="B2" s="1027"/>
      <c r="C2" s="9" t="s">
        <v>2884</v>
      </c>
      <c r="D2" s="1027"/>
      <c r="E2" s="1027" t="s">
        <v>1434</v>
      </c>
      <c r="F2" s="1362"/>
      <c r="G2" s="1026" t="str">
        <f>'Data Sheet'!$C$25</f>
        <v>Rochester Gas &amp; Electric Corporation</v>
      </c>
      <c r="I2" s="509" t="s">
        <v>2884</v>
      </c>
      <c r="K2" s="1027"/>
      <c r="L2" s="1365" t="s">
        <v>1434</v>
      </c>
      <c r="M2" s="509"/>
      <c r="O2" s="1362"/>
    </row>
    <row r="3" spans="1:15" ht="15" customHeight="1">
      <c r="A3" s="1030"/>
      <c r="B3" s="1031"/>
      <c r="C3" s="550" t="s">
        <v>418</v>
      </c>
      <c r="D3" s="1031"/>
      <c r="E3" s="871" t="str">
        <f>'Data Sheet'!$C$40</f>
        <v xml:space="preserve"> </v>
      </c>
      <c r="F3" s="1586" t="str">
        <f>'Data Sheet'!$C$38</f>
        <v>12/31/2013</v>
      </c>
      <c r="G3" s="1030"/>
      <c r="H3" s="550"/>
      <c r="I3" s="569" t="s">
        <v>418</v>
      </c>
      <c r="J3" s="550"/>
      <c r="K3" s="1031"/>
      <c r="L3" s="871" t="str">
        <f>'Data Sheet'!$C$40</f>
        <v xml:space="preserve"> </v>
      </c>
      <c r="M3" s="1594" t="str">
        <f>'Data Sheet'!$C$38</f>
        <v>12/31/2013</v>
      </c>
      <c r="N3" s="550"/>
      <c r="O3" s="1364"/>
    </row>
    <row r="4" spans="1:15" ht="15" customHeight="1">
      <c r="A4" s="1490"/>
      <c r="B4" s="1451" t="s">
        <v>3851</v>
      </c>
      <c r="C4" s="1451"/>
      <c r="D4" s="1451"/>
      <c r="E4" s="1451"/>
      <c r="F4" s="1452"/>
      <c r="G4" s="1450" t="s">
        <v>3851</v>
      </c>
      <c r="H4" s="1451"/>
      <c r="I4" s="1451"/>
      <c r="J4" s="1451"/>
      <c r="K4" s="1451"/>
      <c r="L4" s="1451"/>
      <c r="M4" s="1451"/>
      <c r="N4" s="1451"/>
      <c r="O4" s="1452"/>
    </row>
    <row r="5" spans="1:15">
      <c r="A5" s="1453"/>
      <c r="B5" s="1378"/>
      <c r="C5" s="1378"/>
      <c r="D5" s="1378"/>
      <c r="E5" s="1378"/>
      <c r="F5" s="1491"/>
      <c r="G5" s="1986" t="s">
        <v>1005</v>
      </c>
      <c r="H5" s="1894"/>
      <c r="I5" s="1894"/>
      <c r="J5" s="1894"/>
      <c r="O5" s="1362"/>
    </row>
    <row r="6" spans="1:15">
      <c r="A6" s="1975" t="s">
        <v>1006</v>
      </c>
      <c r="B6" s="1896"/>
      <c r="C6" s="1896"/>
      <c r="D6" s="1978" t="s">
        <v>1007</v>
      </c>
      <c r="E6" s="1896"/>
      <c r="F6" s="1897"/>
      <c r="G6" s="1936"/>
      <c r="H6" s="1896"/>
      <c r="I6" s="1896"/>
      <c r="J6" s="1896"/>
      <c r="K6" s="1978" t="s">
        <v>1008</v>
      </c>
      <c r="L6" s="1896"/>
      <c r="M6" s="1896"/>
      <c r="N6" s="1896"/>
      <c r="O6" s="1897"/>
    </row>
    <row r="7" spans="1:15">
      <c r="A7" s="1936"/>
      <c r="B7" s="1896"/>
      <c r="C7" s="1896"/>
      <c r="D7" s="1896"/>
      <c r="E7" s="1896"/>
      <c r="F7" s="1897"/>
      <c r="G7" s="1936"/>
      <c r="H7" s="1896"/>
      <c r="I7" s="1896"/>
      <c r="J7" s="1896"/>
      <c r="K7" s="1896"/>
      <c r="L7" s="1896"/>
      <c r="M7" s="1896"/>
      <c r="N7" s="1896"/>
      <c r="O7" s="1897"/>
    </row>
    <row r="8" spans="1:15">
      <c r="A8" s="1026" t="s">
        <v>1009</v>
      </c>
      <c r="D8" s="1896"/>
      <c r="E8" s="1896"/>
      <c r="F8" s="1897"/>
      <c r="G8" s="1936"/>
      <c r="H8" s="1896"/>
      <c r="I8" s="1896"/>
      <c r="J8" s="1896"/>
      <c r="K8" s="1978" t="s">
        <v>1010</v>
      </c>
      <c r="L8" s="1896"/>
      <c r="M8" s="1896"/>
      <c r="N8" s="1896"/>
      <c r="O8" s="1897"/>
    </row>
    <row r="9" spans="1:15">
      <c r="A9" s="1975" t="s">
        <v>1011</v>
      </c>
      <c r="B9" s="1977"/>
      <c r="C9" s="1977"/>
      <c r="D9" s="1896"/>
      <c r="E9" s="1896"/>
      <c r="F9" s="1897"/>
      <c r="G9" s="1936"/>
      <c r="H9" s="1896"/>
      <c r="I9" s="1896"/>
      <c r="J9" s="1896"/>
      <c r="K9" s="1896"/>
      <c r="L9" s="1896"/>
      <c r="M9" s="1896"/>
      <c r="N9" s="1896"/>
      <c r="O9" s="1897"/>
    </row>
    <row r="10" spans="1:15">
      <c r="A10" s="1936"/>
      <c r="B10" s="1977"/>
      <c r="C10" s="1977"/>
      <c r="D10" s="1896"/>
      <c r="E10" s="1896"/>
      <c r="F10" s="1897"/>
      <c r="G10" s="1975" t="s">
        <v>1012</v>
      </c>
      <c r="H10" s="1896"/>
      <c r="I10" s="1896"/>
      <c r="J10" s="1896"/>
      <c r="K10" s="1978" t="s">
        <v>931</v>
      </c>
      <c r="L10" s="1896"/>
      <c r="M10" s="1896"/>
      <c r="N10" s="1896"/>
      <c r="O10" s="1897"/>
    </row>
    <row r="11" spans="1:15">
      <c r="A11" s="1936"/>
      <c r="B11" s="1977"/>
      <c r="C11" s="1977"/>
      <c r="D11" s="1978" t="s">
        <v>932</v>
      </c>
      <c r="E11" s="1896"/>
      <c r="F11" s="1897"/>
      <c r="G11" s="1936"/>
      <c r="H11" s="1896"/>
      <c r="I11" s="1896"/>
      <c r="J11" s="1896"/>
      <c r="K11" s="1896"/>
      <c r="L11" s="1896"/>
      <c r="M11" s="1896"/>
      <c r="N11" s="1896"/>
      <c r="O11" s="1897"/>
    </row>
    <row r="12" spans="1:15">
      <c r="A12" s="1936"/>
      <c r="B12" s="1977"/>
      <c r="C12" s="1977"/>
      <c r="D12" s="1896"/>
      <c r="E12" s="1896"/>
      <c r="F12" s="1897"/>
      <c r="G12" s="1936"/>
      <c r="H12" s="1896"/>
      <c r="I12" s="1896"/>
      <c r="J12" s="1896"/>
      <c r="O12" s="1362"/>
    </row>
    <row r="13" spans="1:15">
      <c r="A13" s="1030" t="s">
        <v>933</v>
      </c>
      <c r="B13" s="550"/>
      <c r="C13" s="550"/>
      <c r="D13" s="1908"/>
      <c r="E13" s="1908"/>
      <c r="F13" s="1953"/>
      <c r="G13" s="1939"/>
      <c r="H13" s="1908"/>
      <c r="I13" s="1908"/>
      <c r="J13" s="1908"/>
      <c r="O13" s="1362"/>
    </row>
    <row r="14" spans="1:15">
      <c r="A14" s="1454" t="s">
        <v>1357</v>
      </c>
      <c r="B14" s="1369" t="s">
        <v>1308</v>
      </c>
      <c r="C14" s="1492" t="s">
        <v>4209</v>
      </c>
      <c r="D14" s="1493"/>
      <c r="E14" s="1492">
        <v>2014</v>
      </c>
      <c r="F14" s="1452"/>
      <c r="G14" s="1450">
        <v>2015</v>
      </c>
      <c r="H14" s="1493"/>
      <c r="I14" s="1492">
        <v>2016</v>
      </c>
      <c r="J14" s="1493"/>
      <c r="K14" s="1492" t="s">
        <v>1309</v>
      </c>
      <c r="L14" s="1493"/>
      <c r="M14" s="1492" t="s">
        <v>1310</v>
      </c>
      <c r="N14" s="1493"/>
      <c r="O14" s="1459" t="s">
        <v>1357</v>
      </c>
    </row>
    <row r="15" spans="1:15">
      <c r="A15" s="1367" t="s">
        <v>1360</v>
      </c>
      <c r="B15" s="1375" t="s">
        <v>1311</v>
      </c>
      <c r="C15" s="1369" t="s">
        <v>1360</v>
      </c>
      <c r="D15" s="1475" t="s">
        <v>1312</v>
      </c>
      <c r="E15" s="1475" t="s">
        <v>1360</v>
      </c>
      <c r="F15" s="1380" t="s">
        <v>1312</v>
      </c>
      <c r="G15" s="1494" t="s">
        <v>1360</v>
      </c>
      <c r="H15" s="1369" t="s">
        <v>1312</v>
      </c>
      <c r="I15" s="1475" t="s">
        <v>1360</v>
      </c>
      <c r="J15" s="1475" t="s">
        <v>1312</v>
      </c>
      <c r="K15" s="1475" t="s">
        <v>1360</v>
      </c>
      <c r="L15" s="1475" t="s">
        <v>1312</v>
      </c>
      <c r="M15" s="1475" t="s">
        <v>1360</v>
      </c>
      <c r="N15" s="1475" t="s">
        <v>1312</v>
      </c>
      <c r="O15" s="1029" t="s">
        <v>1360</v>
      </c>
    </row>
    <row r="16" spans="1:15">
      <c r="A16" s="1463"/>
      <c r="B16" s="1467" t="s">
        <v>446</v>
      </c>
      <c r="C16" s="1476" t="s">
        <v>447</v>
      </c>
      <c r="D16" s="1476" t="s">
        <v>448</v>
      </c>
      <c r="E16" s="1476" t="s">
        <v>449</v>
      </c>
      <c r="F16" s="1382" t="s">
        <v>1953</v>
      </c>
      <c r="G16" s="1495" t="s">
        <v>1954</v>
      </c>
      <c r="H16" s="1467" t="s">
        <v>1955</v>
      </c>
      <c r="I16" s="1476" t="s">
        <v>1956</v>
      </c>
      <c r="J16" s="1476" t="s">
        <v>1957</v>
      </c>
      <c r="K16" s="1476" t="s">
        <v>1958</v>
      </c>
      <c r="L16" s="1476" t="s">
        <v>1959</v>
      </c>
      <c r="M16" s="1476" t="s">
        <v>1960</v>
      </c>
      <c r="N16" s="1476" t="s">
        <v>4213</v>
      </c>
      <c r="O16" s="1469"/>
    </row>
    <row r="17" spans="1:15">
      <c r="A17" s="1496" t="s">
        <v>1313</v>
      </c>
      <c r="B17" s="524" t="s">
        <v>1314</v>
      </c>
      <c r="C17" s="289">
        <v>4980</v>
      </c>
      <c r="D17" s="288">
        <v>-2313</v>
      </c>
      <c r="E17" s="288">
        <v>867</v>
      </c>
      <c r="F17" s="320"/>
      <c r="G17" s="287">
        <v>8867</v>
      </c>
      <c r="H17" s="289"/>
      <c r="I17" s="288">
        <v>8867</v>
      </c>
      <c r="J17" s="288"/>
      <c r="K17" s="288">
        <v>231937</v>
      </c>
      <c r="L17" s="288"/>
      <c r="M17" s="288">
        <v>255518</v>
      </c>
      <c r="N17" s="288">
        <v>-2313</v>
      </c>
      <c r="O17" s="1497" t="s">
        <v>1313</v>
      </c>
    </row>
    <row r="18" spans="1:15">
      <c r="A18" s="1494" t="s">
        <v>1315</v>
      </c>
      <c r="B18" s="1455"/>
      <c r="C18" s="1650"/>
      <c r="D18" s="1651"/>
      <c r="E18" s="1651"/>
      <c r="F18" s="1652"/>
      <c r="G18" s="1653"/>
      <c r="H18" s="1650"/>
      <c r="I18" s="1651"/>
      <c r="J18" s="1651"/>
      <c r="K18" s="1651"/>
      <c r="L18" s="1651"/>
      <c r="M18" s="1651"/>
      <c r="N18" s="1651"/>
      <c r="O18" s="1374" t="s">
        <v>1315</v>
      </c>
    </row>
    <row r="19" spans="1:15">
      <c r="A19" s="1371" t="s">
        <v>1316</v>
      </c>
      <c r="B19" s="1365" t="s">
        <v>1317</v>
      </c>
      <c r="C19" s="1651"/>
      <c r="D19" s="1651"/>
      <c r="E19" s="1651"/>
      <c r="F19" s="1652"/>
      <c r="G19" s="1653"/>
      <c r="H19" s="1650"/>
      <c r="I19" s="1651"/>
      <c r="J19" s="1651"/>
      <c r="K19" s="1651"/>
      <c r="L19" s="1651"/>
      <c r="M19" s="1651"/>
      <c r="N19" s="1651"/>
      <c r="O19" s="1374" t="s">
        <v>1316</v>
      </c>
    </row>
    <row r="20" spans="1:15">
      <c r="A20" s="1495" t="s">
        <v>1318</v>
      </c>
      <c r="B20" s="551" t="s">
        <v>1319</v>
      </c>
      <c r="C20" s="1650">
        <v>484</v>
      </c>
      <c r="D20" s="1651"/>
      <c r="E20" s="1651"/>
      <c r="F20" s="1652"/>
      <c r="G20" s="1653"/>
      <c r="H20" s="1650"/>
      <c r="I20" s="1651"/>
      <c r="J20" s="1651"/>
      <c r="K20" s="1651">
        <v>8867</v>
      </c>
      <c r="L20" s="1651"/>
      <c r="M20" s="1651">
        <v>9351</v>
      </c>
      <c r="N20" s="1651"/>
      <c r="O20" s="1374" t="s">
        <v>1318</v>
      </c>
    </row>
    <row r="21" spans="1:15">
      <c r="A21" s="1496" t="s">
        <v>1320</v>
      </c>
      <c r="B21" s="524" t="s">
        <v>1321</v>
      </c>
      <c r="C21" s="1654"/>
      <c r="D21" s="1654"/>
      <c r="E21" s="1654"/>
      <c r="F21" s="1655"/>
      <c r="G21" s="1656"/>
      <c r="H21" s="1657"/>
      <c r="I21" s="1654"/>
      <c r="J21" s="1654"/>
      <c r="K21" s="1654"/>
      <c r="L21" s="1654"/>
      <c r="M21" s="1654"/>
      <c r="N21" s="1654"/>
      <c r="O21" s="1497" t="s">
        <v>1320</v>
      </c>
    </row>
    <row r="22" spans="1:15">
      <c r="A22" s="1494" t="s">
        <v>1322</v>
      </c>
      <c r="B22" s="1365"/>
      <c r="C22" s="1658"/>
      <c r="D22" s="1659"/>
      <c r="E22" s="1659"/>
      <c r="F22" s="1660"/>
      <c r="G22" s="1661"/>
      <c r="H22" s="1658"/>
      <c r="I22" s="1659"/>
      <c r="J22" s="1659"/>
      <c r="K22" s="1659"/>
      <c r="L22" s="1659"/>
      <c r="M22" s="1659"/>
      <c r="N22" s="1659"/>
      <c r="O22" s="1374" t="s">
        <v>1322</v>
      </c>
    </row>
    <row r="23" spans="1:15">
      <c r="A23" s="1371" t="s">
        <v>1323</v>
      </c>
      <c r="B23" s="1365" t="s">
        <v>1324</v>
      </c>
      <c r="C23" s="1651"/>
      <c r="D23" s="1651"/>
      <c r="E23" s="1651"/>
      <c r="F23" s="1652"/>
      <c r="G23" s="1653"/>
      <c r="H23" s="1650"/>
      <c r="I23" s="1651"/>
      <c r="J23" s="1651"/>
      <c r="K23" s="1651"/>
      <c r="L23" s="1651"/>
      <c r="M23" s="1651"/>
      <c r="N23" s="1651"/>
      <c r="O23" s="1374" t="s">
        <v>1323</v>
      </c>
    </row>
    <row r="24" spans="1:15">
      <c r="A24" s="1495" t="s">
        <v>1325</v>
      </c>
      <c r="B24" s="1365"/>
      <c r="C24" s="1662"/>
      <c r="D24" s="1663"/>
      <c r="E24" s="1663"/>
      <c r="F24" s="1664"/>
      <c r="G24" s="1665"/>
      <c r="H24" s="1662"/>
      <c r="I24" s="1663"/>
      <c r="J24" s="1663"/>
      <c r="K24" s="1663"/>
      <c r="L24" s="1663"/>
      <c r="M24" s="1663"/>
      <c r="N24" s="1663"/>
      <c r="O24" s="1374" t="s">
        <v>1325</v>
      </c>
    </row>
    <row r="25" spans="1:15">
      <c r="A25" s="1496" t="s">
        <v>1326</v>
      </c>
      <c r="B25" s="524"/>
      <c r="C25" s="1654"/>
      <c r="D25" s="1654"/>
      <c r="E25" s="1654"/>
      <c r="F25" s="1655"/>
      <c r="G25" s="1656"/>
      <c r="H25" s="1657"/>
      <c r="I25" s="1654"/>
      <c r="J25" s="1654"/>
      <c r="K25" s="1654"/>
      <c r="L25" s="1654"/>
      <c r="M25" s="1654"/>
      <c r="N25" s="1654"/>
      <c r="O25" s="1497" t="s">
        <v>1326</v>
      </c>
    </row>
    <row r="26" spans="1:15">
      <c r="A26" s="1495" t="s">
        <v>1374</v>
      </c>
      <c r="B26" s="551"/>
      <c r="C26" s="1663"/>
      <c r="D26" s="1663"/>
      <c r="E26" s="1663"/>
      <c r="F26" s="1664"/>
      <c r="G26" s="1665"/>
      <c r="H26" s="1662"/>
      <c r="I26" s="1663"/>
      <c r="J26" s="1663"/>
      <c r="K26" s="1663"/>
      <c r="L26" s="1663"/>
      <c r="M26" s="1663"/>
      <c r="N26" s="1663"/>
      <c r="O26" s="1382" t="s">
        <v>1374</v>
      </c>
    </row>
    <row r="27" spans="1:15">
      <c r="A27" s="1495" t="s">
        <v>1375</v>
      </c>
      <c r="B27" s="551"/>
      <c r="C27" s="1663"/>
      <c r="D27" s="1663"/>
      <c r="E27" s="1663"/>
      <c r="F27" s="1664"/>
      <c r="G27" s="1665"/>
      <c r="H27" s="1662"/>
      <c r="I27" s="1663"/>
      <c r="J27" s="1663"/>
      <c r="K27" s="1663"/>
      <c r="L27" s="1663"/>
      <c r="M27" s="1663"/>
      <c r="N27" s="1663"/>
      <c r="O27" s="1382" t="s">
        <v>1375</v>
      </c>
    </row>
    <row r="28" spans="1:15">
      <c r="A28" s="1495" t="s">
        <v>1376</v>
      </c>
      <c r="B28" s="551"/>
      <c r="C28" s="1663"/>
      <c r="D28" s="1663"/>
      <c r="E28" s="1663"/>
      <c r="F28" s="1664"/>
      <c r="G28" s="1665"/>
      <c r="H28" s="1662"/>
      <c r="I28" s="1663"/>
      <c r="J28" s="1663"/>
      <c r="K28" s="1663"/>
      <c r="L28" s="1663"/>
      <c r="M28" s="1663"/>
      <c r="N28" s="1663"/>
      <c r="O28" s="1382" t="s">
        <v>1376</v>
      </c>
    </row>
    <row r="29" spans="1:15">
      <c r="A29" s="1495" t="s">
        <v>1377</v>
      </c>
      <c r="B29" s="551"/>
      <c r="C29" s="1663"/>
      <c r="D29" s="1663"/>
      <c r="E29" s="1663"/>
      <c r="F29" s="1664"/>
      <c r="G29" s="1665"/>
      <c r="H29" s="1662"/>
      <c r="I29" s="1663"/>
      <c r="J29" s="1663"/>
      <c r="K29" s="1663"/>
      <c r="L29" s="1663"/>
      <c r="M29" s="1663"/>
      <c r="N29" s="1663"/>
      <c r="O29" s="1382" t="s">
        <v>1377</v>
      </c>
    </row>
    <row r="30" spans="1:15">
      <c r="A30" s="1495" t="s">
        <v>1378</v>
      </c>
      <c r="B30" s="551"/>
      <c r="C30" s="1663"/>
      <c r="D30" s="1663"/>
      <c r="E30" s="1663"/>
      <c r="F30" s="1664"/>
      <c r="G30" s="1665"/>
      <c r="H30" s="1662"/>
      <c r="I30" s="1663"/>
      <c r="J30" s="1663"/>
      <c r="K30" s="1663"/>
      <c r="L30" s="1663"/>
      <c r="M30" s="1663"/>
      <c r="N30" s="1663"/>
      <c r="O30" s="1382" t="s">
        <v>1378</v>
      </c>
    </row>
    <row r="31" spans="1:15">
      <c r="A31" s="1495" t="s">
        <v>1379</v>
      </c>
      <c r="B31" s="551" t="s">
        <v>1938</v>
      </c>
      <c r="C31" s="1663"/>
      <c r="D31" s="1663"/>
      <c r="E31" s="1663"/>
      <c r="F31" s="1664"/>
      <c r="G31" s="1665"/>
      <c r="H31" s="1662"/>
      <c r="I31" s="1663"/>
      <c r="J31" s="1663"/>
      <c r="K31" s="1663"/>
      <c r="L31" s="1663"/>
      <c r="M31" s="1663"/>
      <c r="N31" s="1663"/>
      <c r="O31" s="1382" t="s">
        <v>1379</v>
      </c>
    </row>
    <row r="32" spans="1:15">
      <c r="A32" s="1494" t="s">
        <v>1380</v>
      </c>
      <c r="B32" s="1365"/>
      <c r="C32" s="1651"/>
      <c r="D32" s="1651"/>
      <c r="E32" s="1651"/>
      <c r="F32" s="1652"/>
      <c r="G32" s="1653"/>
      <c r="H32" s="1650"/>
      <c r="I32" s="1651"/>
      <c r="J32" s="1651"/>
      <c r="K32" s="1651"/>
      <c r="L32" s="1651"/>
      <c r="M32" s="1651"/>
      <c r="N32" s="1651"/>
      <c r="O32" s="1374" t="s">
        <v>1380</v>
      </c>
    </row>
    <row r="33" spans="1:15">
      <c r="A33" s="1371" t="s">
        <v>1381</v>
      </c>
      <c r="B33" s="1365" t="s">
        <v>1327</v>
      </c>
      <c r="C33" s="1651"/>
      <c r="D33" s="1651"/>
      <c r="E33" s="1651"/>
      <c r="F33" s="1652"/>
      <c r="G33" s="1653"/>
      <c r="H33" s="1650"/>
      <c r="I33" s="1651"/>
      <c r="J33" s="1651"/>
      <c r="K33" s="1651"/>
      <c r="L33" s="1651"/>
      <c r="M33" s="1651"/>
      <c r="N33" s="1651"/>
      <c r="O33" s="1374" t="s">
        <v>1381</v>
      </c>
    </row>
    <row r="34" spans="1:15">
      <c r="A34" s="1495" t="s">
        <v>1382</v>
      </c>
      <c r="B34" s="1365" t="s">
        <v>1328</v>
      </c>
      <c r="C34" s="1651">
        <v>134</v>
      </c>
      <c r="D34" s="1651">
        <v>259</v>
      </c>
      <c r="E34" s="1651"/>
      <c r="F34" s="1652"/>
      <c r="G34" s="1653"/>
      <c r="H34" s="1650"/>
      <c r="I34" s="1651"/>
      <c r="J34" s="1651"/>
      <c r="K34" s="1651"/>
      <c r="L34" s="1651"/>
      <c r="M34" s="1651">
        <v>134</v>
      </c>
      <c r="N34" s="1651">
        <v>259</v>
      </c>
      <c r="O34" s="1374" t="s">
        <v>1382</v>
      </c>
    </row>
    <row r="35" spans="1:15">
      <c r="A35" s="1496" t="s">
        <v>1383</v>
      </c>
      <c r="B35" s="524" t="s">
        <v>1329</v>
      </c>
      <c r="C35" s="1654"/>
      <c r="D35" s="1654"/>
      <c r="E35" s="1654"/>
      <c r="F35" s="1655"/>
      <c r="G35" s="1656"/>
      <c r="H35" s="1657"/>
      <c r="I35" s="1654"/>
      <c r="J35" s="1654"/>
      <c r="K35" s="1654"/>
      <c r="L35" s="1654"/>
      <c r="M35" s="1654"/>
      <c r="N35" s="1654"/>
      <c r="O35" s="1497" t="s">
        <v>1383</v>
      </c>
    </row>
    <row r="36" spans="1:15">
      <c r="A36" s="1495" t="s">
        <v>1384</v>
      </c>
      <c r="B36" s="551"/>
      <c r="C36" s="1663"/>
      <c r="D36" s="1663">
        <v>1178</v>
      </c>
      <c r="E36" s="1663"/>
      <c r="F36" s="1664"/>
      <c r="G36" s="1665"/>
      <c r="H36" s="1662"/>
      <c r="I36" s="1663"/>
      <c r="J36" s="1663"/>
      <c r="K36" s="1663"/>
      <c r="L36" s="1663"/>
      <c r="M36" s="1663"/>
      <c r="N36" s="1663">
        <v>1178</v>
      </c>
      <c r="O36" s="1382" t="s">
        <v>1384</v>
      </c>
    </row>
    <row r="37" spans="1:15">
      <c r="A37" s="1494" t="s">
        <v>2896</v>
      </c>
      <c r="B37" s="1365" t="s">
        <v>1330</v>
      </c>
      <c r="C37" s="1651"/>
      <c r="D37" s="1651"/>
      <c r="E37" s="1651"/>
      <c r="F37" s="1652"/>
      <c r="G37" s="1653"/>
      <c r="H37" s="1650"/>
      <c r="I37" s="1651"/>
      <c r="J37" s="1651"/>
      <c r="K37" s="1651"/>
      <c r="L37" s="1651"/>
      <c r="M37" s="1651"/>
      <c r="N37" s="1651"/>
      <c r="O37" s="1374" t="s">
        <v>2896</v>
      </c>
    </row>
    <row r="38" spans="1:15">
      <c r="A38" s="1495" t="s">
        <v>2897</v>
      </c>
      <c r="B38" s="1365"/>
      <c r="C38" s="1651"/>
      <c r="D38" s="1651"/>
      <c r="E38" s="1651"/>
      <c r="F38" s="1652"/>
      <c r="G38" s="1653"/>
      <c r="H38" s="1650"/>
      <c r="I38" s="1651"/>
      <c r="J38" s="1651"/>
      <c r="K38" s="1651"/>
      <c r="L38" s="1651"/>
      <c r="M38" s="1651"/>
      <c r="N38" s="1651"/>
      <c r="O38" s="1374" t="s">
        <v>2897</v>
      </c>
    </row>
    <row r="39" spans="1:15">
      <c r="A39" s="1496" t="s">
        <v>2898</v>
      </c>
      <c r="B39" s="524"/>
      <c r="C39" s="1654"/>
      <c r="D39" s="1654"/>
      <c r="E39" s="1654"/>
      <c r="F39" s="1655"/>
      <c r="G39" s="1656"/>
      <c r="H39" s="1657"/>
      <c r="I39" s="1654"/>
      <c r="J39" s="1654"/>
      <c r="K39" s="1654"/>
      <c r="L39" s="1654"/>
      <c r="M39" s="1654"/>
      <c r="N39" s="1654"/>
      <c r="O39" s="1497" t="s">
        <v>2898</v>
      </c>
    </row>
    <row r="40" spans="1:15">
      <c r="A40" s="1495" t="s">
        <v>2899</v>
      </c>
      <c r="B40" s="551"/>
      <c r="C40" s="1663"/>
      <c r="D40" s="1663"/>
      <c r="E40" s="1663"/>
      <c r="F40" s="1664"/>
      <c r="G40" s="1665"/>
      <c r="H40" s="1662"/>
      <c r="I40" s="1663"/>
      <c r="J40" s="1663"/>
      <c r="K40" s="1663"/>
      <c r="L40" s="1663"/>
      <c r="M40" s="1663"/>
      <c r="N40" s="1663"/>
      <c r="O40" s="1382" t="s">
        <v>2899</v>
      </c>
    </row>
    <row r="41" spans="1:15">
      <c r="A41" s="1495" t="s">
        <v>2900</v>
      </c>
      <c r="B41" s="551"/>
      <c r="C41" s="1663"/>
      <c r="D41" s="1663"/>
      <c r="E41" s="1663"/>
      <c r="F41" s="1664"/>
      <c r="G41" s="1665"/>
      <c r="H41" s="1662"/>
      <c r="I41" s="1663"/>
      <c r="J41" s="1663"/>
      <c r="K41" s="1663"/>
      <c r="L41" s="1663"/>
      <c r="M41" s="1663"/>
      <c r="N41" s="1663"/>
      <c r="O41" s="1382" t="s">
        <v>2900</v>
      </c>
    </row>
    <row r="42" spans="1:15">
      <c r="A42" s="1495" t="s">
        <v>2901</v>
      </c>
      <c r="B42" s="551"/>
      <c r="C42" s="1663"/>
      <c r="D42" s="1663"/>
      <c r="E42" s="1663"/>
      <c r="F42" s="1664"/>
      <c r="G42" s="1665"/>
      <c r="H42" s="1662"/>
      <c r="I42" s="1663"/>
      <c r="J42" s="1663"/>
      <c r="K42" s="1663"/>
      <c r="L42" s="1663"/>
      <c r="M42" s="1663"/>
      <c r="N42" s="1663"/>
      <c r="O42" s="1382" t="s">
        <v>2901</v>
      </c>
    </row>
    <row r="43" spans="1:15">
      <c r="A43" s="1495" t="s">
        <v>2902</v>
      </c>
      <c r="B43" s="551"/>
      <c r="C43" s="1663"/>
      <c r="D43" s="1663"/>
      <c r="E43" s="1663"/>
      <c r="F43" s="1664"/>
      <c r="G43" s="1665"/>
      <c r="H43" s="1662"/>
      <c r="I43" s="1663"/>
      <c r="J43" s="1663"/>
      <c r="K43" s="1663"/>
      <c r="L43" s="1663"/>
      <c r="M43" s="1663"/>
      <c r="N43" s="1663"/>
      <c r="O43" s="1382" t="s">
        <v>2902</v>
      </c>
    </row>
    <row r="44" spans="1:15">
      <c r="A44" s="1495" t="s">
        <v>1978</v>
      </c>
      <c r="B44" s="551" t="s">
        <v>1938</v>
      </c>
      <c r="C44" s="1663"/>
      <c r="D44" s="1663"/>
      <c r="E44" s="1663"/>
      <c r="F44" s="1664"/>
      <c r="G44" s="1665"/>
      <c r="H44" s="1662"/>
      <c r="I44" s="1663"/>
      <c r="J44" s="1663"/>
      <c r="K44" s="1663"/>
      <c r="L44" s="1663"/>
      <c r="M44" s="1663"/>
      <c r="N44" s="1663"/>
      <c r="O44" s="1382" t="s">
        <v>1978</v>
      </c>
    </row>
    <row r="45" spans="1:15">
      <c r="A45" s="1496" t="s">
        <v>1979</v>
      </c>
      <c r="B45" s="1833" t="s">
        <v>1331</v>
      </c>
      <c r="C45" s="1834">
        <v>5330</v>
      </c>
      <c r="D45" s="1835">
        <v>-3750</v>
      </c>
      <c r="E45" s="1835">
        <v>867</v>
      </c>
      <c r="F45" s="1836"/>
      <c r="G45" s="1837">
        <v>8867</v>
      </c>
      <c r="H45" s="1834"/>
      <c r="I45" s="1835">
        <v>8867</v>
      </c>
      <c r="J45" s="1835"/>
      <c r="K45" s="1835">
        <v>240804</v>
      </c>
      <c r="L45" s="1835"/>
      <c r="M45" s="1835">
        <v>264735</v>
      </c>
      <c r="N45" s="1835">
        <v>-3750</v>
      </c>
      <c r="O45" s="1497" t="s">
        <v>1979</v>
      </c>
    </row>
    <row r="46" spans="1:15">
      <c r="A46" s="1494" t="s">
        <v>1980</v>
      </c>
      <c r="B46" s="1365"/>
      <c r="C46" s="1651"/>
      <c r="D46" s="1651"/>
      <c r="E46" s="1651"/>
      <c r="F46" s="1652"/>
      <c r="G46" s="1653"/>
      <c r="H46" s="1650"/>
      <c r="I46" s="1651"/>
      <c r="J46" s="1651"/>
      <c r="K46" s="1651"/>
      <c r="L46" s="1651"/>
      <c r="M46" s="1651"/>
      <c r="N46" s="1651"/>
      <c r="O46" s="1374" t="s">
        <v>1980</v>
      </c>
    </row>
    <row r="47" spans="1:15">
      <c r="A47" s="1371" t="s">
        <v>1981</v>
      </c>
      <c r="B47" s="1365" t="s">
        <v>1332</v>
      </c>
      <c r="C47" s="1651"/>
      <c r="D47" s="1651"/>
      <c r="E47" s="1651"/>
      <c r="F47" s="1652"/>
      <c r="G47" s="1653"/>
      <c r="H47" s="1650"/>
      <c r="I47" s="1651"/>
      <c r="J47" s="1651"/>
      <c r="K47" s="1651"/>
      <c r="L47" s="1651"/>
      <c r="M47" s="1651"/>
      <c r="N47" s="1651"/>
      <c r="O47" s="1374" t="s">
        <v>1981</v>
      </c>
    </row>
    <row r="48" spans="1:15">
      <c r="A48" s="1495" t="s">
        <v>1982</v>
      </c>
      <c r="B48" s="1365" t="s">
        <v>1333</v>
      </c>
      <c r="C48" s="385"/>
      <c r="D48" s="427"/>
      <c r="E48" s="427"/>
      <c r="F48" s="338"/>
      <c r="G48" s="101"/>
      <c r="H48" s="385"/>
      <c r="I48" s="427"/>
      <c r="J48" s="427"/>
      <c r="K48" s="427"/>
      <c r="L48" s="427"/>
      <c r="M48" s="427"/>
      <c r="N48" s="427"/>
      <c r="O48" s="1374" t="s">
        <v>1982</v>
      </c>
    </row>
    <row r="49" spans="1:15">
      <c r="A49" s="1496" t="s">
        <v>1983</v>
      </c>
      <c r="B49" s="524" t="s">
        <v>1334</v>
      </c>
      <c r="C49" s="1654"/>
      <c r="D49" s="1654"/>
      <c r="E49" s="1654"/>
      <c r="F49" s="1655"/>
      <c r="G49" s="1656"/>
      <c r="H49" s="1657"/>
      <c r="I49" s="1654"/>
      <c r="J49" s="1654"/>
      <c r="K49" s="1654"/>
      <c r="L49" s="1654"/>
      <c r="M49" s="1654"/>
      <c r="N49" s="1654"/>
      <c r="O49" s="1497" t="s">
        <v>1983</v>
      </c>
    </row>
    <row r="50" spans="1:15">
      <c r="A50" s="1495" t="s">
        <v>1984</v>
      </c>
      <c r="B50" s="551" t="s">
        <v>1335</v>
      </c>
      <c r="C50" s="1663"/>
      <c r="D50" s="1663"/>
      <c r="E50" s="1663"/>
      <c r="F50" s="1664"/>
      <c r="G50" s="1665"/>
      <c r="H50" s="1662"/>
      <c r="I50" s="1663"/>
      <c r="J50" s="1663"/>
      <c r="K50" s="1663"/>
      <c r="L50" s="1663"/>
      <c r="M50" s="1663"/>
      <c r="N50" s="1663"/>
      <c r="O50" s="1382" t="s">
        <v>1984</v>
      </c>
    </row>
    <row r="51" spans="1:15">
      <c r="A51" s="1495" t="s">
        <v>1985</v>
      </c>
      <c r="B51" s="551" t="s">
        <v>1336</v>
      </c>
      <c r="C51" s="1663"/>
      <c r="D51" s="1663"/>
      <c r="E51" s="1663"/>
      <c r="F51" s="1664"/>
      <c r="G51" s="1665"/>
      <c r="H51" s="1662"/>
      <c r="I51" s="1663"/>
      <c r="J51" s="1663"/>
      <c r="K51" s="1663"/>
      <c r="L51" s="1663"/>
      <c r="M51" s="1663"/>
      <c r="N51" s="1663"/>
      <c r="O51" s="1382" t="s">
        <v>1985</v>
      </c>
    </row>
    <row r="52" spans="1:15">
      <c r="A52" s="1026"/>
      <c r="B52" s="1375" t="s">
        <v>1337</v>
      </c>
      <c r="C52" s="1666"/>
      <c r="D52" s="1667"/>
      <c r="E52" s="1667"/>
      <c r="F52" s="1668"/>
      <c r="G52" s="1669"/>
      <c r="H52" s="1667"/>
      <c r="I52" s="1667"/>
      <c r="J52" s="1667"/>
      <c r="K52" s="1667"/>
      <c r="L52" s="1667"/>
      <c r="M52" s="1667"/>
      <c r="N52" s="1670"/>
      <c r="O52" s="1362"/>
    </row>
    <row r="53" spans="1:15">
      <c r="A53" s="1496" t="s">
        <v>1986</v>
      </c>
      <c r="B53" s="524" t="s">
        <v>1338</v>
      </c>
      <c r="C53" s="1808">
        <v>2570.5</v>
      </c>
      <c r="D53" s="1654"/>
      <c r="E53" s="1654"/>
      <c r="F53" s="1655"/>
      <c r="G53" s="1656"/>
      <c r="H53" s="1657"/>
      <c r="I53" s="1654"/>
      <c r="J53" s="1654"/>
      <c r="K53" s="1654"/>
      <c r="L53" s="1654"/>
      <c r="M53" s="1808">
        <v>2570.5</v>
      </c>
      <c r="N53" s="1654"/>
      <c r="O53" s="1497" t="s">
        <v>1986</v>
      </c>
    </row>
    <row r="54" spans="1:15">
      <c r="A54" s="1495" t="s">
        <v>1987</v>
      </c>
      <c r="B54" s="551" t="s">
        <v>1339</v>
      </c>
      <c r="C54" s="1809">
        <v>257</v>
      </c>
      <c r="D54" s="1663"/>
      <c r="E54" s="1663"/>
      <c r="F54" s="1664"/>
      <c r="G54" s="1665"/>
      <c r="H54" s="1662"/>
      <c r="I54" s="1663"/>
      <c r="J54" s="1663"/>
      <c r="K54" s="1663"/>
      <c r="L54" s="1663"/>
      <c r="M54" s="1809">
        <v>257</v>
      </c>
      <c r="N54" s="1663"/>
      <c r="O54" s="1382" t="s">
        <v>1987</v>
      </c>
    </row>
    <row r="55" spans="1:15">
      <c r="A55" s="1495" t="s">
        <v>1988</v>
      </c>
      <c r="B55" s="551" t="s">
        <v>1340</v>
      </c>
      <c r="C55" s="1809">
        <v>128.5</v>
      </c>
      <c r="D55" s="1663"/>
      <c r="E55" s="1663"/>
      <c r="F55" s="1664"/>
      <c r="G55" s="1665"/>
      <c r="H55" s="1662"/>
      <c r="I55" s="1663"/>
      <c r="J55" s="1663"/>
      <c r="K55" s="1663"/>
      <c r="L55" s="1663"/>
      <c r="M55" s="1809">
        <v>128.5</v>
      </c>
      <c r="N55" s="1663"/>
      <c r="O55" s="1382" t="s">
        <v>1988</v>
      </c>
    </row>
    <row r="56" spans="1:15">
      <c r="A56" s="1495" t="s">
        <v>1989</v>
      </c>
      <c r="B56" s="551" t="s">
        <v>1341</v>
      </c>
      <c r="C56" s="1809"/>
      <c r="D56" s="1663"/>
      <c r="E56" s="1663"/>
      <c r="F56" s="1664"/>
      <c r="G56" s="1665"/>
      <c r="H56" s="1662"/>
      <c r="I56" s="1663"/>
      <c r="J56" s="1663"/>
      <c r="K56" s="1663"/>
      <c r="L56" s="1663"/>
      <c r="M56" s="1809"/>
      <c r="N56" s="1663"/>
      <c r="O56" s="1382" t="s">
        <v>1989</v>
      </c>
    </row>
    <row r="57" spans="1:15">
      <c r="A57" s="1496" t="s">
        <v>1990</v>
      </c>
      <c r="B57" s="524" t="s">
        <v>1331</v>
      </c>
      <c r="C57" s="1810">
        <v>2699</v>
      </c>
      <c r="D57" s="288"/>
      <c r="E57" s="288"/>
      <c r="F57" s="320"/>
      <c r="G57" s="287"/>
      <c r="H57" s="289"/>
      <c r="I57" s="288"/>
      <c r="J57" s="288"/>
      <c r="K57" s="288"/>
      <c r="L57" s="288"/>
      <c r="M57" s="1814">
        <v>2699</v>
      </c>
      <c r="N57" s="288"/>
      <c r="O57" s="1497" t="s">
        <v>1990</v>
      </c>
    </row>
    <row r="58" spans="1:15">
      <c r="A58" s="1494" t="s">
        <v>1991</v>
      </c>
      <c r="C58" s="1811"/>
      <c r="D58" s="1651"/>
      <c r="E58" s="1651"/>
      <c r="F58" s="1652"/>
      <c r="G58" s="1653"/>
      <c r="H58" s="1650"/>
      <c r="I58" s="1651"/>
      <c r="J58" s="1651"/>
      <c r="K58" s="1651"/>
      <c r="L58" s="1651"/>
      <c r="M58" s="1812"/>
      <c r="N58" s="1651"/>
      <c r="O58" s="1374" t="s">
        <v>1991</v>
      </c>
    </row>
    <row r="59" spans="1:15">
      <c r="A59" s="1371" t="s">
        <v>1992</v>
      </c>
      <c r="B59" s="1365" t="s">
        <v>1332</v>
      </c>
      <c r="C59" s="1812"/>
      <c r="D59" s="1651"/>
      <c r="E59" s="1651"/>
      <c r="F59" s="1652"/>
      <c r="G59" s="1653"/>
      <c r="H59" s="1650"/>
      <c r="I59" s="1651"/>
      <c r="J59" s="1651"/>
      <c r="K59" s="1651"/>
      <c r="L59" s="1651"/>
      <c r="M59" s="1812"/>
      <c r="N59" s="1651"/>
      <c r="O59" s="1374" t="s">
        <v>1992</v>
      </c>
    </row>
    <row r="60" spans="1:15">
      <c r="A60" s="1495" t="s">
        <v>1993</v>
      </c>
      <c r="B60" s="1365" t="s">
        <v>1333</v>
      </c>
      <c r="C60" s="425"/>
      <c r="D60" s="427"/>
      <c r="E60" s="427"/>
      <c r="F60" s="338"/>
      <c r="G60" s="101"/>
      <c r="H60" s="385"/>
      <c r="I60" s="427"/>
      <c r="J60" s="427"/>
      <c r="K60" s="427"/>
      <c r="L60" s="427"/>
      <c r="M60" s="1815"/>
      <c r="N60" s="427"/>
      <c r="O60" s="1374" t="s">
        <v>1993</v>
      </c>
    </row>
    <row r="61" spans="1:15">
      <c r="A61" s="1496" t="s">
        <v>1994</v>
      </c>
      <c r="B61" s="524" t="s">
        <v>1334</v>
      </c>
      <c r="C61" s="1808">
        <v>128.5</v>
      </c>
      <c r="D61" s="1654">
        <v>103</v>
      </c>
      <c r="E61" s="1654"/>
      <c r="F61" s="1655"/>
      <c r="G61" s="1656"/>
      <c r="H61" s="1657"/>
      <c r="I61" s="1654"/>
      <c r="J61" s="1654"/>
      <c r="K61" s="1654"/>
      <c r="L61" s="1654"/>
      <c r="M61" s="1808">
        <v>128.5</v>
      </c>
      <c r="N61" s="1654">
        <v>103</v>
      </c>
      <c r="O61" s="1497" t="s">
        <v>1994</v>
      </c>
    </row>
    <row r="62" spans="1:15">
      <c r="A62" s="1495" t="s">
        <v>1995</v>
      </c>
      <c r="B62" s="551" t="s">
        <v>1335</v>
      </c>
      <c r="C62" s="1809"/>
      <c r="D62" s="1663"/>
      <c r="E62" s="1663"/>
      <c r="F62" s="1664"/>
      <c r="G62" s="1665"/>
      <c r="H62" s="1662"/>
      <c r="I62" s="1663"/>
      <c r="J62" s="1663"/>
      <c r="K62" s="1663"/>
      <c r="L62" s="1663"/>
      <c r="M62" s="1809"/>
      <c r="N62" s="1663"/>
      <c r="O62" s="1382" t="s">
        <v>1995</v>
      </c>
    </row>
    <row r="63" spans="1:15" ht="15.6" thickBot="1">
      <c r="A63" s="1498" t="s">
        <v>1996</v>
      </c>
      <c r="B63" s="1499" t="s">
        <v>1336</v>
      </c>
      <c r="C63" s="1813"/>
      <c r="D63" s="1649"/>
      <c r="E63" s="1649"/>
      <c r="F63" s="573"/>
      <c r="G63" s="1648"/>
      <c r="H63" s="575"/>
      <c r="I63" s="1649"/>
      <c r="J63" s="1649"/>
      <c r="K63" s="1649"/>
      <c r="L63" s="1649"/>
      <c r="M63" s="1816"/>
      <c r="N63" s="1649"/>
      <c r="O63" s="1500" t="s">
        <v>1996</v>
      </c>
    </row>
    <row r="64" spans="1:15">
      <c r="A64" s="9" t="s">
        <v>1342</v>
      </c>
      <c r="G64" s="9" t="s">
        <v>1342</v>
      </c>
    </row>
    <row r="65" spans="1:15">
      <c r="A65" s="12" t="s">
        <v>1343</v>
      </c>
      <c r="B65" s="12"/>
      <c r="C65" s="12"/>
      <c r="D65" s="12"/>
      <c r="E65" s="12"/>
      <c r="F65" s="12"/>
      <c r="G65" s="12" t="s">
        <v>1344</v>
      </c>
      <c r="H65" s="12"/>
      <c r="I65" s="12"/>
      <c r="J65" s="12"/>
      <c r="K65" s="12"/>
      <c r="L65" s="12"/>
      <c r="M65" s="12"/>
      <c r="N65" s="12"/>
      <c r="O65" s="12"/>
    </row>
    <row r="68" spans="1:15">
      <c r="A68"/>
      <c r="B68"/>
      <c r="C68"/>
      <c r="D68"/>
      <c r="E68"/>
      <c r="F68"/>
      <c r="G68"/>
      <c r="H68"/>
      <c r="I68"/>
      <c r="J68"/>
      <c r="K68"/>
      <c r="L68"/>
      <c r="M68"/>
      <c r="N68"/>
      <c r="O68"/>
    </row>
    <row r="69" spans="1:15">
      <c r="A69"/>
      <c r="B69"/>
      <c r="C69"/>
      <c r="D69"/>
      <c r="E69"/>
      <c r="F69"/>
      <c r="G69"/>
      <c r="H69"/>
      <c r="I69"/>
      <c r="J69"/>
      <c r="K69"/>
      <c r="L69"/>
      <c r="M69"/>
      <c r="N69"/>
      <c r="O69"/>
    </row>
    <row r="70" spans="1:15">
      <c r="A70"/>
      <c r="B70"/>
      <c r="C70"/>
      <c r="D70"/>
      <c r="E70"/>
      <c r="F70"/>
      <c r="G70"/>
      <c r="H70"/>
      <c r="I70"/>
      <c r="J70"/>
      <c r="K70"/>
      <c r="L70"/>
      <c r="M70"/>
      <c r="N70"/>
      <c r="O70"/>
    </row>
    <row r="71" spans="1:15">
      <c r="A71" s="69"/>
      <c r="B71" s="69"/>
      <c r="C71" s="69"/>
      <c r="D71" s="69"/>
      <c r="E71" s="69"/>
      <c r="F71" s="69"/>
      <c r="G71" s="69"/>
      <c r="H71" s="69"/>
      <c r="I71" s="69"/>
      <c r="J71" s="69"/>
      <c r="K71" s="69"/>
      <c r="L71" s="69"/>
      <c r="M71" s="69"/>
      <c r="N71" s="69"/>
      <c r="O71" s="69"/>
    </row>
    <row r="72" spans="1:15">
      <c r="A72" s="69"/>
      <c r="B72" s="69"/>
      <c r="C72" s="69"/>
      <c r="D72" s="69"/>
      <c r="E72" s="69"/>
      <c r="F72" s="69"/>
      <c r="G72" s="69"/>
      <c r="H72" s="69"/>
      <c r="I72" s="69"/>
      <c r="J72" s="69"/>
      <c r="K72" s="69"/>
      <c r="L72" s="69"/>
      <c r="M72" s="69"/>
      <c r="N72" s="69"/>
      <c r="O72" s="69"/>
    </row>
  </sheetData>
  <customSheetViews>
    <customSheetView guid="{B03EE9F7-5DE6-4312-9CF8-68BFF35B892B}" scale="85" colorId="22" showPageBreaks="1" printArea="1">
      <colBreaks count="1" manualBreakCount="1">
        <brk id="6" max="1048575" man="1"/>
      </colBreaks>
      <pageMargins left="0.5" right="0.5" top="0.5" bottom="0.5" header="0.5" footer="0.5"/>
      <printOptions horizontalCentered="1" verticalCentered="1"/>
      <pageSetup scale="70" orientation="portrait" horizontalDpi="300" verticalDpi="300" r:id="rId1"/>
      <headerFooter alignWithMargins="0"/>
    </customSheetView>
    <customSheetView guid="{6604920B-9A9A-4B1B-8001-ABFAE204A5A1}" scale="85" colorId="22" showPageBreaks="1">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2"/>
      <headerFooter alignWithMargins="0"/>
    </customSheetView>
    <customSheetView guid="{725D19D6-B2FF-4AA6-9BA8-2C93787C1292}" scale="85" colorId="22" showRuler="0">
      <colBreaks count="1" manualBreakCount="1">
        <brk id="6" max="1048575" man="1"/>
      </colBreaks>
      <pageMargins left="0.5" right="0.5" top="0.5" bottom="0.5" header="0.5" footer="0.5"/>
      <printOptions horizontalCentered="1" verticalCentered="1"/>
      <pageSetup scale="70" orientation="portrait" horizontalDpi="300" verticalDpi="300" r:id="rId3"/>
      <headerFooter alignWithMargins="0"/>
    </customSheetView>
    <customSheetView guid="{00D7FFF0-A637-4B2D-8964-7D108FE27DC9}" scale="85" colorId="22">
      <colBreaks count="1" manualBreakCount="1">
        <brk id="6" max="1048575" man="1"/>
      </colBreaks>
      <pageMargins left="0.5" right="0.5" top="0.5" bottom="0.5" header="0.5" footer="0.5"/>
      <printOptions horizontalCentered="1" verticalCentered="1"/>
      <pageSetup scale="70" orientation="portrait" horizontalDpi="300" verticalDpi="300" r:id="rId4"/>
      <headerFooter alignWithMargins="0"/>
    </customSheetView>
    <customSheetView guid="{8930B103-E5CB-49CF-B279-92DC95584FC0}" scale="85" colorId="22" showPageBreaks="1" printArea="1">
      <colBreaks count="1" manualBreakCount="1">
        <brk id="6" max="1048575" man="1"/>
      </colBreaks>
      <pageMargins left="0.5" right="0.5" top="0.5" bottom="0.5" header="0.5" footer="0.5"/>
      <printOptions horizontalCentered="1" verticalCentered="1"/>
      <pageSetup scale="70" orientation="portrait" horizontalDpi="300" verticalDpi="300" r:id="rId5"/>
      <headerFooter alignWithMargins="0"/>
    </customSheetView>
  </customSheetViews>
  <mergeCells count="9">
    <mergeCell ref="G5:J9"/>
    <mergeCell ref="A6:C7"/>
    <mergeCell ref="D6:F10"/>
    <mergeCell ref="K6:O7"/>
    <mergeCell ref="K8:O9"/>
    <mergeCell ref="A9:C12"/>
    <mergeCell ref="G10:J13"/>
    <mergeCell ref="K10:O11"/>
    <mergeCell ref="D11:F13"/>
  </mergeCells>
  <phoneticPr fontId="54" type="noConversion"/>
  <printOptions horizontalCentered="1" verticalCentered="1"/>
  <pageMargins left="0.5" right="0.5" top="0.5" bottom="0.5" header="0.5" footer="0.5"/>
  <pageSetup scale="70" orientation="portrait" horizontalDpi="300" verticalDpi="300" r:id="rId6"/>
  <headerFooter alignWithMargins="0"/>
  <colBreaks count="1" manualBreakCount="1">
    <brk id="6" max="1048575" man="1"/>
  </colBreaks>
</worksheet>
</file>

<file path=xl/worksheets/sheet31.xml><?xml version="1.0" encoding="utf-8"?>
<worksheet xmlns="http://schemas.openxmlformats.org/spreadsheetml/2006/main" xmlns:r="http://schemas.openxmlformats.org/officeDocument/2006/relationships">
  <sheetPr transitionEvaluation="1"/>
  <dimension ref="A1:H151"/>
  <sheetViews>
    <sheetView defaultGridColor="0" colorId="22" zoomScale="85" zoomScaleNormal="85" workbookViewId="0">
      <selection activeCell="B37" sqref="B37"/>
    </sheetView>
  </sheetViews>
  <sheetFormatPr defaultColWidth="9.6328125" defaultRowHeight="15"/>
  <cols>
    <col min="1" max="1" width="4.6328125" style="9" customWidth="1"/>
    <col min="2" max="2" width="45.6328125" style="9" customWidth="1"/>
    <col min="3" max="4" width="12.6328125" style="9" customWidth="1"/>
    <col min="5" max="5" width="10.36328125" style="9" customWidth="1"/>
    <col min="6" max="6" width="12.6328125" style="9" customWidth="1"/>
    <col min="7" max="7" width="16.36328125" style="9" customWidth="1"/>
    <col min="8" max="16384" width="9.6328125" style="9"/>
  </cols>
  <sheetData>
    <row r="1" spans="1:8">
      <c r="A1" s="1021" t="s">
        <v>1429</v>
      </c>
      <c r="B1" s="1022"/>
      <c r="C1" s="1024" t="s">
        <v>1202</v>
      </c>
      <c r="D1" s="1024"/>
      <c r="E1" s="1023" t="s">
        <v>1431</v>
      </c>
      <c r="F1" s="1022"/>
      <c r="G1" s="1025" t="s">
        <v>1432</v>
      </c>
      <c r="H1" s="17"/>
    </row>
    <row r="2" spans="1:8">
      <c r="A2" s="72" t="str">
        <f>'Data Sheet'!$C$25</f>
        <v>Rochester Gas &amp; Electric Corporation</v>
      </c>
      <c r="B2" s="1027"/>
      <c r="C2" s="9" t="s">
        <v>2884</v>
      </c>
      <c r="E2" s="509" t="s">
        <v>1434</v>
      </c>
      <c r="F2" s="1027"/>
      <c r="G2" s="1362"/>
      <c r="H2" s="17"/>
    </row>
    <row r="3" spans="1:8" ht="15" customHeight="1">
      <c r="A3" s="1030"/>
      <c r="B3" s="1031"/>
      <c r="C3" s="550" t="s">
        <v>418</v>
      </c>
      <c r="D3" s="550"/>
      <c r="E3" s="859" t="str">
        <f>'Data Sheet'!$C$40</f>
        <v xml:space="preserve"> </v>
      </c>
      <c r="F3" s="1031"/>
      <c r="G3" s="1587" t="str">
        <f>'Data Sheet'!$C$38</f>
        <v>12/31/2013</v>
      </c>
      <c r="H3" s="17"/>
    </row>
    <row r="4" spans="1:8" ht="15" customHeight="1">
      <c r="A4" s="1450" t="s">
        <v>3372</v>
      </c>
      <c r="B4" s="1451"/>
      <c r="C4" s="1451"/>
      <c r="D4" s="1451"/>
      <c r="E4" s="1451"/>
      <c r="F4" s="1451"/>
      <c r="G4" s="1452"/>
      <c r="H4" s="17"/>
    </row>
    <row r="5" spans="1:8">
      <c r="A5" s="1026"/>
      <c r="B5" s="1461" t="s">
        <v>3373</v>
      </c>
      <c r="C5" s="1461" t="s">
        <v>1938</v>
      </c>
      <c r="D5" s="1461" t="s">
        <v>1336</v>
      </c>
      <c r="E5" s="509" t="s">
        <v>3374</v>
      </c>
      <c r="F5" s="1027"/>
      <c r="G5" s="1362"/>
      <c r="H5" s="17"/>
    </row>
    <row r="6" spans="1:8">
      <c r="A6" s="1026"/>
      <c r="B6" s="1987" t="s">
        <v>934</v>
      </c>
      <c r="C6" s="1461" t="s">
        <v>4717</v>
      </c>
      <c r="D6" s="1461" t="s">
        <v>3375</v>
      </c>
      <c r="E6" s="1464" t="s">
        <v>3376</v>
      </c>
      <c r="F6" s="1465"/>
      <c r="G6" s="1362"/>
      <c r="H6" s="17"/>
    </row>
    <row r="7" spans="1:8">
      <c r="A7" s="1026"/>
      <c r="B7" s="1987"/>
      <c r="C7" s="1461" t="s">
        <v>3377</v>
      </c>
      <c r="D7" s="1461" t="s">
        <v>3378</v>
      </c>
      <c r="E7" s="1461" t="s">
        <v>4208</v>
      </c>
      <c r="F7" s="1365"/>
      <c r="G7" s="1376" t="s">
        <v>4713</v>
      </c>
      <c r="H7" s="17"/>
    </row>
    <row r="8" spans="1:8">
      <c r="A8" s="1363" t="s">
        <v>1357</v>
      </c>
      <c r="B8" s="1987"/>
      <c r="C8" s="509"/>
      <c r="D8" s="509"/>
      <c r="E8" s="1461" t="s">
        <v>3379</v>
      </c>
      <c r="F8" s="1375" t="s">
        <v>4717</v>
      </c>
      <c r="G8" s="1376" t="s">
        <v>2139</v>
      </c>
      <c r="H8" s="17"/>
    </row>
    <row r="9" spans="1:8">
      <c r="A9" s="1381" t="s">
        <v>1360</v>
      </c>
      <c r="B9" s="1501" t="s">
        <v>446</v>
      </c>
      <c r="C9" s="1468" t="s">
        <v>447</v>
      </c>
      <c r="D9" s="1468" t="s">
        <v>448</v>
      </c>
      <c r="E9" s="1468" t="s">
        <v>449</v>
      </c>
      <c r="F9" s="1467" t="s">
        <v>1953</v>
      </c>
      <c r="G9" s="1502" t="s">
        <v>1954</v>
      </c>
      <c r="H9" s="17"/>
    </row>
    <row r="10" spans="1:8">
      <c r="A10" s="1026">
        <v>1</v>
      </c>
      <c r="B10" s="509" t="s">
        <v>162</v>
      </c>
      <c r="C10" s="380"/>
      <c r="D10" s="380"/>
      <c r="E10" s="509"/>
      <c r="F10" s="383"/>
      <c r="G10" s="384"/>
      <c r="H10" s="17"/>
    </row>
    <row r="11" spans="1:8">
      <c r="A11" s="1026">
        <v>2</v>
      </c>
      <c r="B11" s="509"/>
      <c r="C11" s="375"/>
      <c r="D11" s="375"/>
      <c r="E11" s="509"/>
      <c r="F11" s="385"/>
      <c r="G11" s="379"/>
      <c r="H11" s="17"/>
    </row>
    <row r="12" spans="1:8">
      <c r="A12" s="1026">
        <v>3</v>
      </c>
      <c r="B12" s="509"/>
      <c r="C12" s="375"/>
      <c r="D12" s="375"/>
      <c r="E12" s="509"/>
      <c r="F12" s="385"/>
      <c r="G12" s="379"/>
      <c r="H12" s="17"/>
    </row>
    <row r="13" spans="1:8">
      <c r="A13" s="1026">
        <v>4</v>
      </c>
      <c r="B13" s="509"/>
      <c r="C13" s="375"/>
      <c r="D13" s="375"/>
      <c r="E13" s="509"/>
      <c r="F13" s="385"/>
      <c r="G13" s="379"/>
      <c r="H13" s="17"/>
    </row>
    <row r="14" spans="1:8">
      <c r="A14" s="1026">
        <v>5</v>
      </c>
      <c r="B14" s="509"/>
      <c r="C14" s="375"/>
      <c r="D14" s="375"/>
      <c r="E14" s="509"/>
      <c r="F14" s="385"/>
      <c r="G14" s="379"/>
      <c r="H14" s="17"/>
    </row>
    <row r="15" spans="1:8">
      <c r="A15" s="1026">
        <v>6</v>
      </c>
      <c r="B15" s="509"/>
      <c r="C15" s="375"/>
      <c r="D15" s="375"/>
      <c r="E15" s="509"/>
      <c r="F15" s="385"/>
      <c r="G15" s="379"/>
      <c r="H15" s="17"/>
    </row>
    <row r="16" spans="1:8">
      <c r="A16" s="1026">
        <v>7</v>
      </c>
      <c r="B16" s="509"/>
      <c r="C16" s="375"/>
      <c r="D16" s="375"/>
      <c r="E16" s="509"/>
      <c r="F16" s="385"/>
      <c r="G16" s="379"/>
      <c r="H16" s="17"/>
    </row>
    <row r="17" spans="1:8">
      <c r="A17" s="1026">
        <v>8</v>
      </c>
      <c r="B17" s="509"/>
      <c r="C17" s="375"/>
      <c r="D17" s="375"/>
      <c r="E17" s="509"/>
      <c r="F17" s="385"/>
      <c r="G17" s="379"/>
      <c r="H17" s="17"/>
    </row>
    <row r="18" spans="1:8">
      <c r="A18" s="1026">
        <v>9</v>
      </c>
      <c r="B18" s="509"/>
      <c r="C18" s="375"/>
      <c r="D18" s="375"/>
      <c r="E18" s="509"/>
      <c r="F18" s="385"/>
      <c r="G18" s="379"/>
      <c r="H18" s="17"/>
    </row>
    <row r="19" spans="1:8">
      <c r="A19" s="1026">
        <v>10</v>
      </c>
      <c r="B19" s="509"/>
      <c r="C19" s="375"/>
      <c r="D19" s="375"/>
      <c r="E19" s="509"/>
      <c r="F19" s="385"/>
      <c r="G19" s="379"/>
      <c r="H19" s="17"/>
    </row>
    <row r="20" spans="1:8">
      <c r="A20" s="1026">
        <v>11</v>
      </c>
      <c r="B20" s="509"/>
      <c r="C20" s="375"/>
      <c r="D20" s="375"/>
      <c r="E20" s="509"/>
      <c r="F20" s="385"/>
      <c r="G20" s="379"/>
      <c r="H20" s="17"/>
    </row>
    <row r="21" spans="1:8">
      <c r="A21" s="1026">
        <v>12</v>
      </c>
      <c r="B21" s="509"/>
      <c r="C21" s="375"/>
      <c r="D21" s="375"/>
      <c r="E21" s="509"/>
      <c r="F21" s="385"/>
      <c r="G21" s="379"/>
      <c r="H21" s="17"/>
    </row>
    <row r="22" spans="1:8">
      <c r="A22" s="1026">
        <v>13</v>
      </c>
      <c r="B22" s="509"/>
      <c r="C22" s="375"/>
      <c r="D22" s="375"/>
      <c r="E22" s="509"/>
      <c r="F22" s="385"/>
      <c r="G22" s="379"/>
      <c r="H22" s="17"/>
    </row>
    <row r="23" spans="1:8">
      <c r="A23" s="1026">
        <v>14</v>
      </c>
      <c r="B23" s="509"/>
      <c r="C23" s="375"/>
      <c r="D23" s="375"/>
      <c r="E23" s="509"/>
      <c r="F23" s="385"/>
      <c r="G23" s="379"/>
      <c r="H23" s="17"/>
    </row>
    <row r="24" spans="1:8">
      <c r="A24" s="1026">
        <v>15</v>
      </c>
      <c r="B24" s="509"/>
      <c r="C24" s="375"/>
      <c r="D24" s="375"/>
      <c r="E24" s="509"/>
      <c r="F24" s="385"/>
      <c r="G24" s="379"/>
      <c r="H24" s="17"/>
    </row>
    <row r="25" spans="1:8">
      <c r="A25" s="1026">
        <v>16</v>
      </c>
      <c r="B25" s="509"/>
      <c r="C25" s="375"/>
      <c r="D25" s="375"/>
      <c r="E25" s="509"/>
      <c r="F25" s="385"/>
      <c r="G25" s="379"/>
      <c r="H25" s="17"/>
    </row>
    <row r="26" spans="1:8">
      <c r="A26" s="1026">
        <v>17</v>
      </c>
      <c r="B26" s="509"/>
      <c r="C26" s="375"/>
      <c r="D26" s="375"/>
      <c r="E26" s="509"/>
      <c r="F26" s="385"/>
      <c r="G26" s="379"/>
      <c r="H26" s="17"/>
    </row>
    <row r="27" spans="1:8">
      <c r="A27" s="1026">
        <v>18</v>
      </c>
      <c r="B27" s="509"/>
      <c r="C27" s="375"/>
      <c r="D27" s="375"/>
      <c r="E27" s="509"/>
      <c r="F27" s="385"/>
      <c r="G27" s="379"/>
      <c r="H27" s="17"/>
    </row>
    <row r="28" spans="1:8">
      <c r="A28" s="1030">
        <v>19</v>
      </c>
      <c r="B28" s="569"/>
      <c r="C28" s="371"/>
      <c r="D28" s="371"/>
      <c r="E28" s="569"/>
      <c r="F28" s="386"/>
      <c r="G28" s="387"/>
      <c r="H28" s="17"/>
    </row>
    <row r="29" spans="1:8">
      <c r="A29" s="1030">
        <v>20</v>
      </c>
      <c r="B29" s="569" t="s">
        <v>4204</v>
      </c>
      <c r="C29" s="388">
        <f>SUM(C10:C28)</f>
        <v>0</v>
      </c>
      <c r="D29" s="388">
        <f>SUM(D10:D28)</f>
        <v>0</v>
      </c>
      <c r="E29" s="1503"/>
      <c r="F29" s="390">
        <f>SUM(F10:F28)</f>
        <v>0</v>
      </c>
      <c r="G29" s="391">
        <f>SUM(G10:G28)</f>
        <v>0</v>
      </c>
      <c r="H29" s="17"/>
    </row>
    <row r="30" spans="1:8">
      <c r="A30" s="1450" t="s">
        <v>3380</v>
      </c>
      <c r="B30" s="1451"/>
      <c r="C30" s="1451"/>
      <c r="D30" s="1451"/>
      <c r="E30" s="1451"/>
      <c r="F30" s="1451"/>
      <c r="G30" s="1452"/>
      <c r="H30" s="17"/>
    </row>
    <row r="31" spans="1:8">
      <c r="A31" s="1026"/>
      <c r="B31" s="1504" t="s">
        <v>3381</v>
      </c>
      <c r="C31" s="1461" t="s">
        <v>3382</v>
      </c>
      <c r="D31" s="1461" t="s">
        <v>3383</v>
      </c>
      <c r="E31" s="509" t="s">
        <v>3374</v>
      </c>
      <c r="F31" s="1027"/>
      <c r="G31" s="1362"/>
      <c r="H31" s="17"/>
    </row>
    <row r="32" spans="1:8">
      <c r="A32" s="1026"/>
      <c r="B32" s="1987" t="s">
        <v>935</v>
      </c>
      <c r="C32" s="1461" t="s">
        <v>3384</v>
      </c>
      <c r="D32" s="1461" t="s">
        <v>3375</v>
      </c>
      <c r="E32" s="1464" t="s">
        <v>3376</v>
      </c>
      <c r="F32" s="1465"/>
      <c r="G32" s="1362"/>
      <c r="H32" s="17"/>
    </row>
    <row r="33" spans="1:8">
      <c r="A33" s="1363" t="s">
        <v>1357</v>
      </c>
      <c r="B33" s="1987"/>
      <c r="C33" s="1461" t="s">
        <v>3385</v>
      </c>
      <c r="D33" s="1461" t="s">
        <v>3378</v>
      </c>
      <c r="E33" s="1461" t="s">
        <v>4208</v>
      </c>
      <c r="F33" s="1365"/>
      <c r="G33" s="1376" t="s">
        <v>4713</v>
      </c>
      <c r="H33" s="17"/>
    </row>
    <row r="34" spans="1:8">
      <c r="A34" s="1363" t="s">
        <v>1360</v>
      </c>
      <c r="B34" s="1987"/>
      <c r="C34" s="509"/>
      <c r="D34" s="509"/>
      <c r="E34" s="1461" t="s">
        <v>3379</v>
      </c>
      <c r="F34" s="1375" t="s">
        <v>4717</v>
      </c>
      <c r="G34" s="1376" t="s">
        <v>2139</v>
      </c>
      <c r="H34" s="17"/>
    </row>
    <row r="35" spans="1:8">
      <c r="A35" s="1030"/>
      <c r="B35" s="1501" t="s">
        <v>446</v>
      </c>
      <c r="C35" s="1468" t="s">
        <v>447</v>
      </c>
      <c r="D35" s="1468" t="s">
        <v>448</v>
      </c>
      <c r="E35" s="1468" t="s">
        <v>449</v>
      </c>
      <c r="F35" s="1467" t="s">
        <v>1953</v>
      </c>
      <c r="G35" s="1502" t="s">
        <v>1954</v>
      </c>
      <c r="H35" s="17"/>
    </row>
    <row r="36" spans="1:8">
      <c r="A36" s="1026">
        <v>21</v>
      </c>
      <c r="B36" s="509" t="s">
        <v>162</v>
      </c>
      <c r="C36" s="380"/>
      <c r="D36" s="380"/>
      <c r="E36" s="509"/>
      <c r="F36" s="383"/>
      <c r="G36" s="384"/>
      <c r="H36" s="17"/>
    </row>
    <row r="37" spans="1:8">
      <c r="A37" s="1026">
        <v>22</v>
      </c>
      <c r="B37" s="509"/>
      <c r="C37" s="375"/>
      <c r="D37" s="375"/>
      <c r="E37" s="509"/>
      <c r="F37" s="385"/>
      <c r="G37" s="379"/>
      <c r="H37" s="17"/>
    </row>
    <row r="38" spans="1:8">
      <c r="A38" s="1026">
        <v>23</v>
      </c>
      <c r="B38" s="509"/>
      <c r="C38" s="375"/>
      <c r="D38" s="375"/>
      <c r="E38" s="509"/>
      <c r="F38" s="385"/>
      <c r="G38" s="379"/>
      <c r="H38" s="17"/>
    </row>
    <row r="39" spans="1:8">
      <c r="A39" s="1026">
        <v>24</v>
      </c>
      <c r="B39" s="509"/>
      <c r="C39" s="375"/>
      <c r="D39" s="375"/>
      <c r="E39" s="509"/>
      <c r="F39" s="385"/>
      <c r="G39" s="379"/>
      <c r="H39" s="17"/>
    </row>
    <row r="40" spans="1:8">
      <c r="A40" s="1026">
        <v>25</v>
      </c>
      <c r="B40" s="509"/>
      <c r="C40" s="375"/>
      <c r="D40" s="375"/>
      <c r="E40" s="509"/>
      <c r="F40" s="385"/>
      <c r="G40" s="379"/>
      <c r="H40" s="17"/>
    </row>
    <row r="41" spans="1:8">
      <c r="A41" s="1026">
        <v>26</v>
      </c>
      <c r="B41" s="509"/>
      <c r="C41" s="375"/>
      <c r="D41" s="375"/>
      <c r="E41" s="509"/>
      <c r="F41" s="385"/>
      <c r="G41" s="379"/>
      <c r="H41" s="17"/>
    </row>
    <row r="42" spans="1:8">
      <c r="A42" s="1026">
        <v>27</v>
      </c>
      <c r="B42" s="509"/>
      <c r="C42" s="375"/>
      <c r="D42" s="375"/>
      <c r="E42" s="509"/>
      <c r="F42" s="385"/>
      <c r="G42" s="379"/>
      <c r="H42" s="17"/>
    </row>
    <row r="43" spans="1:8">
      <c r="A43" s="1026">
        <v>28</v>
      </c>
      <c r="B43" s="509"/>
      <c r="C43" s="375"/>
      <c r="D43" s="375"/>
      <c r="E43" s="509"/>
      <c r="F43" s="385"/>
      <c r="G43" s="379"/>
      <c r="H43" s="17"/>
    </row>
    <row r="44" spans="1:8">
      <c r="A44" s="1026">
        <v>29</v>
      </c>
      <c r="B44" s="509"/>
      <c r="C44" s="375"/>
      <c r="D44" s="375"/>
      <c r="E44" s="509"/>
      <c r="F44" s="385"/>
      <c r="G44" s="379"/>
      <c r="H44" s="17"/>
    </row>
    <row r="45" spans="1:8">
      <c r="A45" s="1026">
        <v>30</v>
      </c>
      <c r="B45" s="509"/>
      <c r="C45" s="375"/>
      <c r="D45" s="375"/>
      <c r="E45" s="509"/>
      <c r="F45" s="385"/>
      <c r="G45" s="379"/>
      <c r="H45" s="17"/>
    </row>
    <row r="46" spans="1:8">
      <c r="A46" s="1026">
        <v>31</v>
      </c>
      <c r="B46" s="509"/>
      <c r="C46" s="375"/>
      <c r="D46" s="375"/>
      <c r="E46" s="509"/>
      <c r="F46" s="385"/>
      <c r="G46" s="379"/>
      <c r="H46" s="17"/>
    </row>
    <row r="47" spans="1:8">
      <c r="A47" s="1026">
        <v>32</v>
      </c>
      <c r="B47" s="509"/>
      <c r="C47" s="375"/>
      <c r="D47" s="375"/>
      <c r="E47" s="509"/>
      <c r="F47" s="385"/>
      <c r="G47" s="379"/>
      <c r="H47" s="17"/>
    </row>
    <row r="48" spans="1:8">
      <c r="A48" s="1026">
        <v>33</v>
      </c>
      <c r="B48" s="509"/>
      <c r="C48" s="375"/>
      <c r="D48" s="375"/>
      <c r="E48" s="509"/>
      <c r="F48" s="385"/>
      <c r="G48" s="379"/>
      <c r="H48" s="17"/>
    </row>
    <row r="49" spans="1:8">
      <c r="A49" s="1026">
        <v>34</v>
      </c>
      <c r="B49" s="509"/>
      <c r="C49" s="375"/>
      <c r="D49" s="375"/>
      <c r="E49" s="509"/>
      <c r="F49" s="385"/>
      <c r="G49" s="379"/>
      <c r="H49" s="17"/>
    </row>
    <row r="50" spans="1:8">
      <c r="A50" s="1026">
        <v>35</v>
      </c>
      <c r="B50" s="509"/>
      <c r="C50" s="375"/>
      <c r="D50" s="375"/>
      <c r="E50" s="375"/>
      <c r="F50" s="385"/>
      <c r="G50" s="379"/>
      <c r="H50" s="17"/>
    </row>
    <row r="51" spans="1:8">
      <c r="A51" s="1026">
        <v>36</v>
      </c>
      <c r="B51" s="509"/>
      <c r="C51" s="375"/>
      <c r="D51" s="375"/>
      <c r="E51" s="509"/>
      <c r="F51" s="385"/>
      <c r="G51" s="379"/>
      <c r="H51" s="17"/>
    </row>
    <row r="52" spans="1:8">
      <c r="A52" s="1026">
        <v>37</v>
      </c>
      <c r="B52" s="509"/>
      <c r="C52" s="375"/>
      <c r="D52" s="375"/>
      <c r="E52" s="509"/>
      <c r="F52" s="385"/>
      <c r="G52" s="379"/>
      <c r="H52" s="17"/>
    </row>
    <row r="53" spans="1:8">
      <c r="A53" s="1026">
        <v>38</v>
      </c>
      <c r="B53" s="509"/>
      <c r="C53" s="375"/>
      <c r="D53" s="375"/>
      <c r="E53" s="509"/>
      <c r="F53" s="385"/>
      <c r="G53" s="379"/>
      <c r="H53" s="17"/>
    </row>
    <row r="54" spans="1:8">
      <c r="A54" s="1026">
        <v>39</v>
      </c>
      <c r="B54" s="509"/>
      <c r="C54" s="375"/>
      <c r="D54" s="375"/>
      <c r="E54" s="509"/>
      <c r="F54" s="385"/>
      <c r="G54" s="379"/>
      <c r="H54" s="17"/>
    </row>
    <row r="55" spans="1:8">
      <c r="A55" s="1026">
        <v>40</v>
      </c>
      <c r="B55" s="509"/>
      <c r="C55" s="375"/>
      <c r="D55" s="375"/>
      <c r="E55" s="509"/>
      <c r="F55" s="385"/>
      <c r="G55" s="379"/>
      <c r="H55" s="17"/>
    </row>
    <row r="56" spans="1:8">
      <c r="A56" s="1026">
        <v>41</v>
      </c>
      <c r="B56" s="509"/>
      <c r="C56" s="375"/>
      <c r="D56" s="375"/>
      <c r="E56" s="509"/>
      <c r="F56" s="385"/>
      <c r="G56" s="379"/>
      <c r="H56" s="17"/>
    </row>
    <row r="57" spans="1:8">
      <c r="A57" s="1026">
        <v>42</v>
      </c>
      <c r="B57" s="509"/>
      <c r="C57" s="375"/>
      <c r="D57" s="375"/>
      <c r="E57" s="509"/>
      <c r="F57" s="385"/>
      <c r="G57" s="379"/>
      <c r="H57" s="17"/>
    </row>
    <row r="58" spans="1:8">
      <c r="A58" s="1026">
        <v>43</v>
      </c>
      <c r="B58" s="509"/>
      <c r="C58" s="375"/>
      <c r="D58" s="375"/>
      <c r="E58" s="509"/>
      <c r="F58" s="385"/>
      <c r="G58" s="379"/>
      <c r="H58" s="17"/>
    </row>
    <row r="59" spans="1:8">
      <c r="A59" s="1026">
        <v>44</v>
      </c>
      <c r="B59" s="509"/>
      <c r="C59" s="375"/>
      <c r="D59" s="375"/>
      <c r="E59" s="509"/>
      <c r="F59" s="385"/>
      <c r="G59" s="379"/>
      <c r="H59" s="17"/>
    </row>
    <row r="60" spans="1:8">
      <c r="A60" s="1026">
        <v>45</v>
      </c>
      <c r="B60" s="509"/>
      <c r="C60" s="375"/>
      <c r="D60" s="375"/>
      <c r="E60" s="509"/>
      <c r="F60" s="385"/>
      <c r="G60" s="379"/>
      <c r="H60" s="17"/>
    </row>
    <row r="61" spans="1:8">
      <c r="A61" s="1026">
        <v>46</v>
      </c>
      <c r="B61" s="509"/>
      <c r="C61" s="375"/>
      <c r="D61" s="375"/>
      <c r="E61" s="509"/>
      <c r="F61" s="385"/>
      <c r="G61" s="379"/>
      <c r="H61" s="17"/>
    </row>
    <row r="62" spans="1:8">
      <c r="A62" s="1026">
        <v>47</v>
      </c>
      <c r="B62" s="509"/>
      <c r="C62" s="375"/>
      <c r="D62" s="375"/>
      <c r="E62" s="509"/>
      <c r="F62" s="385"/>
      <c r="G62" s="379"/>
      <c r="H62" s="17"/>
    </row>
    <row r="63" spans="1:8">
      <c r="A63" s="1030">
        <v>48</v>
      </c>
      <c r="B63" s="569"/>
      <c r="C63" s="371"/>
      <c r="D63" s="371"/>
      <c r="E63" s="569"/>
      <c r="F63" s="386"/>
      <c r="G63" s="387"/>
      <c r="H63" s="17"/>
    </row>
    <row r="64" spans="1:8" ht="15.6" thickBot="1">
      <c r="A64" s="1042">
        <v>49</v>
      </c>
      <c r="B64" s="1505" t="s">
        <v>4204</v>
      </c>
      <c r="C64" s="376">
        <f>SUM(C36:C63)</f>
        <v>0</v>
      </c>
      <c r="D64" s="376">
        <f>SUM(D36:D63)</f>
        <v>0</v>
      </c>
      <c r="E64" s="1506"/>
      <c r="F64" s="393">
        <f>SUM(F36:F63)</f>
        <v>0</v>
      </c>
      <c r="G64" s="394">
        <f>SUM(G36:G63)</f>
        <v>0</v>
      </c>
      <c r="H64" s="17"/>
    </row>
    <row r="65" spans="1:8">
      <c r="A65" s="9" t="s">
        <v>3386</v>
      </c>
      <c r="G65" s="1358" t="s">
        <v>3387</v>
      </c>
      <c r="H65" s="17"/>
    </row>
    <row r="66" spans="1:8">
      <c r="A66" s="12" t="s">
        <v>3388</v>
      </c>
      <c r="B66" s="12"/>
      <c r="C66" s="12"/>
      <c r="D66" s="12"/>
      <c r="E66" s="12"/>
      <c r="F66" s="12"/>
      <c r="G66" s="12"/>
      <c r="H66" s="17"/>
    </row>
    <row r="67" spans="1:8">
      <c r="A67"/>
      <c r="B67"/>
      <c r="C67"/>
      <c r="D67"/>
      <c r="E67"/>
      <c r="F67"/>
      <c r="G67"/>
      <c r="H67" s="17"/>
    </row>
    <row r="68" spans="1:8">
      <c r="A68" s="69"/>
      <c r="B68" s="69"/>
      <c r="C68" s="69"/>
      <c r="D68" s="69"/>
      <c r="E68" s="69"/>
      <c r="F68" s="69"/>
      <c r="G68" s="69"/>
      <c r="H68" s="17"/>
    </row>
    <row r="69" spans="1:8">
      <c r="A69" s="69"/>
      <c r="B69" s="69"/>
      <c r="C69" s="69"/>
      <c r="D69" s="69"/>
      <c r="E69" s="69"/>
      <c r="F69" s="69"/>
      <c r="G69" s="69"/>
      <c r="H69" s="17"/>
    </row>
    <row r="70" spans="1:8">
      <c r="A70" s="69"/>
      <c r="B70" s="69"/>
      <c r="C70" s="69"/>
      <c r="D70" s="69"/>
      <c r="E70" s="69"/>
      <c r="F70" s="69"/>
      <c r="G70" s="69"/>
      <c r="H70" s="17"/>
    </row>
    <row r="71" spans="1:8">
      <c r="A71" s="69"/>
      <c r="B71" s="69"/>
      <c r="C71" s="69"/>
      <c r="D71" s="69"/>
      <c r="E71" s="69"/>
      <c r="F71" s="69"/>
      <c r="G71" s="69"/>
      <c r="H71" s="17"/>
    </row>
    <row r="72" spans="1:8">
      <c r="A72" s="69"/>
      <c r="B72" s="69"/>
      <c r="C72" s="69"/>
      <c r="D72" s="69"/>
      <c r="E72" s="69"/>
      <c r="F72" s="69"/>
      <c r="G72" s="69"/>
      <c r="H72" s="17"/>
    </row>
    <row r="73" spans="1:8">
      <c r="A73" s="69"/>
      <c r="B73" s="69"/>
      <c r="C73" s="69"/>
      <c r="D73" s="69"/>
      <c r="E73" s="69"/>
      <c r="F73" s="69"/>
      <c r="G73" s="69"/>
      <c r="H73" s="17"/>
    </row>
    <row r="74" spans="1:8">
      <c r="A74" s="17"/>
      <c r="B74" s="17"/>
      <c r="C74" s="17"/>
      <c r="D74" s="17"/>
      <c r="E74" s="17"/>
      <c r="F74" s="17"/>
      <c r="G74" s="17"/>
      <c r="H74" s="17"/>
    </row>
    <row r="75" spans="1:8">
      <c r="A75" s="17"/>
      <c r="B75" s="17"/>
      <c r="C75" s="17"/>
      <c r="D75" s="17"/>
      <c r="E75" s="17"/>
      <c r="F75" s="17"/>
      <c r="G75" s="17"/>
      <c r="H75" s="17"/>
    </row>
    <row r="76" spans="1:8">
      <c r="A76" s="17"/>
      <c r="B76" s="17"/>
      <c r="C76" s="17"/>
      <c r="D76" s="17"/>
      <c r="E76" s="17"/>
      <c r="F76" s="17"/>
      <c r="G76" s="17"/>
      <c r="H76" s="17"/>
    </row>
    <row r="77" spans="1:8">
      <c r="A77" s="17"/>
      <c r="B77" s="17"/>
      <c r="C77" s="17"/>
      <c r="D77" s="17"/>
      <c r="E77" s="17"/>
      <c r="F77" s="17"/>
      <c r="G77" s="17"/>
      <c r="H77" s="17"/>
    </row>
    <row r="78" spans="1:8">
      <c r="A78" s="17"/>
      <c r="B78" s="17"/>
      <c r="C78" s="17"/>
      <c r="D78" s="17"/>
      <c r="E78" s="17"/>
      <c r="F78" s="17"/>
      <c r="G78" s="17"/>
      <c r="H78" s="17"/>
    </row>
    <row r="79" spans="1:8">
      <c r="A79" s="17"/>
      <c r="B79" s="17"/>
      <c r="C79" s="17"/>
      <c r="D79" s="17"/>
      <c r="E79" s="17"/>
      <c r="F79" s="17"/>
      <c r="G79" s="17"/>
      <c r="H79" s="17"/>
    </row>
    <row r="80" spans="1:8">
      <c r="A80" s="17"/>
      <c r="B80" s="17"/>
      <c r="C80" s="17"/>
      <c r="D80" s="17"/>
      <c r="E80" s="17"/>
      <c r="F80" s="17"/>
      <c r="G80" s="17"/>
      <c r="H80" s="17"/>
    </row>
    <row r="81" spans="1:8">
      <c r="A81" s="17"/>
      <c r="B81" s="17"/>
      <c r="C81" s="17"/>
      <c r="D81" s="17"/>
      <c r="E81" s="17"/>
      <c r="F81" s="17"/>
      <c r="G81" s="17"/>
      <c r="H81" s="17"/>
    </row>
    <row r="82" spans="1:8">
      <c r="A82" s="17"/>
      <c r="B82" s="17"/>
      <c r="C82" s="17"/>
      <c r="D82" s="17"/>
      <c r="E82" s="17"/>
      <c r="F82" s="17"/>
      <c r="G82" s="17"/>
      <c r="H82" s="17"/>
    </row>
    <row r="83" spans="1:8">
      <c r="A83" s="17"/>
      <c r="B83" s="17"/>
      <c r="C83" s="17"/>
      <c r="D83" s="17"/>
      <c r="E83" s="17"/>
      <c r="F83" s="17"/>
      <c r="G83" s="17"/>
      <c r="H83" s="17"/>
    </row>
    <row r="84" spans="1:8">
      <c r="A84" s="17"/>
      <c r="B84" s="17"/>
      <c r="C84" s="17"/>
      <c r="D84" s="17"/>
      <c r="E84" s="17"/>
      <c r="F84" s="17"/>
      <c r="G84" s="17"/>
      <c r="H84" s="17"/>
    </row>
    <row r="85" spans="1:8">
      <c r="A85" s="17"/>
      <c r="B85" s="17"/>
      <c r="C85" s="17"/>
      <c r="D85" s="17"/>
      <c r="E85" s="17"/>
      <c r="F85" s="17"/>
      <c r="G85" s="17"/>
      <c r="H85" s="17"/>
    </row>
    <row r="86" spans="1:8">
      <c r="A86" s="17"/>
      <c r="B86" s="17"/>
      <c r="C86" s="17"/>
      <c r="D86" s="17"/>
      <c r="E86" s="17"/>
      <c r="F86" s="17"/>
      <c r="G86" s="17"/>
      <c r="H86" s="17"/>
    </row>
    <row r="87" spans="1:8">
      <c r="A87" s="17"/>
      <c r="B87" s="17"/>
      <c r="C87" s="17"/>
      <c r="D87" s="17"/>
      <c r="E87" s="17"/>
      <c r="F87" s="17"/>
      <c r="G87" s="17"/>
      <c r="H87" s="17"/>
    </row>
    <row r="88" spans="1:8" ht="15.6">
      <c r="A88" s="71"/>
      <c r="B88" s="17"/>
      <c r="C88" s="17"/>
      <c r="D88" s="17"/>
      <c r="E88" s="17"/>
      <c r="F88" s="17"/>
      <c r="G88" s="17"/>
      <c r="H88" s="17"/>
    </row>
    <row r="89" spans="1:8">
      <c r="A89" s="17"/>
      <c r="B89" s="17"/>
      <c r="C89" s="17"/>
      <c r="D89" s="17"/>
      <c r="E89" s="17"/>
      <c r="F89" s="17"/>
      <c r="G89" s="17"/>
      <c r="H89" s="17"/>
    </row>
    <row r="90" spans="1:8">
      <c r="A90" s="17"/>
      <c r="B90" s="17"/>
      <c r="C90" s="17"/>
      <c r="D90" s="17"/>
      <c r="E90" s="17"/>
      <c r="F90" s="17"/>
      <c r="G90" s="17"/>
      <c r="H90" s="17"/>
    </row>
    <row r="91" spans="1:8">
      <c r="A91" s="17"/>
      <c r="B91" s="17"/>
      <c r="C91" s="17"/>
      <c r="D91" s="17"/>
      <c r="E91" s="17"/>
      <c r="F91" s="17"/>
      <c r="G91" s="17"/>
      <c r="H91" s="17"/>
    </row>
    <row r="92" spans="1:8">
      <c r="A92" s="17"/>
      <c r="B92" s="17"/>
      <c r="C92" s="17"/>
      <c r="D92" s="17"/>
      <c r="E92" s="17"/>
      <c r="F92" s="17"/>
      <c r="G92" s="17"/>
      <c r="H92" s="17"/>
    </row>
    <row r="93" spans="1:8">
      <c r="A93" s="17"/>
      <c r="B93" s="17"/>
      <c r="C93" s="17"/>
      <c r="D93" s="17"/>
      <c r="E93" s="17"/>
      <c r="F93" s="17"/>
      <c r="G93" s="17"/>
      <c r="H93" s="17"/>
    </row>
    <row r="94" spans="1:8">
      <c r="A94" s="17"/>
      <c r="B94" s="17"/>
      <c r="C94" s="17"/>
      <c r="D94" s="17"/>
      <c r="E94" s="17"/>
      <c r="F94" s="17"/>
      <c r="G94" s="17"/>
      <c r="H94" s="17"/>
    </row>
    <row r="95" spans="1:8">
      <c r="A95" s="17"/>
      <c r="B95" s="17"/>
      <c r="C95" s="17"/>
      <c r="D95" s="17"/>
      <c r="E95" s="17"/>
      <c r="F95" s="17"/>
      <c r="G95" s="17"/>
      <c r="H95" s="17"/>
    </row>
    <row r="96" spans="1:8">
      <c r="A96" s="17"/>
      <c r="B96" s="17"/>
      <c r="C96" s="17"/>
      <c r="D96" s="17"/>
      <c r="E96" s="17"/>
      <c r="F96" s="17"/>
      <c r="G96" s="17"/>
      <c r="H96" s="17"/>
    </row>
    <row r="97" spans="1:8">
      <c r="A97" s="17"/>
      <c r="B97" s="17"/>
      <c r="C97" s="17"/>
      <c r="D97" s="17"/>
      <c r="E97" s="17"/>
      <c r="F97" s="17"/>
      <c r="G97" s="17"/>
      <c r="H97" s="17"/>
    </row>
    <row r="98" spans="1:8">
      <c r="A98" s="17"/>
      <c r="B98" s="17"/>
      <c r="C98" s="17"/>
      <c r="D98" s="17"/>
      <c r="E98" s="17"/>
      <c r="F98" s="17"/>
      <c r="G98" s="17"/>
      <c r="H98" s="17"/>
    </row>
    <row r="99" spans="1:8">
      <c r="A99" s="17"/>
      <c r="B99" s="17"/>
      <c r="C99" s="17"/>
      <c r="D99" s="17"/>
      <c r="E99" s="17"/>
      <c r="F99" s="17"/>
      <c r="G99" s="17"/>
      <c r="H99" s="17"/>
    </row>
    <row r="100" spans="1:8">
      <c r="A100" s="17"/>
      <c r="B100" s="17"/>
      <c r="C100" s="17"/>
      <c r="D100" s="17"/>
      <c r="E100" s="17"/>
      <c r="F100" s="17"/>
      <c r="G100" s="17"/>
      <c r="H100" s="17"/>
    </row>
    <row r="101" spans="1:8">
      <c r="A101" s="17"/>
      <c r="B101" s="17"/>
      <c r="C101" s="17"/>
      <c r="D101" s="17"/>
      <c r="E101" s="17"/>
      <c r="F101" s="17"/>
      <c r="G101" s="17"/>
      <c r="H101" s="17"/>
    </row>
    <row r="102" spans="1:8">
      <c r="A102" s="17"/>
      <c r="B102" s="17"/>
      <c r="C102" s="17"/>
      <c r="D102" s="17"/>
      <c r="E102" s="17"/>
      <c r="F102" s="17"/>
      <c r="G102" s="17"/>
      <c r="H102" s="17"/>
    </row>
    <row r="103" spans="1:8">
      <c r="A103" s="17"/>
      <c r="B103" s="17"/>
      <c r="C103" s="17"/>
      <c r="D103" s="17"/>
      <c r="E103" s="17"/>
      <c r="F103" s="17"/>
      <c r="G103" s="17"/>
      <c r="H103" s="17"/>
    </row>
    <row r="104" spans="1:8">
      <c r="A104" s="17"/>
      <c r="B104" s="17"/>
      <c r="C104" s="17"/>
      <c r="D104" s="17"/>
      <c r="E104" s="17"/>
      <c r="F104" s="17"/>
      <c r="G104" s="17"/>
      <c r="H104" s="17"/>
    </row>
    <row r="105" spans="1:8">
      <c r="A105" s="17"/>
      <c r="B105" s="17"/>
      <c r="C105" s="17"/>
      <c r="D105" s="17"/>
      <c r="E105" s="17"/>
      <c r="F105" s="17"/>
      <c r="G105" s="17"/>
      <c r="H105" s="17"/>
    </row>
    <row r="106" spans="1:8">
      <c r="A106" s="17"/>
      <c r="B106" s="17"/>
      <c r="C106" s="17"/>
      <c r="D106" s="17"/>
      <c r="E106" s="17"/>
      <c r="F106" s="17"/>
      <c r="G106" s="17"/>
      <c r="H106" s="17"/>
    </row>
    <row r="107" spans="1:8">
      <c r="A107" s="17"/>
      <c r="B107" s="17"/>
      <c r="C107" s="17"/>
      <c r="D107" s="17"/>
      <c r="E107" s="17"/>
      <c r="F107" s="17"/>
      <c r="G107" s="17"/>
      <c r="H107" s="17"/>
    </row>
    <row r="108" spans="1:8">
      <c r="A108" s="17"/>
      <c r="B108" s="17"/>
      <c r="C108" s="17"/>
      <c r="D108" s="17"/>
      <c r="E108" s="17"/>
      <c r="F108" s="17"/>
      <c r="G108" s="17"/>
      <c r="H108" s="17"/>
    </row>
    <row r="109" spans="1:8">
      <c r="A109" s="17"/>
      <c r="B109" s="17"/>
      <c r="C109" s="17"/>
      <c r="D109" s="17"/>
      <c r="E109" s="17"/>
      <c r="F109" s="17"/>
      <c r="G109" s="17"/>
      <c r="H109" s="17"/>
    </row>
    <row r="110" spans="1:8">
      <c r="A110" s="17"/>
      <c r="B110" s="17"/>
      <c r="C110" s="17"/>
      <c r="D110" s="17"/>
      <c r="E110" s="17"/>
      <c r="F110" s="17"/>
      <c r="G110" s="17"/>
      <c r="H110" s="17"/>
    </row>
    <row r="111" spans="1:8">
      <c r="A111" s="17"/>
      <c r="B111" s="17"/>
      <c r="C111" s="17"/>
      <c r="D111" s="17"/>
      <c r="E111" s="17"/>
      <c r="F111" s="17"/>
      <c r="G111" s="17"/>
      <c r="H111" s="17"/>
    </row>
    <row r="112" spans="1:8">
      <c r="A112" s="17"/>
      <c r="B112" s="17"/>
      <c r="C112" s="17"/>
      <c r="D112" s="17"/>
      <c r="E112" s="17"/>
      <c r="F112" s="17"/>
      <c r="G112" s="17"/>
      <c r="H112" s="17"/>
    </row>
    <row r="113" spans="1:8">
      <c r="A113" s="17"/>
      <c r="B113" s="17"/>
      <c r="C113" s="17"/>
      <c r="D113" s="17"/>
      <c r="E113" s="17"/>
      <c r="F113" s="17"/>
      <c r="G113" s="17"/>
      <c r="H113" s="17"/>
    </row>
    <row r="114" spans="1:8">
      <c r="A114" s="17"/>
      <c r="B114" s="17"/>
      <c r="C114" s="17"/>
      <c r="D114" s="17"/>
      <c r="E114" s="17"/>
      <c r="F114" s="17"/>
      <c r="G114" s="17"/>
      <c r="H114" s="17"/>
    </row>
    <row r="115" spans="1:8">
      <c r="A115" s="17"/>
      <c r="B115" s="17"/>
      <c r="C115" s="17"/>
      <c r="D115" s="17"/>
      <c r="E115" s="17"/>
      <c r="F115" s="17"/>
      <c r="G115" s="17"/>
      <c r="H115" s="17"/>
    </row>
    <row r="116" spans="1:8">
      <c r="A116" s="17"/>
      <c r="B116" s="17"/>
      <c r="C116" s="17"/>
      <c r="D116" s="17"/>
      <c r="E116" s="17"/>
      <c r="F116" s="17"/>
      <c r="G116" s="17"/>
      <c r="H116" s="17"/>
    </row>
    <row r="117" spans="1:8">
      <c r="A117" s="17"/>
      <c r="B117" s="17"/>
      <c r="C117" s="17"/>
      <c r="D117" s="17"/>
      <c r="E117" s="17"/>
      <c r="F117" s="17"/>
      <c r="G117" s="17"/>
      <c r="H117" s="17"/>
    </row>
    <row r="118" spans="1:8">
      <c r="A118" s="17"/>
      <c r="B118" s="17"/>
      <c r="C118" s="17"/>
      <c r="D118" s="17"/>
      <c r="E118" s="17"/>
      <c r="F118" s="17"/>
      <c r="G118" s="17"/>
      <c r="H118" s="17"/>
    </row>
    <row r="119" spans="1:8">
      <c r="A119" s="17"/>
      <c r="B119" s="17"/>
      <c r="C119" s="17"/>
      <c r="D119" s="17"/>
      <c r="E119" s="17"/>
      <c r="F119" s="17"/>
      <c r="G119" s="17"/>
      <c r="H119" s="17"/>
    </row>
    <row r="120" spans="1:8">
      <c r="A120" s="17"/>
      <c r="B120" s="17"/>
      <c r="C120" s="17"/>
      <c r="D120" s="17"/>
      <c r="E120" s="17"/>
      <c r="F120" s="17"/>
      <c r="G120" s="17"/>
      <c r="H120" s="17"/>
    </row>
    <row r="121" spans="1:8">
      <c r="A121" s="17"/>
      <c r="B121" s="17"/>
      <c r="C121" s="17"/>
      <c r="D121" s="17"/>
      <c r="E121" s="17"/>
      <c r="F121" s="17"/>
      <c r="G121" s="17"/>
      <c r="H121" s="17"/>
    </row>
    <row r="122" spans="1:8">
      <c r="A122" s="17"/>
      <c r="B122" s="17"/>
      <c r="C122" s="17"/>
      <c r="D122" s="17"/>
      <c r="E122" s="17"/>
      <c r="F122" s="17"/>
      <c r="G122" s="17"/>
      <c r="H122" s="17"/>
    </row>
    <row r="123" spans="1:8">
      <c r="A123" s="17"/>
      <c r="B123" s="17"/>
      <c r="C123" s="17"/>
      <c r="D123" s="17"/>
      <c r="E123" s="17"/>
      <c r="F123" s="17"/>
      <c r="G123" s="17"/>
      <c r="H123" s="17"/>
    </row>
    <row r="124" spans="1:8">
      <c r="A124" s="17"/>
      <c r="B124" s="17"/>
      <c r="C124" s="17"/>
      <c r="D124" s="17"/>
      <c r="E124" s="17"/>
      <c r="F124" s="17"/>
      <c r="G124" s="17"/>
      <c r="H124" s="17"/>
    </row>
    <row r="125" spans="1:8">
      <c r="A125" s="17"/>
      <c r="B125" s="17"/>
      <c r="C125" s="17"/>
      <c r="D125" s="17"/>
      <c r="E125" s="17"/>
      <c r="F125" s="17"/>
      <c r="G125" s="17"/>
      <c r="H125" s="17"/>
    </row>
    <row r="126" spans="1:8">
      <c r="A126" s="17"/>
      <c r="B126" s="17"/>
      <c r="C126" s="17"/>
      <c r="D126" s="17"/>
      <c r="E126" s="17"/>
      <c r="F126" s="17"/>
      <c r="G126" s="17"/>
      <c r="H126" s="17"/>
    </row>
    <row r="127" spans="1:8">
      <c r="A127" s="17"/>
      <c r="B127" s="17"/>
      <c r="C127" s="17"/>
      <c r="D127" s="17"/>
      <c r="E127" s="17"/>
      <c r="F127" s="17"/>
      <c r="G127" s="17"/>
      <c r="H127" s="17"/>
    </row>
    <row r="128" spans="1:8">
      <c r="A128" s="17"/>
      <c r="B128" s="17"/>
      <c r="C128" s="17"/>
      <c r="D128" s="17"/>
      <c r="E128" s="17"/>
      <c r="F128" s="17"/>
      <c r="G128" s="17"/>
      <c r="H128" s="17"/>
    </row>
    <row r="129" spans="1:8">
      <c r="A129" s="17"/>
      <c r="B129" s="17"/>
      <c r="C129" s="17"/>
      <c r="D129" s="17"/>
      <c r="E129" s="17"/>
      <c r="F129" s="17"/>
      <c r="G129" s="17"/>
      <c r="H129" s="17"/>
    </row>
    <row r="130" spans="1:8">
      <c r="A130" s="17"/>
      <c r="B130" s="17"/>
      <c r="C130" s="17"/>
      <c r="D130" s="17"/>
      <c r="E130" s="17"/>
      <c r="F130" s="17"/>
      <c r="G130" s="17"/>
      <c r="H130" s="17"/>
    </row>
    <row r="131" spans="1:8">
      <c r="A131" s="17"/>
      <c r="B131" s="17"/>
      <c r="C131" s="17"/>
      <c r="D131" s="17"/>
      <c r="E131" s="17"/>
      <c r="F131" s="17"/>
      <c r="G131" s="17"/>
      <c r="H131" s="17"/>
    </row>
    <row r="132" spans="1:8">
      <c r="A132" s="17"/>
      <c r="B132" s="17"/>
      <c r="C132" s="17"/>
      <c r="D132" s="17"/>
      <c r="E132" s="17"/>
      <c r="F132" s="17"/>
      <c r="G132" s="17"/>
      <c r="H132" s="17"/>
    </row>
    <row r="133" spans="1:8">
      <c r="A133" s="17"/>
      <c r="B133" s="17"/>
      <c r="C133" s="17"/>
      <c r="D133" s="17"/>
      <c r="E133" s="17"/>
      <c r="F133" s="17"/>
      <c r="G133" s="17"/>
      <c r="H133" s="17"/>
    </row>
    <row r="134" spans="1:8">
      <c r="A134" s="17"/>
      <c r="B134" s="17"/>
      <c r="C134" s="17"/>
      <c r="D134" s="17"/>
      <c r="E134" s="17"/>
      <c r="F134" s="17"/>
      <c r="G134" s="17"/>
      <c r="H134" s="17"/>
    </row>
    <row r="135" spans="1:8">
      <c r="A135" s="17"/>
      <c r="B135" s="17"/>
      <c r="C135" s="17"/>
      <c r="D135" s="17"/>
      <c r="E135" s="17"/>
      <c r="F135" s="17"/>
      <c r="G135" s="17"/>
      <c r="H135" s="17"/>
    </row>
    <row r="136" spans="1:8">
      <c r="A136" s="17"/>
      <c r="B136" s="17"/>
      <c r="C136" s="17"/>
      <c r="D136" s="17"/>
      <c r="E136" s="17"/>
      <c r="F136" s="17"/>
      <c r="G136" s="17"/>
      <c r="H136" s="17"/>
    </row>
    <row r="137" spans="1:8">
      <c r="A137" s="17"/>
      <c r="B137" s="17"/>
      <c r="C137" s="17"/>
      <c r="D137" s="17"/>
      <c r="E137" s="17"/>
      <c r="F137" s="17"/>
      <c r="G137" s="17"/>
      <c r="H137" s="17"/>
    </row>
    <row r="138" spans="1:8">
      <c r="A138" s="17"/>
      <c r="B138" s="17"/>
      <c r="C138" s="17"/>
      <c r="D138" s="17"/>
      <c r="E138" s="17"/>
      <c r="F138" s="17"/>
      <c r="G138" s="17"/>
      <c r="H138" s="17"/>
    </row>
    <row r="139" spans="1:8">
      <c r="A139" s="17"/>
      <c r="B139" s="17"/>
      <c r="C139" s="17"/>
      <c r="D139" s="17"/>
      <c r="E139" s="17"/>
      <c r="F139" s="17"/>
      <c r="G139" s="17"/>
      <c r="H139" s="17"/>
    </row>
    <row r="140" spans="1:8">
      <c r="A140" s="17"/>
      <c r="B140" s="17"/>
      <c r="C140" s="17"/>
      <c r="D140" s="17"/>
      <c r="E140" s="17"/>
      <c r="F140" s="17"/>
      <c r="G140" s="17"/>
      <c r="H140" s="17"/>
    </row>
    <row r="141" spans="1:8">
      <c r="A141" s="17"/>
      <c r="B141" s="17"/>
      <c r="C141" s="17"/>
      <c r="D141" s="17"/>
      <c r="E141" s="17"/>
      <c r="F141" s="17"/>
      <c r="G141" s="17"/>
      <c r="H141" s="17"/>
    </row>
    <row r="142" spans="1:8">
      <c r="A142" s="17"/>
      <c r="B142" s="17"/>
      <c r="C142" s="17"/>
      <c r="D142" s="17"/>
      <c r="E142" s="17"/>
      <c r="F142" s="17"/>
      <c r="G142" s="17"/>
      <c r="H142" s="17"/>
    </row>
    <row r="143" spans="1:8">
      <c r="A143" s="17"/>
      <c r="B143" s="17"/>
      <c r="C143" s="17"/>
      <c r="D143" s="17"/>
      <c r="E143" s="17"/>
      <c r="F143" s="17"/>
      <c r="G143" s="17"/>
      <c r="H143" s="17"/>
    </row>
    <row r="144" spans="1:8">
      <c r="A144" s="17"/>
      <c r="B144" s="17"/>
      <c r="C144" s="17"/>
      <c r="D144" s="17"/>
      <c r="E144" s="17"/>
      <c r="F144" s="17"/>
      <c r="G144" s="17"/>
      <c r="H144" s="17"/>
    </row>
    <row r="145" spans="1:8">
      <c r="A145" s="17"/>
      <c r="B145" s="17"/>
      <c r="C145" s="17"/>
      <c r="D145" s="17"/>
      <c r="E145" s="17"/>
      <c r="F145" s="17"/>
      <c r="G145" s="17"/>
      <c r="H145" s="17"/>
    </row>
    <row r="146" spans="1:8">
      <c r="A146" s="17"/>
      <c r="B146" s="17"/>
      <c r="C146" s="17"/>
      <c r="D146" s="17"/>
      <c r="E146" s="17"/>
      <c r="F146" s="17"/>
      <c r="G146" s="17"/>
      <c r="H146" s="17"/>
    </row>
    <row r="147" spans="1:8">
      <c r="A147" s="17"/>
      <c r="B147" s="17"/>
      <c r="C147" s="17"/>
      <c r="D147" s="17"/>
      <c r="E147" s="17"/>
      <c r="F147" s="17"/>
      <c r="G147" s="17"/>
      <c r="H147" s="17"/>
    </row>
    <row r="148" spans="1:8">
      <c r="A148" s="17"/>
      <c r="B148" s="17"/>
      <c r="C148" s="17"/>
      <c r="D148" s="17"/>
      <c r="E148" s="17"/>
      <c r="F148" s="17"/>
      <c r="G148" s="17"/>
      <c r="H148" s="17"/>
    </row>
    <row r="149" spans="1:8">
      <c r="A149" s="17"/>
      <c r="B149" s="17"/>
      <c r="C149" s="17"/>
      <c r="D149" s="17"/>
      <c r="E149" s="17"/>
      <c r="F149" s="17"/>
      <c r="G149" s="17"/>
      <c r="H149" s="17"/>
    </row>
    <row r="150" spans="1:8">
      <c r="A150" s="17"/>
      <c r="B150" s="17"/>
      <c r="C150" s="17"/>
      <c r="D150" s="17"/>
      <c r="E150" s="17"/>
      <c r="F150" s="17"/>
      <c r="G150" s="17"/>
      <c r="H150" s="17"/>
    </row>
    <row r="151" spans="1:8">
      <c r="A151" s="17"/>
      <c r="B151" s="17"/>
      <c r="C151" s="17"/>
      <c r="D151" s="17"/>
      <c r="E151" s="17"/>
      <c r="F151" s="17"/>
      <c r="G151" s="17"/>
      <c r="H151" s="17"/>
    </row>
  </sheetData>
  <customSheetViews>
    <customSheetView guid="{B03EE9F7-5DE6-4312-9CF8-68BFF35B892B}" scale="85" colorId="22" showPageBreaks="1" printArea="1">
      <rowBreaks count="1" manualBreakCount="1">
        <brk id="66" max="16383" man="1"/>
      </rowBreaks>
      <pageMargins left="0.5" right="0.5" top="0.5" bottom="0.5" header="0.5" footer="0.5"/>
      <pageSetup scale="69" orientation="portrait" horizontalDpi="300" verticalDpi="300" r:id="rId1"/>
      <headerFooter alignWithMargins="0"/>
    </customSheetView>
    <customSheetView guid="{6604920B-9A9A-4B1B-8001-ABFAE204A5A1}" scale="85" colorId="22" showPageBreaks="1">
      <rowBreaks count="1" manualBreakCount="1">
        <brk id="66" max="16383" man="1"/>
      </rowBreaks>
      <pageMargins left="0.5" right="0.5" top="0.5" bottom="0.5" header="0.5" footer="0.5"/>
      <pageSetup scale="69" orientation="portrait" horizontalDpi="300" verticalDpi="300" r:id="rId2"/>
      <headerFooter alignWithMargins="0"/>
    </customSheetView>
    <customSheetView guid="{725D19D6-B2FF-4AA6-9BA8-2C93787C1292}" scale="85" colorId="22" showRuler="0">
      <rowBreaks count="1" manualBreakCount="1">
        <brk id="66" max="16383" man="1"/>
      </rowBreaks>
      <pageMargins left="0.5" right="0.5" top="0.5" bottom="0.5" header="0.5" footer="0.5"/>
      <pageSetup scale="69" orientation="portrait" horizontalDpi="300" verticalDpi="300" r:id="rId3"/>
      <headerFooter alignWithMargins="0"/>
    </customSheetView>
    <customSheetView guid="{00D7FFF0-A637-4B2D-8964-7D108FE27DC9}" scale="85" colorId="22">
      <rowBreaks count="1" manualBreakCount="1">
        <brk id="66" max="16383" man="1"/>
      </rowBreaks>
      <pageMargins left="0.5" right="0.5" top="0.5" bottom="0.5" header="0.5" footer="0.5"/>
      <pageSetup scale="69" orientation="portrait" horizontalDpi="300" verticalDpi="300" r:id="rId4"/>
      <headerFooter alignWithMargins="0"/>
    </customSheetView>
    <customSheetView guid="{8930B103-E5CB-49CF-B279-92DC95584FC0}" scale="85" colorId="22" showPageBreaks="1" printArea="1">
      <rowBreaks count="1" manualBreakCount="1">
        <brk id="66" max="16383" man="1"/>
      </rowBreaks>
      <pageMargins left="0.5" right="0.5" top="0.5" bottom="0.5" header="0.5" footer="0.5"/>
      <pageSetup scale="69" orientation="portrait" horizontalDpi="300" verticalDpi="300" r:id="rId5"/>
      <headerFooter alignWithMargins="0"/>
    </customSheetView>
  </customSheetViews>
  <mergeCells count="2">
    <mergeCell ref="B6:B8"/>
    <mergeCell ref="B32:B34"/>
  </mergeCells>
  <phoneticPr fontId="54" type="noConversion"/>
  <pageMargins left="0.5" right="0.5" top="0.5" bottom="0.5" header="0.5" footer="0.5"/>
  <pageSetup scale="69" orientation="portrait" horizontalDpi="300" verticalDpi="300" r:id="rId6"/>
  <headerFooter alignWithMargins="0"/>
  <rowBreaks count="1" manualBreakCount="1">
    <brk id="66" max="16383" man="1"/>
  </rowBreaks>
</worksheet>
</file>

<file path=xl/worksheets/sheet32.xml><?xml version="1.0" encoding="utf-8"?>
<worksheet xmlns="http://schemas.openxmlformats.org/spreadsheetml/2006/main" xmlns:r="http://schemas.openxmlformats.org/officeDocument/2006/relationships">
  <sheetPr transitionEvaluation="1"/>
  <dimension ref="A1:I233"/>
  <sheetViews>
    <sheetView defaultGridColor="0" view="pageBreakPreview" topLeftCell="A82" colorId="22" zoomScale="60" zoomScaleNormal="85" workbookViewId="0">
      <selection activeCell="B23" sqref="B23"/>
    </sheetView>
  </sheetViews>
  <sheetFormatPr defaultColWidth="9.6328125" defaultRowHeight="15"/>
  <cols>
    <col min="1" max="1" width="4.6328125" style="9" customWidth="1"/>
    <col min="2" max="2" width="50.6328125" style="9" customWidth="1"/>
    <col min="3" max="3" width="15.6328125" style="9" customWidth="1"/>
    <col min="4" max="4" width="11" style="9" customWidth="1"/>
    <col min="5" max="6" width="15.6328125" style="9" customWidth="1"/>
    <col min="7" max="16384" width="9.6328125" style="9"/>
  </cols>
  <sheetData>
    <row r="1" spans="1:9" ht="18" customHeight="1">
      <c r="A1" s="29"/>
      <c r="B1" s="66"/>
      <c r="C1" s="262" t="s">
        <v>2377</v>
      </c>
      <c r="D1" s="66"/>
      <c r="E1" s="262" t="s">
        <v>1431</v>
      </c>
      <c r="F1" s="313" t="s">
        <v>1432</v>
      </c>
      <c r="G1" s="17"/>
      <c r="H1" s="17"/>
      <c r="I1" s="17"/>
    </row>
    <row r="2" spans="1:9" ht="18" customHeight="1">
      <c r="A2" s="72" t="str">
        <f>'Data Sheet'!$C$25</f>
        <v>Rochester Gas &amp; Electric Corporation</v>
      </c>
      <c r="B2" s="17"/>
      <c r="C2" s="98" t="s">
        <v>3699</v>
      </c>
      <c r="D2" s="17"/>
      <c r="E2" s="98" t="s">
        <v>1227</v>
      </c>
      <c r="F2" s="83"/>
      <c r="G2" s="17"/>
      <c r="H2" s="17"/>
      <c r="I2" s="17"/>
    </row>
    <row r="3" spans="1:9" ht="18" customHeight="1">
      <c r="A3" s="74"/>
      <c r="B3" s="77"/>
      <c r="C3" s="105" t="s">
        <v>3700</v>
      </c>
      <c r="D3" s="17"/>
      <c r="E3" s="870" t="str">
        <f>'Data Sheet'!$C$40</f>
        <v xml:space="preserve"> </v>
      </c>
      <c r="F3" s="111" t="str">
        <f>'Data Sheet'!$C$38</f>
        <v>12/31/2013</v>
      </c>
      <c r="G3" s="17"/>
      <c r="H3" s="17"/>
      <c r="I3" s="17"/>
    </row>
    <row r="4" spans="1:9" ht="18" customHeight="1">
      <c r="A4" s="263" t="s">
        <v>3389</v>
      </c>
      <c r="B4" s="75"/>
      <c r="C4" s="264"/>
      <c r="D4" s="264"/>
      <c r="E4" s="264"/>
      <c r="F4" s="265"/>
      <c r="G4" s="17"/>
      <c r="H4" s="17"/>
      <c r="I4" s="17"/>
    </row>
    <row r="5" spans="1:9" ht="18" customHeight="1">
      <c r="A5" s="72"/>
      <c r="B5" s="17"/>
      <c r="C5" s="17"/>
      <c r="D5" s="17"/>
      <c r="E5" s="17"/>
      <c r="F5" s="73"/>
      <c r="G5" s="17"/>
      <c r="H5" s="17"/>
      <c r="I5" s="17"/>
    </row>
    <row r="6" spans="1:9" ht="18" customHeight="1">
      <c r="A6" s="72"/>
      <c r="B6" s="17" t="s">
        <v>3390</v>
      </c>
      <c r="C6" s="17"/>
      <c r="D6" s="17"/>
      <c r="E6" s="17"/>
      <c r="F6" s="73"/>
      <c r="G6" s="17"/>
      <c r="H6" s="17"/>
      <c r="I6" s="17"/>
    </row>
    <row r="7" spans="1:9" ht="18" customHeight="1">
      <c r="A7" s="72"/>
      <c r="B7" s="17" t="s">
        <v>4052</v>
      </c>
      <c r="C7" s="17"/>
      <c r="D7" s="17"/>
      <c r="E7" s="17"/>
      <c r="F7" s="73"/>
      <c r="G7" s="17"/>
      <c r="H7" s="17"/>
      <c r="I7" s="17"/>
    </row>
    <row r="8" spans="1:9" ht="18" customHeight="1">
      <c r="A8" s="72"/>
      <c r="B8" s="17" t="s">
        <v>3392</v>
      </c>
      <c r="C8" s="17"/>
      <c r="D8" s="17"/>
      <c r="E8" s="17"/>
      <c r="F8" s="73"/>
      <c r="G8" s="17"/>
      <c r="H8" s="17"/>
      <c r="I8" s="17"/>
    </row>
    <row r="9" spans="1:9" ht="18" customHeight="1">
      <c r="A9" s="72"/>
      <c r="B9" s="17" t="s">
        <v>3393</v>
      </c>
      <c r="C9" s="17"/>
      <c r="D9" s="17"/>
      <c r="E9" s="17"/>
      <c r="F9" s="73"/>
      <c r="G9" s="17"/>
      <c r="H9" s="17"/>
      <c r="I9" s="17"/>
    </row>
    <row r="10" spans="1:9" ht="18" customHeight="1">
      <c r="A10" s="74"/>
      <c r="B10" s="77" t="s">
        <v>3394</v>
      </c>
      <c r="C10" s="77"/>
      <c r="D10" s="77"/>
      <c r="E10" s="77"/>
      <c r="F10" s="76"/>
      <c r="G10" s="17"/>
      <c r="H10" s="17"/>
      <c r="I10" s="17"/>
    </row>
    <row r="11" spans="1:9">
      <c r="A11" s="271"/>
      <c r="B11" s="98"/>
      <c r="C11" s="98"/>
      <c r="D11" s="381" t="s">
        <v>3395</v>
      </c>
      <c r="E11" s="75"/>
      <c r="F11" s="270"/>
      <c r="G11" s="17"/>
      <c r="H11" s="17"/>
      <c r="I11" s="17"/>
    </row>
    <row r="12" spans="1:9">
      <c r="A12" s="271"/>
      <c r="B12" s="345" t="s">
        <v>3396</v>
      </c>
      <c r="C12" s="98"/>
      <c r="D12" s="345" t="s">
        <v>4208</v>
      </c>
      <c r="E12" s="98"/>
      <c r="F12" s="270" t="s">
        <v>4713</v>
      </c>
      <c r="G12" s="17"/>
      <c r="H12" s="17"/>
      <c r="I12" s="17"/>
    </row>
    <row r="13" spans="1:9">
      <c r="A13" s="271" t="s">
        <v>1357</v>
      </c>
      <c r="B13" s="345" t="s">
        <v>3397</v>
      </c>
      <c r="C13" s="345" t="s">
        <v>3398</v>
      </c>
      <c r="D13" s="345" t="s">
        <v>3379</v>
      </c>
      <c r="E13" s="345" t="s">
        <v>4717</v>
      </c>
      <c r="F13" s="270" t="s">
        <v>2139</v>
      </c>
      <c r="G13" s="17"/>
      <c r="H13" s="17"/>
      <c r="I13" s="17"/>
    </row>
    <row r="14" spans="1:9">
      <c r="A14" s="272" t="s">
        <v>1360</v>
      </c>
      <c r="B14" s="395" t="s">
        <v>446</v>
      </c>
      <c r="C14" s="395" t="s">
        <v>447</v>
      </c>
      <c r="D14" s="395" t="s">
        <v>448</v>
      </c>
      <c r="E14" s="395" t="s">
        <v>3399</v>
      </c>
      <c r="F14" s="273" t="s">
        <v>3400</v>
      </c>
      <c r="G14" s="17"/>
      <c r="H14" s="17"/>
      <c r="I14" s="17"/>
    </row>
    <row r="15" spans="1:9">
      <c r="A15" s="271">
        <v>1</v>
      </c>
      <c r="B15" s="98" t="s">
        <v>5295</v>
      </c>
      <c r="C15" s="380"/>
      <c r="D15" s="380"/>
      <c r="E15" s="380"/>
      <c r="F15" s="337"/>
      <c r="G15" s="17"/>
      <c r="H15" s="17"/>
      <c r="I15" s="17"/>
    </row>
    <row r="16" spans="1:9">
      <c r="A16" s="271">
        <v>2</v>
      </c>
      <c r="B16" s="98" t="s">
        <v>5296</v>
      </c>
      <c r="C16" s="375">
        <v>28257263</v>
      </c>
      <c r="D16" s="98"/>
      <c r="E16" s="375"/>
      <c r="F16" s="338">
        <v>90511528</v>
      </c>
      <c r="G16" s="17"/>
      <c r="H16" s="17"/>
      <c r="I16" s="17"/>
    </row>
    <row r="17" spans="1:9">
      <c r="A17" s="271">
        <v>3</v>
      </c>
      <c r="B17" s="98"/>
      <c r="C17" s="375"/>
      <c r="D17" s="98"/>
      <c r="E17" s="375"/>
      <c r="F17" s="338"/>
      <c r="G17" s="17"/>
      <c r="H17" s="17"/>
      <c r="I17" s="17"/>
    </row>
    <row r="18" spans="1:9">
      <c r="A18" s="271">
        <v>4</v>
      </c>
      <c r="B18" s="98" t="s">
        <v>330</v>
      </c>
      <c r="C18" s="375"/>
      <c r="D18" s="98"/>
      <c r="E18" s="375"/>
      <c r="F18" s="338"/>
      <c r="G18" s="17"/>
      <c r="H18" s="17"/>
      <c r="I18" s="17"/>
    </row>
    <row r="19" spans="1:9">
      <c r="A19" s="271">
        <v>5</v>
      </c>
      <c r="B19" s="98" t="s">
        <v>5297</v>
      </c>
      <c r="C19" s="375">
        <v>-26296085</v>
      </c>
      <c r="D19" s="98"/>
      <c r="E19" s="375"/>
      <c r="F19" s="338">
        <v>130772985</v>
      </c>
      <c r="G19" s="17"/>
      <c r="H19" s="17"/>
      <c r="I19" s="17"/>
    </row>
    <row r="20" spans="1:9">
      <c r="A20" s="271">
        <v>6</v>
      </c>
      <c r="B20" s="98"/>
      <c r="C20" s="375"/>
      <c r="D20" s="98"/>
      <c r="E20" s="375"/>
      <c r="F20" s="338"/>
      <c r="G20" s="17"/>
      <c r="H20" s="17"/>
      <c r="I20" s="17"/>
    </row>
    <row r="21" spans="1:9">
      <c r="A21" s="271">
        <v>7</v>
      </c>
      <c r="B21" s="98" t="s">
        <v>5298</v>
      </c>
      <c r="C21" s="375"/>
      <c r="D21" s="98"/>
      <c r="E21" s="375"/>
      <c r="F21" s="338"/>
      <c r="G21" s="17"/>
      <c r="H21" s="17"/>
      <c r="I21" s="17"/>
    </row>
    <row r="22" spans="1:9">
      <c r="A22" s="271">
        <v>8</v>
      </c>
      <c r="B22" s="98" t="s">
        <v>5299</v>
      </c>
      <c r="C22" s="375"/>
      <c r="D22" s="98">
        <v>930.2</v>
      </c>
      <c r="E22" s="375">
        <v>5444898</v>
      </c>
      <c r="F22" s="338"/>
      <c r="G22" s="17"/>
      <c r="H22" s="17"/>
      <c r="I22" s="17"/>
    </row>
    <row r="23" spans="1:9">
      <c r="A23" s="271">
        <v>9</v>
      </c>
      <c r="B23" s="98"/>
      <c r="C23" s="375"/>
      <c r="D23" s="98"/>
      <c r="E23" s="375"/>
      <c r="F23" s="338"/>
      <c r="G23" s="17"/>
      <c r="H23" s="17"/>
      <c r="I23" s="17"/>
    </row>
    <row r="24" spans="1:9">
      <c r="A24" s="271">
        <v>10</v>
      </c>
      <c r="B24" s="98" t="s">
        <v>5300</v>
      </c>
      <c r="C24" s="375"/>
      <c r="D24" s="98"/>
      <c r="E24" s="385"/>
      <c r="F24" s="338"/>
      <c r="G24" s="17"/>
      <c r="H24" s="17"/>
      <c r="I24" s="17"/>
    </row>
    <row r="25" spans="1:9">
      <c r="A25" s="271">
        <v>11</v>
      </c>
      <c r="B25" s="98" t="s">
        <v>5301</v>
      </c>
      <c r="C25" s="375">
        <v>-3457914</v>
      </c>
      <c r="D25" s="98" t="s">
        <v>5315</v>
      </c>
      <c r="E25" s="375">
        <v>9116005</v>
      </c>
      <c r="F25" s="338"/>
      <c r="G25" s="17"/>
      <c r="H25" s="17"/>
      <c r="I25" s="17"/>
    </row>
    <row r="26" spans="1:9">
      <c r="A26" s="271">
        <v>12</v>
      </c>
      <c r="B26" s="98"/>
      <c r="C26" s="375"/>
      <c r="D26" s="98"/>
      <c r="E26" s="375"/>
      <c r="F26" s="338"/>
      <c r="G26" s="17"/>
      <c r="H26" s="17"/>
      <c r="I26" s="17"/>
    </row>
    <row r="27" spans="1:9">
      <c r="A27" s="271">
        <v>13</v>
      </c>
      <c r="B27" s="98" t="s">
        <v>5302</v>
      </c>
      <c r="C27" s="375"/>
      <c r="D27" s="98"/>
      <c r="E27" s="375"/>
      <c r="F27" s="338"/>
      <c r="G27" s="17"/>
      <c r="H27" s="17"/>
      <c r="I27" s="17"/>
    </row>
    <row r="28" spans="1:9">
      <c r="A28" s="271">
        <v>14</v>
      </c>
      <c r="B28" s="98" t="s">
        <v>5301</v>
      </c>
      <c r="C28" s="375"/>
      <c r="D28" s="98">
        <v>557</v>
      </c>
      <c r="E28" s="375">
        <v>11762213</v>
      </c>
      <c r="F28" s="338"/>
      <c r="G28" s="17"/>
      <c r="H28" s="17"/>
      <c r="I28" s="17"/>
    </row>
    <row r="29" spans="1:9">
      <c r="A29" s="271">
        <v>15</v>
      </c>
      <c r="B29" s="98"/>
      <c r="C29" s="375"/>
      <c r="D29" s="98"/>
      <c r="E29" s="375"/>
      <c r="F29" s="338"/>
      <c r="G29" s="17"/>
      <c r="H29" s="17"/>
      <c r="I29" s="17"/>
    </row>
    <row r="30" spans="1:9">
      <c r="A30" s="271">
        <v>16</v>
      </c>
      <c r="B30" s="98" t="s">
        <v>5303</v>
      </c>
      <c r="C30" s="375"/>
      <c r="D30" s="98"/>
      <c r="E30" s="375"/>
      <c r="F30" s="338"/>
      <c r="G30" s="17"/>
      <c r="H30" s="17"/>
      <c r="I30" s="17"/>
    </row>
    <row r="31" spans="1:9">
      <c r="A31" s="271">
        <v>17</v>
      </c>
      <c r="B31" s="98" t="s">
        <v>5304</v>
      </c>
      <c r="C31" s="375">
        <v>-3397746</v>
      </c>
      <c r="D31" s="98">
        <v>805.1</v>
      </c>
      <c r="E31" s="375">
        <v>3043380</v>
      </c>
      <c r="F31" s="338">
        <v>-2991500</v>
      </c>
      <c r="G31" s="17"/>
      <c r="H31" s="17"/>
      <c r="I31" s="17"/>
    </row>
    <row r="32" spans="1:9">
      <c r="A32" s="271">
        <v>18</v>
      </c>
      <c r="B32" s="98"/>
      <c r="C32" s="375"/>
      <c r="D32" s="98"/>
      <c r="E32" s="375"/>
      <c r="F32" s="338"/>
      <c r="G32" s="17"/>
      <c r="H32" s="17"/>
      <c r="I32" s="17"/>
    </row>
    <row r="33" spans="1:9">
      <c r="A33" s="271">
        <v>19</v>
      </c>
      <c r="B33" s="98" t="s">
        <v>5305</v>
      </c>
      <c r="C33" s="375"/>
      <c r="D33" s="98"/>
      <c r="E33" s="375"/>
      <c r="F33" s="338"/>
      <c r="G33" s="17"/>
      <c r="H33" s="17"/>
      <c r="I33" s="17"/>
    </row>
    <row r="34" spans="1:9">
      <c r="A34" s="271">
        <v>20</v>
      </c>
      <c r="B34" s="98" t="s">
        <v>5301</v>
      </c>
      <c r="C34" s="375"/>
      <c r="D34" s="98">
        <v>456</v>
      </c>
      <c r="E34" s="375">
        <v>277500</v>
      </c>
      <c r="F34" s="338">
        <v>70106</v>
      </c>
      <c r="G34" s="17"/>
      <c r="H34" s="17"/>
      <c r="I34" s="17"/>
    </row>
    <row r="35" spans="1:9">
      <c r="A35" s="271">
        <v>21</v>
      </c>
      <c r="B35" s="98"/>
      <c r="C35" s="375"/>
      <c r="D35" s="98"/>
      <c r="E35" s="375"/>
      <c r="F35" s="338"/>
      <c r="G35" s="17"/>
      <c r="H35" s="17"/>
      <c r="I35" s="17"/>
    </row>
    <row r="36" spans="1:9">
      <c r="A36" s="271">
        <v>22</v>
      </c>
      <c r="B36" s="98" t="s">
        <v>5306</v>
      </c>
      <c r="C36" s="375"/>
      <c r="D36" s="98"/>
      <c r="E36" s="375"/>
      <c r="F36" s="338"/>
      <c r="G36" s="17"/>
      <c r="H36" s="17"/>
      <c r="I36" s="17"/>
    </row>
    <row r="37" spans="1:9">
      <c r="A37" s="271">
        <v>23</v>
      </c>
      <c r="B37" s="98" t="s">
        <v>5307</v>
      </c>
      <c r="C37" s="375"/>
      <c r="D37" s="98">
        <v>930.2</v>
      </c>
      <c r="E37" s="375">
        <v>523500</v>
      </c>
      <c r="F37" s="338">
        <v>580349</v>
      </c>
      <c r="G37" s="17"/>
      <c r="H37" s="17"/>
      <c r="I37" s="17"/>
    </row>
    <row r="38" spans="1:9">
      <c r="A38" s="271">
        <v>24</v>
      </c>
      <c r="B38" s="98"/>
      <c r="C38" s="375"/>
      <c r="D38" s="98"/>
      <c r="E38" s="375"/>
      <c r="F38" s="338"/>
      <c r="G38" s="17"/>
      <c r="H38" s="17"/>
      <c r="I38" s="17"/>
    </row>
    <row r="39" spans="1:9">
      <c r="A39" s="271">
        <v>25</v>
      </c>
      <c r="B39" s="98" t="s">
        <v>5308</v>
      </c>
      <c r="C39" s="375"/>
      <c r="D39" s="98"/>
      <c r="E39" s="375"/>
      <c r="F39" s="338"/>
      <c r="G39" s="17"/>
      <c r="H39" s="17"/>
      <c r="I39" s="17"/>
    </row>
    <row r="40" spans="1:9">
      <c r="A40" s="271">
        <v>26</v>
      </c>
      <c r="B40" s="98" t="s">
        <v>5309</v>
      </c>
      <c r="C40" s="375"/>
      <c r="D40" s="98">
        <v>910</v>
      </c>
      <c r="E40" s="375">
        <v>2090323</v>
      </c>
      <c r="F40" s="338"/>
      <c r="G40" s="17"/>
      <c r="H40" s="17"/>
      <c r="I40" s="17"/>
    </row>
    <row r="41" spans="1:9">
      <c r="A41" s="271">
        <v>27</v>
      </c>
      <c r="B41" s="98"/>
      <c r="C41" s="375"/>
      <c r="D41" s="98"/>
      <c r="E41" s="375"/>
      <c r="F41" s="338"/>
      <c r="G41" s="17"/>
      <c r="H41" s="17"/>
      <c r="I41" s="17"/>
    </row>
    <row r="42" spans="1:9">
      <c r="A42" s="271">
        <v>28</v>
      </c>
      <c r="B42" s="98" t="s">
        <v>5310</v>
      </c>
      <c r="C42" s="375"/>
      <c r="D42" s="98"/>
      <c r="E42" s="375"/>
      <c r="F42" s="338"/>
      <c r="G42" s="17"/>
      <c r="H42" s="17"/>
      <c r="I42" s="17"/>
    </row>
    <row r="43" spans="1:9">
      <c r="A43" s="271">
        <v>29</v>
      </c>
      <c r="B43" s="98" t="s">
        <v>5311</v>
      </c>
      <c r="C43" s="375"/>
      <c r="D43" s="98">
        <v>923</v>
      </c>
      <c r="E43" s="375">
        <v>166983</v>
      </c>
      <c r="F43" s="338"/>
      <c r="G43" s="17"/>
      <c r="H43" s="17"/>
      <c r="I43" s="17"/>
    </row>
    <row r="44" spans="1:9">
      <c r="A44" s="271">
        <v>30</v>
      </c>
      <c r="B44" s="98"/>
      <c r="C44" s="375"/>
      <c r="D44" s="98"/>
      <c r="E44" s="375"/>
      <c r="F44" s="338"/>
      <c r="G44" s="17"/>
      <c r="H44" s="17"/>
      <c r="I44" s="17"/>
    </row>
    <row r="45" spans="1:9">
      <c r="A45" s="271">
        <v>31</v>
      </c>
      <c r="B45" s="98" t="s">
        <v>5312</v>
      </c>
      <c r="C45" s="375"/>
      <c r="D45" s="98"/>
      <c r="E45" s="385"/>
      <c r="F45" s="338"/>
      <c r="G45" s="17"/>
      <c r="H45" s="17"/>
      <c r="I45" s="17"/>
    </row>
    <row r="46" spans="1:9">
      <c r="A46" s="271">
        <v>32</v>
      </c>
      <c r="B46" s="98" t="s">
        <v>5313</v>
      </c>
      <c r="C46" s="375">
        <v>-2984083</v>
      </c>
      <c r="D46" s="98"/>
      <c r="E46" s="385"/>
      <c r="F46" s="338">
        <v>12263609</v>
      </c>
      <c r="G46" s="17"/>
      <c r="H46" s="17"/>
      <c r="I46" s="17"/>
    </row>
    <row r="47" spans="1:9">
      <c r="A47" s="271">
        <v>33</v>
      </c>
      <c r="B47" s="98"/>
      <c r="C47" s="375"/>
      <c r="D47" s="98"/>
      <c r="E47" s="385"/>
      <c r="F47" s="338"/>
      <c r="G47" s="17"/>
      <c r="H47" s="17"/>
      <c r="I47" s="17"/>
    </row>
    <row r="48" spans="1:9">
      <c r="A48" s="271">
        <v>34</v>
      </c>
      <c r="B48" s="98" t="s">
        <v>5314</v>
      </c>
      <c r="C48" s="375"/>
      <c r="D48" s="98"/>
      <c r="E48" s="385"/>
      <c r="F48" s="338"/>
      <c r="G48" s="17"/>
      <c r="H48" s="17"/>
      <c r="I48" s="17"/>
    </row>
    <row r="49" spans="1:9">
      <c r="A49" s="271">
        <v>35</v>
      </c>
      <c r="B49" s="98" t="s">
        <v>5307</v>
      </c>
      <c r="C49" s="375">
        <v>2001673</v>
      </c>
      <c r="D49" s="98">
        <v>408.1</v>
      </c>
      <c r="E49" s="385">
        <v>5617670</v>
      </c>
      <c r="F49" s="338">
        <v>30528791</v>
      </c>
      <c r="G49" s="17"/>
      <c r="H49" s="17"/>
      <c r="I49" s="17"/>
    </row>
    <row r="50" spans="1:9">
      <c r="A50" s="271">
        <v>36</v>
      </c>
      <c r="B50" s="98"/>
      <c r="C50" s="375"/>
      <c r="D50" s="98"/>
      <c r="E50" s="385"/>
      <c r="F50" s="338"/>
      <c r="G50" s="17"/>
      <c r="H50" s="17"/>
      <c r="I50" s="17"/>
    </row>
    <row r="51" spans="1:9">
      <c r="A51" s="271">
        <v>37</v>
      </c>
      <c r="B51" s="98" t="s">
        <v>5316</v>
      </c>
      <c r="C51" s="375"/>
      <c r="D51" s="98"/>
      <c r="E51" s="385"/>
      <c r="F51" s="338"/>
      <c r="G51" s="17"/>
      <c r="H51" s="17"/>
      <c r="I51" s="17"/>
    </row>
    <row r="52" spans="1:9">
      <c r="A52" s="271">
        <v>38</v>
      </c>
      <c r="B52" s="98" t="s">
        <v>5317</v>
      </c>
      <c r="C52" s="375"/>
      <c r="D52" s="98"/>
      <c r="E52" s="385"/>
      <c r="F52" s="338"/>
      <c r="G52" s="17"/>
      <c r="H52" s="17"/>
      <c r="I52" s="17"/>
    </row>
    <row r="53" spans="1:9">
      <c r="A53" s="271">
        <v>39</v>
      </c>
      <c r="B53" s="1765" t="s">
        <v>5318</v>
      </c>
      <c r="C53" s="375">
        <v>-199069</v>
      </c>
      <c r="D53" s="98">
        <v>427</v>
      </c>
      <c r="E53" s="385">
        <v>818700</v>
      </c>
      <c r="F53" s="338">
        <v>20725</v>
      </c>
      <c r="G53" s="17"/>
      <c r="H53" s="17"/>
      <c r="I53" s="17"/>
    </row>
    <row r="54" spans="1:9">
      <c r="A54" s="271">
        <v>40</v>
      </c>
      <c r="B54" s="98"/>
      <c r="C54" s="375"/>
      <c r="D54" s="98"/>
      <c r="E54" s="385"/>
      <c r="F54" s="338"/>
      <c r="G54" s="17"/>
      <c r="H54" s="17"/>
      <c r="I54" s="17"/>
    </row>
    <row r="55" spans="1:9">
      <c r="A55" s="271">
        <v>41</v>
      </c>
      <c r="B55" s="98"/>
      <c r="C55" s="375"/>
      <c r="D55" s="98"/>
      <c r="E55" s="385"/>
      <c r="F55" s="338"/>
      <c r="G55" s="17"/>
      <c r="H55" s="17"/>
      <c r="I55" s="17"/>
    </row>
    <row r="56" spans="1:9">
      <c r="A56" s="271">
        <v>42</v>
      </c>
      <c r="B56" s="98" t="s">
        <v>3401</v>
      </c>
      <c r="C56" s="375">
        <f>C117</f>
        <v>-1545923</v>
      </c>
      <c r="D56" s="98"/>
      <c r="E56" s="385">
        <f>E117</f>
        <v>470039</v>
      </c>
      <c r="F56" s="338">
        <f>F117</f>
        <v>6726874</v>
      </c>
      <c r="G56" s="17"/>
      <c r="H56" s="17"/>
      <c r="I56" s="17"/>
    </row>
    <row r="57" spans="1:9">
      <c r="A57" s="271">
        <v>43</v>
      </c>
      <c r="B57" s="98" t="s">
        <v>3402</v>
      </c>
      <c r="C57" s="375">
        <f>C172</f>
        <v>-2951418</v>
      </c>
      <c r="D57" s="98"/>
      <c r="E57" s="385">
        <f>E172</f>
        <v>32005259</v>
      </c>
      <c r="F57" s="338">
        <f>F172</f>
        <v>161943824</v>
      </c>
      <c r="G57" s="17"/>
      <c r="H57" s="17"/>
      <c r="I57" s="17"/>
    </row>
    <row r="58" spans="1:9">
      <c r="A58" s="271">
        <v>44</v>
      </c>
      <c r="B58" s="98" t="s">
        <v>5294</v>
      </c>
      <c r="C58" s="375">
        <f>C230</f>
        <v>10776068</v>
      </c>
      <c r="D58" s="98"/>
      <c r="E58" s="385">
        <f>E230</f>
        <v>537167</v>
      </c>
      <c r="F58" s="338">
        <f>F230</f>
        <v>10238901</v>
      </c>
      <c r="G58" s="17"/>
      <c r="H58" s="17"/>
      <c r="I58" s="17"/>
    </row>
    <row r="59" spans="1:9" ht="15.6" thickBot="1">
      <c r="A59" s="396">
        <v>45</v>
      </c>
      <c r="B59" s="306" t="s">
        <v>4204</v>
      </c>
      <c r="C59" s="328">
        <f>SUM(C15:C58)</f>
        <v>202766</v>
      </c>
      <c r="D59" s="397" t="s">
        <v>1418</v>
      </c>
      <c r="E59" s="308">
        <f>SUM(E15:E58)</f>
        <v>71873637</v>
      </c>
      <c r="F59" s="326">
        <f>SUM(F15:F58)</f>
        <v>440666192</v>
      </c>
      <c r="G59" s="17"/>
      <c r="H59" s="17"/>
      <c r="I59" s="17"/>
    </row>
    <row r="60" spans="1:9">
      <c r="A60" s="17"/>
      <c r="B60" s="17" t="s">
        <v>1418</v>
      </c>
      <c r="C60" s="17" t="s">
        <v>1418</v>
      </c>
      <c r="D60" s="17"/>
      <c r="E60" s="17"/>
      <c r="F60" s="17"/>
      <c r="G60" s="17"/>
      <c r="H60" s="17"/>
      <c r="I60" s="17"/>
    </row>
    <row r="61" spans="1:9">
      <c r="A61" s="17" t="s">
        <v>3547</v>
      </c>
      <c r="B61" s="17"/>
      <c r="C61" s="17"/>
      <c r="D61" s="17"/>
      <c r="E61" s="17"/>
      <c r="F61" s="17"/>
      <c r="G61" s="17"/>
      <c r="H61" s="17"/>
      <c r="I61" s="17"/>
    </row>
    <row r="62" spans="1:9">
      <c r="A62" s="69" t="s">
        <v>3403</v>
      </c>
      <c r="B62" s="69"/>
      <c r="C62" s="69"/>
      <c r="D62" s="69"/>
      <c r="E62" s="69"/>
      <c r="F62" s="69"/>
      <c r="G62" s="17"/>
      <c r="H62" s="17"/>
      <c r="I62" s="17"/>
    </row>
    <row r="63" spans="1:9">
      <c r="A63" s="17"/>
      <c r="B63" s="17"/>
      <c r="C63" s="17"/>
      <c r="D63" s="17"/>
      <c r="E63" s="17"/>
      <c r="F63" s="17"/>
      <c r="G63" s="17"/>
      <c r="H63" s="17"/>
      <c r="I63" s="17"/>
    </row>
    <row r="64" spans="1:9" ht="15.6">
      <c r="A64" s="71" t="s">
        <v>3894</v>
      </c>
      <c r="B64" s="69"/>
      <c r="C64" s="69"/>
      <c r="D64" s="69"/>
      <c r="E64" s="69"/>
      <c r="F64" s="69"/>
      <c r="G64" s="17"/>
      <c r="H64" s="17"/>
      <c r="I64" s="17"/>
    </row>
    <row r="65" spans="1:9">
      <c r="A65" s="17"/>
      <c r="B65" s="17"/>
      <c r="C65" s="17"/>
      <c r="D65" s="17"/>
      <c r="E65" s="17"/>
      <c r="F65" s="17"/>
      <c r="G65" s="17"/>
      <c r="H65" s="17"/>
      <c r="I65" s="17"/>
    </row>
    <row r="66" spans="1:9" ht="15.6" thickBot="1">
      <c r="A66" s="17" t="str">
        <f>'Data Sheet'!$C$25</f>
        <v>Rochester Gas &amp; Electric Corporation</v>
      </c>
      <c r="B66" s="17"/>
      <c r="C66" s="17"/>
      <c r="D66" s="17"/>
      <c r="E66" s="859" t="str">
        <f>'Data Sheet'!$C$40</f>
        <v xml:space="preserve"> </v>
      </c>
      <c r="F66" s="77" t="str">
        <f>'Data Sheet'!$C$38</f>
        <v>12/31/2013</v>
      </c>
      <c r="G66" s="17"/>
      <c r="H66" s="17"/>
      <c r="I66" s="17"/>
    </row>
    <row r="67" spans="1:9">
      <c r="A67" s="29"/>
      <c r="B67" s="66"/>
      <c r="C67" s="66"/>
      <c r="D67" s="66"/>
      <c r="E67" s="873"/>
      <c r="F67" s="67"/>
      <c r="G67" s="17"/>
      <c r="H67" s="17"/>
      <c r="I67" s="17"/>
    </row>
    <row r="68" spans="1:9" ht="15.6">
      <c r="A68" s="68" t="s">
        <v>3389</v>
      </c>
      <c r="B68" s="69"/>
      <c r="C68" s="69"/>
      <c r="D68" s="69"/>
      <c r="E68" s="69"/>
      <c r="F68" s="70"/>
      <c r="G68" s="17"/>
      <c r="H68" s="17"/>
      <c r="I68" s="17"/>
    </row>
    <row r="69" spans="1:9">
      <c r="A69" s="377"/>
      <c r="B69" s="69"/>
      <c r="C69" s="69"/>
      <c r="D69" s="69"/>
      <c r="E69" s="69"/>
      <c r="F69" s="70"/>
      <c r="G69" s="17"/>
      <c r="H69" s="17"/>
      <c r="I69" s="17"/>
    </row>
    <row r="70" spans="1:9">
      <c r="A70" s="269"/>
      <c r="B70" s="90"/>
      <c r="C70" s="90"/>
      <c r="D70" s="398" t="s">
        <v>3395</v>
      </c>
      <c r="E70" s="264"/>
      <c r="F70" s="399"/>
      <c r="G70" s="17"/>
      <c r="H70" s="17"/>
      <c r="I70" s="17"/>
    </row>
    <row r="71" spans="1:9">
      <c r="A71" s="271"/>
      <c r="B71" s="345" t="s">
        <v>3396</v>
      </c>
      <c r="C71" s="98"/>
      <c r="D71" s="345" t="s">
        <v>4208</v>
      </c>
      <c r="E71" s="98"/>
      <c r="F71" s="270" t="s">
        <v>4713</v>
      </c>
      <c r="G71" s="17"/>
      <c r="H71" s="17"/>
      <c r="I71" s="17"/>
    </row>
    <row r="72" spans="1:9">
      <c r="A72" s="271" t="s">
        <v>1357</v>
      </c>
      <c r="B72" s="345" t="s">
        <v>3397</v>
      </c>
      <c r="C72" s="345" t="s">
        <v>3398</v>
      </c>
      <c r="D72" s="345" t="s">
        <v>3379</v>
      </c>
      <c r="E72" s="345" t="s">
        <v>4717</v>
      </c>
      <c r="F72" s="270" t="s">
        <v>2139</v>
      </c>
      <c r="G72" s="17"/>
      <c r="H72" s="17"/>
      <c r="I72" s="17"/>
    </row>
    <row r="73" spans="1:9">
      <c r="A73" s="272" t="s">
        <v>1360</v>
      </c>
      <c r="B73" s="395" t="s">
        <v>446</v>
      </c>
      <c r="C73" s="395" t="s">
        <v>447</v>
      </c>
      <c r="D73" s="395" t="s">
        <v>448</v>
      </c>
      <c r="E73" s="395" t="s">
        <v>3399</v>
      </c>
      <c r="F73" s="273" t="s">
        <v>3400</v>
      </c>
      <c r="G73" s="17"/>
      <c r="H73" s="17"/>
      <c r="I73" s="17"/>
    </row>
    <row r="74" spans="1:9">
      <c r="A74" s="271">
        <v>1</v>
      </c>
      <c r="B74" s="98" t="s">
        <v>5319</v>
      </c>
      <c r="C74" s="380"/>
      <c r="D74" s="380"/>
      <c r="E74" s="380"/>
      <c r="F74" s="337"/>
      <c r="G74" s="17"/>
      <c r="H74" s="17"/>
      <c r="I74" s="17"/>
    </row>
    <row r="75" spans="1:9">
      <c r="A75" s="271">
        <v>2</v>
      </c>
      <c r="B75" s="98" t="s">
        <v>5320</v>
      </c>
      <c r="C75" s="375">
        <v>-961810</v>
      </c>
      <c r="D75" s="98"/>
      <c r="E75" s="375"/>
      <c r="F75" s="338"/>
      <c r="G75" s="17"/>
      <c r="H75" s="17"/>
      <c r="I75" s="17"/>
    </row>
    <row r="76" spans="1:9">
      <c r="A76" s="271">
        <v>3</v>
      </c>
      <c r="B76" s="98"/>
      <c r="C76" s="375"/>
      <c r="D76" s="98"/>
      <c r="E76" s="375"/>
      <c r="F76" s="338"/>
      <c r="G76" s="17"/>
      <c r="H76" s="17"/>
      <c r="I76" s="17"/>
    </row>
    <row r="77" spans="1:9">
      <c r="A77" s="271">
        <v>4</v>
      </c>
      <c r="B77" s="98" t="s">
        <v>5321</v>
      </c>
      <c r="C77" s="375"/>
      <c r="D77" s="98"/>
      <c r="E77" s="375"/>
      <c r="F77" s="338"/>
      <c r="G77" s="17"/>
      <c r="H77" s="17"/>
      <c r="I77" s="17"/>
    </row>
    <row r="78" spans="1:9">
      <c r="A78" s="271">
        <v>5</v>
      </c>
      <c r="B78" s="98" t="s">
        <v>5322</v>
      </c>
      <c r="C78" s="375"/>
      <c r="D78" s="98"/>
      <c r="E78" s="375"/>
      <c r="F78" s="338"/>
      <c r="G78" s="17"/>
      <c r="H78" s="17"/>
      <c r="I78" s="17"/>
    </row>
    <row r="79" spans="1:9">
      <c r="A79" s="271">
        <v>6</v>
      </c>
      <c r="B79" s="98" t="s">
        <v>5323</v>
      </c>
      <c r="C79" s="375">
        <v>88201</v>
      </c>
      <c r="D79" s="1766">
        <v>856857</v>
      </c>
      <c r="E79" s="375">
        <v>557400</v>
      </c>
      <c r="F79" s="338">
        <v>1345212</v>
      </c>
      <c r="G79" s="17"/>
      <c r="H79" s="17"/>
      <c r="I79" s="17"/>
    </row>
    <row r="80" spans="1:9">
      <c r="A80" s="271">
        <v>7</v>
      </c>
      <c r="B80" s="98"/>
      <c r="C80" s="375"/>
      <c r="D80" s="98"/>
      <c r="E80" s="375"/>
      <c r="F80" s="338"/>
      <c r="G80" s="17"/>
      <c r="H80" s="17"/>
      <c r="I80" s="17"/>
    </row>
    <row r="81" spans="1:9">
      <c r="A81" s="271">
        <v>8</v>
      </c>
      <c r="B81" s="98" t="s">
        <v>5324</v>
      </c>
      <c r="C81" s="375"/>
      <c r="D81" s="98"/>
      <c r="E81" s="375"/>
      <c r="F81" s="338"/>
      <c r="G81" s="17"/>
      <c r="H81" s="17"/>
      <c r="I81" s="17"/>
    </row>
    <row r="82" spans="1:9">
      <c r="A82" s="271">
        <v>9</v>
      </c>
      <c r="B82" s="98" t="s">
        <v>5325</v>
      </c>
      <c r="C82" s="375"/>
      <c r="D82" s="98"/>
      <c r="E82" s="375"/>
      <c r="F82" s="338">
        <v>433994</v>
      </c>
      <c r="G82" s="17"/>
      <c r="H82" s="17"/>
      <c r="I82" s="17"/>
    </row>
    <row r="83" spans="1:9">
      <c r="A83" s="271">
        <v>10</v>
      </c>
      <c r="B83" s="98"/>
      <c r="C83" s="375"/>
      <c r="D83" s="98"/>
      <c r="E83" s="385"/>
      <c r="F83" s="338"/>
      <c r="G83" s="17"/>
      <c r="H83" s="17"/>
      <c r="I83" s="17"/>
    </row>
    <row r="84" spans="1:9">
      <c r="A84" s="271">
        <v>11</v>
      </c>
      <c r="B84" s="98" t="s">
        <v>5326</v>
      </c>
      <c r="C84" s="375"/>
      <c r="D84" s="98"/>
      <c r="E84" s="375"/>
      <c r="F84" s="338">
        <v>1019884</v>
      </c>
      <c r="G84" s="17"/>
      <c r="H84" s="17"/>
      <c r="I84" s="17"/>
    </row>
    <row r="85" spans="1:9">
      <c r="A85" s="271">
        <v>12</v>
      </c>
      <c r="B85" s="98" t="s">
        <v>5327</v>
      </c>
      <c r="C85" s="375"/>
      <c r="D85" s="98"/>
      <c r="E85" s="375"/>
      <c r="F85" s="338"/>
      <c r="G85" s="17"/>
      <c r="H85" s="17"/>
      <c r="I85" s="17"/>
    </row>
    <row r="86" spans="1:9">
      <c r="A86" s="271">
        <v>13</v>
      </c>
      <c r="B86" s="98"/>
      <c r="C86" s="375"/>
      <c r="D86" s="98"/>
      <c r="E86" s="375"/>
      <c r="F86" s="338"/>
      <c r="G86" s="17"/>
      <c r="H86" s="17"/>
      <c r="I86" s="17"/>
    </row>
    <row r="87" spans="1:9">
      <c r="A87" s="271">
        <v>14</v>
      </c>
      <c r="B87" s="98" t="s">
        <v>5328</v>
      </c>
      <c r="C87" s="375"/>
      <c r="D87" s="98"/>
      <c r="E87" s="375"/>
      <c r="F87" s="338"/>
      <c r="G87" s="17"/>
      <c r="H87" s="17"/>
      <c r="I87" s="17"/>
    </row>
    <row r="88" spans="1:9">
      <c r="A88" s="271">
        <v>15</v>
      </c>
      <c r="B88" s="98" t="s">
        <v>5311</v>
      </c>
      <c r="C88" s="375"/>
      <c r="D88" s="98">
        <v>495</v>
      </c>
      <c r="E88" s="375">
        <v>52200</v>
      </c>
      <c r="F88" s="338">
        <v>13342</v>
      </c>
      <c r="G88" s="17"/>
      <c r="H88" s="17"/>
      <c r="I88" s="17"/>
    </row>
    <row r="89" spans="1:9">
      <c r="A89" s="271">
        <v>16</v>
      </c>
      <c r="B89" s="98"/>
      <c r="C89" s="375"/>
      <c r="D89" s="98"/>
      <c r="E89" s="375"/>
      <c r="F89" s="338"/>
    </row>
    <row r="90" spans="1:9">
      <c r="A90" s="271">
        <v>17</v>
      </c>
      <c r="B90" s="98" t="s">
        <v>5329</v>
      </c>
      <c r="C90" s="375"/>
      <c r="D90" s="98"/>
      <c r="E90" s="375"/>
      <c r="F90" s="338"/>
    </row>
    <row r="91" spans="1:9">
      <c r="A91" s="271">
        <v>18</v>
      </c>
      <c r="B91" s="98" t="s">
        <v>5330</v>
      </c>
      <c r="C91" s="375">
        <v>520818</v>
      </c>
      <c r="D91" s="98"/>
      <c r="E91" s="375"/>
      <c r="F91" s="338">
        <v>1920763</v>
      </c>
    </row>
    <row r="92" spans="1:9">
      <c r="A92" s="271">
        <v>19</v>
      </c>
      <c r="B92" s="98"/>
      <c r="C92" s="375"/>
      <c r="D92" s="98"/>
      <c r="E92" s="375"/>
      <c r="F92" s="338"/>
    </row>
    <row r="93" spans="1:9">
      <c r="A93" s="271">
        <v>20</v>
      </c>
      <c r="B93" s="98" t="s">
        <v>5331</v>
      </c>
      <c r="C93" s="375">
        <v>-765253</v>
      </c>
      <c r="D93" s="98"/>
      <c r="E93" s="375"/>
      <c r="F93" s="338">
        <v>-1331411</v>
      </c>
    </row>
    <row r="94" spans="1:9">
      <c r="A94" s="271">
        <v>21</v>
      </c>
      <c r="B94" s="98"/>
      <c r="C94" s="375"/>
      <c r="D94" s="98"/>
      <c r="E94" s="375"/>
      <c r="F94" s="338"/>
    </row>
    <row r="95" spans="1:9">
      <c r="A95" s="271">
        <v>22</v>
      </c>
      <c r="B95" s="98" t="s">
        <v>5332</v>
      </c>
      <c r="C95" s="375"/>
      <c r="D95" s="98"/>
      <c r="E95" s="375"/>
      <c r="F95" s="338"/>
    </row>
    <row r="96" spans="1:9">
      <c r="A96" s="271">
        <v>23</v>
      </c>
      <c r="B96" s="98" t="s">
        <v>5309</v>
      </c>
      <c r="C96" s="375">
        <v>-497243</v>
      </c>
      <c r="D96" s="98">
        <v>598</v>
      </c>
      <c r="E96" s="375">
        <v>816000</v>
      </c>
      <c r="F96" s="338">
        <v>2468967</v>
      </c>
    </row>
    <row r="97" spans="1:6">
      <c r="A97" s="271">
        <v>24</v>
      </c>
      <c r="B97" s="98"/>
      <c r="C97" s="375"/>
      <c r="D97" s="98"/>
      <c r="E97" s="375"/>
      <c r="F97" s="338"/>
    </row>
    <row r="98" spans="1:6">
      <c r="A98" s="271">
        <v>25</v>
      </c>
      <c r="B98" s="98" t="s">
        <v>5333</v>
      </c>
      <c r="C98" s="375"/>
      <c r="D98" s="98"/>
      <c r="E98" s="375"/>
      <c r="F98" s="338"/>
    </row>
    <row r="99" spans="1:6">
      <c r="A99" s="271">
        <v>26</v>
      </c>
      <c r="B99" s="98" t="s">
        <v>5301</v>
      </c>
      <c r="C99" s="375">
        <v>-13490</v>
      </c>
      <c r="D99" s="98">
        <v>456</v>
      </c>
      <c r="E99" s="375">
        <v>-123987</v>
      </c>
      <c r="F99" s="338">
        <v>-205749</v>
      </c>
    </row>
    <row r="100" spans="1:6">
      <c r="A100" s="271">
        <v>27</v>
      </c>
      <c r="B100" s="98"/>
      <c r="C100" s="375"/>
      <c r="D100" s="98"/>
      <c r="E100" s="375"/>
      <c r="F100" s="338"/>
    </row>
    <row r="101" spans="1:6">
      <c r="A101" s="271">
        <v>28</v>
      </c>
      <c r="B101" s="98" t="s">
        <v>5334</v>
      </c>
      <c r="C101" s="375"/>
      <c r="D101" s="98"/>
      <c r="E101" s="375"/>
      <c r="F101" s="338"/>
    </row>
    <row r="102" spans="1:6">
      <c r="A102" s="271">
        <v>29</v>
      </c>
      <c r="B102" s="98" t="s">
        <v>5335</v>
      </c>
      <c r="C102" s="375">
        <v>82854</v>
      </c>
      <c r="D102" s="98"/>
      <c r="E102" s="375"/>
      <c r="F102" s="338">
        <v>1263665</v>
      </c>
    </row>
    <row r="103" spans="1:6">
      <c r="A103" s="271">
        <v>30</v>
      </c>
      <c r="B103" s="98"/>
      <c r="C103" s="375"/>
      <c r="D103" s="98"/>
      <c r="E103" s="375"/>
      <c r="F103" s="338"/>
    </row>
    <row r="104" spans="1:6">
      <c r="A104" s="271">
        <v>31</v>
      </c>
      <c r="B104" s="98" t="s">
        <v>5336</v>
      </c>
      <c r="C104" s="375"/>
      <c r="D104" s="98"/>
      <c r="E104" s="385"/>
      <c r="F104" s="338"/>
    </row>
    <row r="105" spans="1:6">
      <c r="A105" s="271">
        <v>32</v>
      </c>
      <c r="B105" s="98" t="s">
        <v>5309</v>
      </c>
      <c r="C105" s="375"/>
      <c r="D105" s="98">
        <v>456</v>
      </c>
      <c r="E105" s="385">
        <v>-121988</v>
      </c>
      <c r="F105" s="338">
        <v>-319089</v>
      </c>
    </row>
    <row r="106" spans="1:6">
      <c r="A106" s="271">
        <v>33</v>
      </c>
      <c r="B106" s="98"/>
      <c r="C106" s="375"/>
      <c r="D106" s="98"/>
      <c r="E106" s="385"/>
      <c r="F106" s="338"/>
    </row>
    <row r="107" spans="1:6">
      <c r="A107" s="271">
        <v>34</v>
      </c>
      <c r="B107" s="98" t="s">
        <v>5337</v>
      </c>
      <c r="C107" s="375"/>
      <c r="D107" s="98"/>
      <c r="E107" s="385"/>
      <c r="F107" s="338"/>
    </row>
    <row r="108" spans="1:6">
      <c r="A108" s="271">
        <v>35</v>
      </c>
      <c r="B108" s="98" t="s">
        <v>5301</v>
      </c>
      <c r="C108" s="375"/>
      <c r="D108" s="98">
        <v>930.2</v>
      </c>
      <c r="E108" s="385">
        <v>142200</v>
      </c>
      <c r="F108" s="338">
        <v>303635</v>
      </c>
    </row>
    <row r="109" spans="1:6">
      <c r="A109" s="271">
        <v>36</v>
      </c>
      <c r="B109" s="98"/>
      <c r="C109" s="375"/>
      <c r="D109" s="98"/>
      <c r="E109" s="385"/>
      <c r="F109" s="338"/>
    </row>
    <row r="110" spans="1:6">
      <c r="A110" s="271">
        <v>37</v>
      </c>
      <c r="B110" s="98" t="s">
        <v>5338</v>
      </c>
      <c r="C110" s="375"/>
      <c r="D110" s="98"/>
      <c r="E110" s="385"/>
      <c r="F110" s="338"/>
    </row>
    <row r="111" spans="1:6">
      <c r="A111" s="271">
        <v>38</v>
      </c>
      <c r="B111" s="98" t="s">
        <v>5301</v>
      </c>
      <c r="C111" s="375"/>
      <c r="D111" s="98">
        <v>456</v>
      </c>
      <c r="E111" s="385">
        <v>-712800</v>
      </c>
      <c r="F111" s="338">
        <v>-181890</v>
      </c>
    </row>
    <row r="112" spans="1:6">
      <c r="A112" s="271">
        <v>39</v>
      </c>
      <c r="B112" s="98"/>
      <c r="C112" s="375"/>
      <c r="D112" s="98"/>
      <c r="E112" s="385"/>
      <c r="F112" s="338"/>
    </row>
    <row r="113" spans="1:6">
      <c r="A113" s="271">
        <v>40</v>
      </c>
      <c r="B113" s="98" t="s">
        <v>5339</v>
      </c>
      <c r="C113" s="375"/>
      <c r="D113" s="98"/>
      <c r="E113" s="385"/>
      <c r="F113" s="338"/>
    </row>
    <row r="114" spans="1:6">
      <c r="A114" s="271">
        <v>41</v>
      </c>
      <c r="B114" s="98" t="s">
        <v>5340</v>
      </c>
      <c r="C114" s="375"/>
      <c r="D114" s="1766">
        <v>456495</v>
      </c>
      <c r="E114" s="385">
        <v>-138986</v>
      </c>
      <c r="F114" s="338">
        <v>-4449</v>
      </c>
    </row>
    <row r="115" spans="1:6">
      <c r="A115" s="271">
        <v>42</v>
      </c>
      <c r="B115" s="98"/>
      <c r="C115" s="375"/>
      <c r="D115" s="98"/>
      <c r="E115" s="385"/>
      <c r="F115" s="338"/>
    </row>
    <row r="116" spans="1:6">
      <c r="A116" s="271">
        <v>43</v>
      </c>
      <c r="B116" s="98"/>
      <c r="C116" s="375"/>
      <c r="D116" s="98"/>
      <c r="E116" s="385"/>
      <c r="F116" s="338"/>
    </row>
    <row r="117" spans="1:6" ht="15.6" thickBot="1">
      <c r="A117" s="396">
        <v>44</v>
      </c>
      <c r="B117" s="306" t="s">
        <v>4204</v>
      </c>
      <c r="C117" s="308">
        <f>SUM(C74:C116)</f>
        <v>-1545923</v>
      </c>
      <c r="D117" s="397" t="s">
        <v>1418</v>
      </c>
      <c r="E117" s="308">
        <f>SUM(E74:E116)</f>
        <v>470039</v>
      </c>
      <c r="F117" s="326">
        <f>SUM(F74:F116)</f>
        <v>6726874</v>
      </c>
    </row>
    <row r="118" spans="1:6">
      <c r="A118" s="17"/>
      <c r="B118" s="17" t="s">
        <v>1418</v>
      </c>
      <c r="C118" s="17" t="s">
        <v>1418</v>
      </c>
      <c r="D118" s="17"/>
      <c r="E118" s="17"/>
      <c r="F118" s="17"/>
    </row>
    <row r="119" spans="1:6">
      <c r="A119" s="17" t="s">
        <v>3547</v>
      </c>
      <c r="B119" s="17"/>
      <c r="C119" s="17"/>
      <c r="D119" s="17"/>
      <c r="E119" s="17"/>
      <c r="F119" s="17"/>
    </row>
    <row r="120" spans="1:6">
      <c r="A120" s="69" t="s">
        <v>3404</v>
      </c>
      <c r="B120" s="69"/>
      <c r="C120" s="69"/>
      <c r="D120" s="69"/>
      <c r="E120" s="69"/>
      <c r="F120" s="69"/>
    </row>
    <row r="121" spans="1:6" ht="15.6" thickBot="1">
      <c r="A121" s="17" t="str">
        <f>'Data Sheet'!$C$25</f>
        <v>Rochester Gas &amp; Electric Corporation</v>
      </c>
      <c r="B121" s="17"/>
      <c r="C121" s="17"/>
      <c r="D121" s="17"/>
      <c r="E121" s="859" t="str">
        <f>'Data Sheet'!$C$40</f>
        <v xml:space="preserve"> </v>
      </c>
      <c r="F121" s="77" t="str">
        <f>'Data Sheet'!$C$38</f>
        <v>12/31/2013</v>
      </c>
    </row>
    <row r="122" spans="1:6">
      <c r="A122" s="29"/>
      <c r="B122" s="66"/>
      <c r="C122" s="66"/>
      <c r="D122" s="66"/>
      <c r="E122" s="873"/>
      <c r="F122" s="67"/>
    </row>
    <row r="123" spans="1:6" ht="15.6">
      <c r="A123" s="68" t="s">
        <v>3389</v>
      </c>
      <c r="B123" s="69"/>
      <c r="C123" s="69"/>
      <c r="D123" s="69"/>
      <c r="E123" s="69"/>
      <c r="F123" s="70"/>
    </row>
    <row r="124" spans="1:6">
      <c r="A124" s="377"/>
      <c r="B124" s="69"/>
      <c r="C124" s="69"/>
      <c r="D124" s="69"/>
      <c r="E124" s="69"/>
      <c r="F124" s="70"/>
    </row>
    <row r="125" spans="1:6" ht="18.45" customHeight="1">
      <c r="A125" s="269"/>
      <c r="B125" s="90"/>
      <c r="C125" s="90"/>
      <c r="D125" s="398" t="s">
        <v>3395</v>
      </c>
      <c r="E125" s="264"/>
      <c r="F125" s="399"/>
    </row>
    <row r="126" spans="1:6" ht="18.45" customHeight="1">
      <c r="A126" s="271"/>
      <c r="B126" s="345" t="s">
        <v>3396</v>
      </c>
      <c r="C126" s="98"/>
      <c r="D126" s="345" t="s">
        <v>4208</v>
      </c>
      <c r="E126" s="98"/>
      <c r="F126" s="270" t="s">
        <v>4713</v>
      </c>
    </row>
    <row r="127" spans="1:6" ht="18.45" customHeight="1">
      <c r="A127" s="271" t="s">
        <v>1357</v>
      </c>
      <c r="B127" s="345" t="s">
        <v>3397</v>
      </c>
      <c r="C127" s="345" t="s">
        <v>3398</v>
      </c>
      <c r="D127" s="345" t="s">
        <v>3379</v>
      </c>
      <c r="E127" s="345" t="s">
        <v>4717</v>
      </c>
      <c r="F127" s="270" t="s">
        <v>2139</v>
      </c>
    </row>
    <row r="128" spans="1:6" ht="18.45" customHeight="1">
      <c r="A128" s="272" t="s">
        <v>1360</v>
      </c>
      <c r="B128" s="395" t="s">
        <v>446</v>
      </c>
      <c r="C128" s="395" t="s">
        <v>447</v>
      </c>
      <c r="D128" s="395" t="s">
        <v>448</v>
      </c>
      <c r="E128" s="395" t="s">
        <v>3399</v>
      </c>
      <c r="F128" s="273" t="s">
        <v>3400</v>
      </c>
    </row>
    <row r="129" spans="1:6" ht="18.45" customHeight="1">
      <c r="A129" s="271">
        <v>1</v>
      </c>
      <c r="B129" s="98" t="s">
        <v>5342</v>
      </c>
      <c r="C129" s="375">
        <v>-38838134</v>
      </c>
      <c r="D129" s="375">
        <v>184</v>
      </c>
      <c r="E129" s="375">
        <v>25031376</v>
      </c>
      <c r="F129" s="338">
        <v>106458907</v>
      </c>
    </row>
    <row r="130" spans="1:6" ht="18.45" customHeight="1">
      <c r="A130" s="271">
        <v>2</v>
      </c>
      <c r="B130" s="98"/>
      <c r="C130" s="375"/>
      <c r="D130" s="98"/>
      <c r="E130" s="375"/>
      <c r="F130" s="338"/>
    </row>
    <row r="131" spans="1:6" ht="18.45" customHeight="1">
      <c r="A131" s="271">
        <v>3</v>
      </c>
      <c r="B131" s="98" t="s">
        <v>5343</v>
      </c>
      <c r="C131" s="375"/>
      <c r="D131" s="98"/>
      <c r="E131" s="375"/>
      <c r="F131" s="338"/>
    </row>
    <row r="132" spans="1:6" ht="18.45" customHeight="1">
      <c r="A132" s="271">
        <v>4</v>
      </c>
      <c r="B132" s="98" t="s">
        <v>5344</v>
      </c>
      <c r="C132" s="375"/>
      <c r="D132" s="98"/>
      <c r="E132" s="375"/>
      <c r="F132" s="338">
        <v>4046841</v>
      </c>
    </row>
    <row r="133" spans="1:6" ht="18.45" customHeight="1">
      <c r="A133" s="271">
        <v>5</v>
      </c>
      <c r="B133" s="98"/>
      <c r="C133" s="375"/>
      <c r="D133" s="98"/>
      <c r="E133" s="375"/>
      <c r="F133" s="338"/>
    </row>
    <row r="134" spans="1:6" ht="18.45" customHeight="1">
      <c r="A134" s="271">
        <v>6</v>
      </c>
      <c r="B134" s="98" t="s">
        <v>5345</v>
      </c>
      <c r="C134" s="375"/>
      <c r="D134" s="98"/>
      <c r="E134" s="375"/>
      <c r="F134" s="338"/>
    </row>
    <row r="135" spans="1:6" ht="18.45" customHeight="1">
      <c r="A135" s="271">
        <v>7</v>
      </c>
      <c r="B135" s="98" t="s">
        <v>5346</v>
      </c>
      <c r="C135" s="375">
        <v>3343907</v>
      </c>
      <c r="D135" s="98">
        <v>174</v>
      </c>
      <c r="E135" s="375">
        <v>4709481</v>
      </c>
      <c r="F135" s="338"/>
    </row>
    <row r="136" spans="1:6" ht="18.45" customHeight="1">
      <c r="A136" s="271">
        <v>8</v>
      </c>
      <c r="B136" s="98"/>
      <c r="C136" s="375"/>
      <c r="D136" s="98"/>
      <c r="E136" s="375"/>
      <c r="F136" s="338"/>
    </row>
    <row r="137" spans="1:6" ht="18.45" customHeight="1">
      <c r="A137" s="271">
        <v>9</v>
      </c>
      <c r="B137" s="98" t="s">
        <v>5347</v>
      </c>
      <c r="C137" s="375"/>
      <c r="D137" s="98"/>
      <c r="E137" s="375"/>
      <c r="F137" s="338">
        <v>-4060</v>
      </c>
    </row>
    <row r="138" spans="1:6" ht="18.45" customHeight="1">
      <c r="A138" s="271">
        <v>10</v>
      </c>
      <c r="B138" s="98"/>
      <c r="C138" s="375"/>
      <c r="D138" s="98"/>
      <c r="E138" s="385"/>
      <c r="F138" s="338"/>
    </row>
    <row r="139" spans="1:6" ht="18.45" customHeight="1">
      <c r="A139" s="271">
        <v>11</v>
      </c>
      <c r="B139" s="98" t="s">
        <v>5348</v>
      </c>
      <c r="C139" s="375">
        <v>107518</v>
      </c>
      <c r="D139" s="98">
        <v>174</v>
      </c>
      <c r="E139" s="375">
        <v>-737434</v>
      </c>
      <c r="F139" s="338"/>
    </row>
    <row r="140" spans="1:6" ht="18.45" customHeight="1">
      <c r="A140" s="271">
        <v>12</v>
      </c>
      <c r="B140" s="98"/>
      <c r="C140" s="375"/>
      <c r="D140" s="98"/>
      <c r="E140" s="375"/>
      <c r="F140" s="338"/>
    </row>
    <row r="141" spans="1:6" ht="18.45" customHeight="1">
      <c r="A141" s="271">
        <v>13</v>
      </c>
      <c r="B141" s="98" t="s">
        <v>5349</v>
      </c>
      <c r="C141" s="375"/>
      <c r="D141" s="98"/>
      <c r="E141" s="375"/>
      <c r="F141" s="338"/>
    </row>
    <row r="142" spans="1:6" ht="18.45" customHeight="1">
      <c r="A142" s="271">
        <v>14</v>
      </c>
      <c r="B142" s="98" t="s">
        <v>5350</v>
      </c>
      <c r="C142" s="375"/>
      <c r="D142" s="98"/>
      <c r="E142" s="375"/>
      <c r="F142" s="338">
        <v>35368</v>
      </c>
    </row>
    <row r="143" spans="1:6" ht="18.45" customHeight="1">
      <c r="A143" s="271">
        <v>15</v>
      </c>
      <c r="B143" s="98"/>
      <c r="C143" s="375"/>
      <c r="D143" s="98"/>
      <c r="E143" s="375"/>
      <c r="F143" s="338"/>
    </row>
    <row r="144" spans="1:6" ht="18.45" customHeight="1">
      <c r="A144" s="271">
        <v>16</v>
      </c>
      <c r="B144" s="98" t="s">
        <v>5351</v>
      </c>
      <c r="C144" s="375"/>
      <c r="D144" s="98"/>
      <c r="E144" s="375"/>
      <c r="F144" s="338"/>
    </row>
    <row r="145" spans="1:6" ht="18.45" customHeight="1">
      <c r="A145" s="271">
        <v>17</v>
      </c>
      <c r="B145" s="98" t="s">
        <v>5311</v>
      </c>
      <c r="C145" s="375"/>
      <c r="D145" s="1766">
        <v>456495</v>
      </c>
      <c r="E145" s="375">
        <v>282000</v>
      </c>
      <c r="F145" s="338"/>
    </row>
    <row r="146" spans="1:6" ht="18.45" customHeight="1">
      <c r="A146" s="271">
        <v>18</v>
      </c>
      <c r="B146" s="98"/>
      <c r="C146" s="375"/>
      <c r="D146" s="98"/>
      <c r="E146" s="375"/>
      <c r="F146" s="338"/>
    </row>
    <row r="147" spans="1:6" ht="18.45" customHeight="1">
      <c r="A147" s="271">
        <v>19</v>
      </c>
      <c r="B147" s="98" t="s">
        <v>5352</v>
      </c>
      <c r="C147" s="375"/>
      <c r="D147" s="98"/>
      <c r="E147" s="375"/>
      <c r="F147" s="338"/>
    </row>
    <row r="148" spans="1:6" ht="18.45" customHeight="1">
      <c r="A148" s="271">
        <v>20</v>
      </c>
      <c r="B148" s="98" t="s">
        <v>5311</v>
      </c>
      <c r="C148" s="375"/>
      <c r="D148" s="98" t="s">
        <v>5357</v>
      </c>
      <c r="E148" s="375">
        <v>2046000</v>
      </c>
      <c r="F148" s="338">
        <v>218120</v>
      </c>
    </row>
    <row r="149" spans="1:6" ht="18.45" customHeight="1">
      <c r="A149" s="271">
        <v>21</v>
      </c>
      <c r="B149" s="98"/>
      <c r="C149" s="375"/>
      <c r="D149" s="98"/>
      <c r="E149" s="375"/>
      <c r="F149" s="338"/>
    </row>
    <row r="150" spans="1:6" ht="18.45" customHeight="1">
      <c r="A150" s="271">
        <v>22</v>
      </c>
      <c r="B150" s="98" t="s">
        <v>5353</v>
      </c>
      <c r="C150" s="375"/>
      <c r="D150" s="98"/>
      <c r="E150" s="375"/>
      <c r="F150" s="338"/>
    </row>
    <row r="151" spans="1:6" ht="18.45" customHeight="1">
      <c r="A151" s="271">
        <v>23</v>
      </c>
      <c r="B151" s="98" t="s">
        <v>5354</v>
      </c>
      <c r="C151" s="375">
        <v>-1112343</v>
      </c>
      <c r="D151" s="98"/>
      <c r="E151" s="375"/>
      <c r="F151" s="338">
        <v>730501</v>
      </c>
    </row>
    <row r="152" spans="1:6" ht="18.45" customHeight="1">
      <c r="A152" s="271">
        <v>24</v>
      </c>
      <c r="B152" s="98"/>
      <c r="C152" s="375"/>
      <c r="D152" s="98"/>
      <c r="E152" s="375"/>
      <c r="F152" s="338"/>
    </row>
    <row r="153" spans="1:6" ht="18.45" customHeight="1">
      <c r="A153" s="271">
        <v>25</v>
      </c>
      <c r="B153" s="98" t="s">
        <v>5355</v>
      </c>
      <c r="C153" s="375"/>
      <c r="D153" s="98"/>
      <c r="E153" s="375"/>
      <c r="F153" s="338"/>
    </row>
    <row r="154" spans="1:6" ht="18.45" customHeight="1">
      <c r="A154" s="271">
        <v>26</v>
      </c>
      <c r="B154" s="98" t="s">
        <v>5356</v>
      </c>
      <c r="C154" s="375">
        <v>1334632</v>
      </c>
      <c r="D154" s="1766" t="s">
        <v>5358</v>
      </c>
      <c r="E154" s="375">
        <v>-5847645</v>
      </c>
      <c r="F154" s="338">
        <v>5211521</v>
      </c>
    </row>
    <row r="155" spans="1:6" ht="18.45" customHeight="1">
      <c r="A155" s="271">
        <v>27</v>
      </c>
      <c r="B155" s="98"/>
      <c r="C155" s="375"/>
      <c r="D155" s="98"/>
      <c r="E155" s="375"/>
      <c r="F155" s="338"/>
    </row>
    <row r="156" spans="1:6" ht="18.45" customHeight="1">
      <c r="A156" s="271">
        <v>28</v>
      </c>
      <c r="B156" s="98" t="s">
        <v>5359</v>
      </c>
      <c r="C156" s="375">
        <v>7011</v>
      </c>
      <c r="D156" s="98"/>
      <c r="E156" s="375"/>
      <c r="F156" s="338">
        <v>81100</v>
      </c>
    </row>
    <row r="157" spans="1:6" ht="18.45" customHeight="1">
      <c r="A157" s="271">
        <v>29</v>
      </c>
      <c r="B157" s="98"/>
      <c r="C157" s="375"/>
      <c r="D157" s="98"/>
      <c r="E157" s="375"/>
      <c r="F157" s="338"/>
    </row>
    <row r="158" spans="1:6" ht="18.45" customHeight="1">
      <c r="A158" s="271">
        <v>30</v>
      </c>
      <c r="B158" s="98" t="s">
        <v>5360</v>
      </c>
      <c r="C158" s="375">
        <v>6443</v>
      </c>
      <c r="D158" s="98">
        <v>182.3</v>
      </c>
      <c r="E158" s="375">
        <v>98263</v>
      </c>
      <c r="F158" s="338"/>
    </row>
    <row r="159" spans="1:6" ht="18.45" customHeight="1">
      <c r="A159" s="271">
        <v>31</v>
      </c>
      <c r="B159" s="98" t="s">
        <v>5354</v>
      </c>
      <c r="C159" s="375"/>
      <c r="D159" s="98"/>
      <c r="E159" s="385"/>
      <c r="F159" s="338"/>
    </row>
    <row r="160" spans="1:6" ht="18.45" customHeight="1">
      <c r="A160" s="271">
        <v>32</v>
      </c>
      <c r="B160" s="98"/>
      <c r="C160" s="375"/>
      <c r="D160" s="98"/>
      <c r="E160" s="385"/>
      <c r="F160" s="338"/>
    </row>
    <row r="161" spans="1:6" ht="18.45" customHeight="1">
      <c r="A161" s="271">
        <v>33</v>
      </c>
      <c r="B161" s="98" t="s">
        <v>5361</v>
      </c>
      <c r="C161" s="375">
        <v>-131416</v>
      </c>
      <c r="D161" s="98"/>
      <c r="E161" s="385"/>
      <c r="F161" s="338">
        <v>171196</v>
      </c>
    </row>
    <row r="162" spans="1:6" ht="18.45" customHeight="1">
      <c r="A162" s="271">
        <v>34</v>
      </c>
      <c r="B162" s="98"/>
      <c r="C162" s="375"/>
      <c r="D162" s="98"/>
      <c r="E162" s="385"/>
      <c r="F162" s="338"/>
    </row>
    <row r="163" spans="1:6" ht="18.45" customHeight="1">
      <c r="A163" s="271">
        <v>35</v>
      </c>
      <c r="B163" s="98" t="s">
        <v>5362</v>
      </c>
      <c r="C163" s="375"/>
      <c r="D163" s="98"/>
      <c r="E163" s="385"/>
      <c r="F163" s="338"/>
    </row>
    <row r="164" spans="1:6" ht="18.45" customHeight="1">
      <c r="A164" s="271">
        <v>36</v>
      </c>
      <c r="B164" s="98" t="s">
        <v>5363</v>
      </c>
      <c r="C164" s="375"/>
      <c r="D164" s="98" t="s">
        <v>5367</v>
      </c>
      <c r="E164" s="385">
        <v>6423218</v>
      </c>
      <c r="F164" s="338"/>
    </row>
    <row r="165" spans="1:6" ht="18.45" customHeight="1">
      <c r="A165" s="271">
        <v>37</v>
      </c>
      <c r="B165" s="98"/>
      <c r="C165" s="375"/>
      <c r="D165" s="98"/>
      <c r="E165" s="385"/>
      <c r="F165" s="338"/>
    </row>
    <row r="166" spans="1:6" ht="18.45" customHeight="1">
      <c r="A166" s="271">
        <v>38</v>
      </c>
      <c r="B166" s="98" t="s">
        <v>5364</v>
      </c>
      <c r="C166" s="375">
        <v>32196701</v>
      </c>
      <c r="D166" s="98"/>
      <c r="E166" s="385"/>
      <c r="F166" s="338">
        <v>44739067</v>
      </c>
    </row>
    <row r="167" spans="1:6" ht="18.45" customHeight="1">
      <c r="A167" s="271">
        <v>39</v>
      </c>
      <c r="B167" s="98"/>
      <c r="C167" s="375"/>
      <c r="D167" s="98"/>
      <c r="E167" s="385"/>
      <c r="F167" s="338"/>
    </row>
    <row r="168" spans="1:6" ht="18.45" customHeight="1">
      <c r="A168" s="271">
        <v>40</v>
      </c>
      <c r="B168" s="98" t="s">
        <v>5365</v>
      </c>
      <c r="C168" s="375"/>
      <c r="D168" s="98"/>
      <c r="E168" s="385"/>
      <c r="F168" s="338"/>
    </row>
    <row r="169" spans="1:6" ht="18.45" customHeight="1">
      <c r="A169" s="271">
        <v>41</v>
      </c>
      <c r="B169" s="98" t="s">
        <v>5366</v>
      </c>
      <c r="C169" s="375">
        <v>134263</v>
      </c>
      <c r="D169" s="98"/>
      <c r="E169" s="385"/>
      <c r="F169" s="338">
        <v>255263</v>
      </c>
    </row>
    <row r="170" spans="1:6" ht="18.45" customHeight="1">
      <c r="A170" s="271">
        <v>42</v>
      </c>
      <c r="B170" s="98"/>
      <c r="C170" s="375"/>
      <c r="D170" s="98"/>
      <c r="E170" s="385"/>
      <c r="F170" s="338"/>
    </row>
    <row r="171" spans="1:6" ht="18.45" customHeight="1">
      <c r="A171" s="271">
        <v>43</v>
      </c>
      <c r="B171" s="98"/>
      <c r="C171" s="375"/>
      <c r="D171" s="98"/>
      <c r="E171" s="385"/>
      <c r="F171" s="338"/>
    </row>
    <row r="172" spans="1:6" ht="18.45" customHeight="1" thickBot="1">
      <c r="A172" s="396">
        <v>44</v>
      </c>
      <c r="B172" s="306" t="s">
        <v>4204</v>
      </c>
      <c r="C172" s="308">
        <f>SUM(C129:C171)</f>
        <v>-2951418</v>
      </c>
      <c r="D172" s="397" t="s">
        <v>1418</v>
      </c>
      <c r="E172" s="308">
        <f>SUM(E129:E171)</f>
        <v>32005259</v>
      </c>
      <c r="F172" s="326">
        <f>SUM(F129:F171)</f>
        <v>161943824</v>
      </c>
    </row>
    <row r="173" spans="1:6">
      <c r="A173" s="17"/>
      <c r="B173" s="17" t="s">
        <v>1418</v>
      </c>
      <c r="C173" s="17" t="s">
        <v>1418</v>
      </c>
      <c r="D173" s="17"/>
      <c r="E173" s="17"/>
      <c r="F173" s="17"/>
    </row>
    <row r="174" spans="1:6">
      <c r="A174" s="17" t="s">
        <v>3547</v>
      </c>
      <c r="B174" s="17"/>
      <c r="C174" s="17"/>
      <c r="D174" s="17"/>
      <c r="E174" s="17"/>
      <c r="F174" s="17"/>
    </row>
    <row r="175" spans="1:6">
      <c r="A175" s="69" t="s">
        <v>3405</v>
      </c>
      <c r="B175" s="69"/>
      <c r="C175" s="69"/>
      <c r="D175" s="69"/>
      <c r="E175" s="69"/>
      <c r="F175" s="69"/>
    </row>
    <row r="179" spans="1:6" ht="15.6" thickBot="1">
      <c r="A179" s="17" t="str">
        <f>'Data Sheet'!$C$25</f>
        <v>Rochester Gas &amp; Electric Corporation</v>
      </c>
      <c r="B179" s="17"/>
      <c r="C179" s="17"/>
      <c r="D179" s="17"/>
      <c r="E179" s="859" t="str">
        <f>'Data Sheet'!$C$40</f>
        <v xml:space="preserve"> </v>
      </c>
      <c r="F179" s="77" t="str">
        <f>'Data Sheet'!$C$38</f>
        <v>12/31/2013</v>
      </c>
    </row>
    <row r="180" spans="1:6">
      <c r="A180" s="29"/>
      <c r="B180" s="66"/>
      <c r="C180" s="66"/>
      <c r="D180" s="66"/>
      <c r="E180" s="873"/>
      <c r="F180" s="67"/>
    </row>
    <row r="181" spans="1:6" ht="15.6">
      <c r="A181" s="68" t="s">
        <v>3389</v>
      </c>
      <c r="B181" s="69"/>
      <c r="C181" s="69"/>
      <c r="D181" s="69"/>
      <c r="E181" s="69"/>
      <c r="F181" s="70"/>
    </row>
    <row r="182" spans="1:6">
      <c r="A182" s="377"/>
      <c r="B182" s="69"/>
      <c r="C182" s="69"/>
      <c r="D182" s="69"/>
      <c r="E182" s="69"/>
      <c r="F182" s="70"/>
    </row>
    <row r="183" spans="1:6">
      <c r="A183" s="269"/>
      <c r="B183" s="90"/>
      <c r="C183" s="90"/>
      <c r="D183" s="398" t="s">
        <v>3395</v>
      </c>
      <c r="E183" s="264"/>
      <c r="F183" s="399"/>
    </row>
    <row r="184" spans="1:6">
      <c r="A184" s="271"/>
      <c r="B184" s="345" t="s">
        <v>3396</v>
      </c>
      <c r="C184" s="98"/>
      <c r="D184" s="345" t="s">
        <v>4208</v>
      </c>
      <c r="E184" s="98"/>
      <c r="F184" s="270" t="s">
        <v>4713</v>
      </c>
    </row>
    <row r="185" spans="1:6">
      <c r="A185" s="271" t="s">
        <v>1357</v>
      </c>
      <c r="B185" s="345" t="s">
        <v>3397</v>
      </c>
      <c r="C185" s="345" t="s">
        <v>3398</v>
      </c>
      <c r="D185" s="345" t="s">
        <v>3379</v>
      </c>
      <c r="E185" s="345" t="s">
        <v>4717</v>
      </c>
      <c r="F185" s="270" t="s">
        <v>2139</v>
      </c>
    </row>
    <row r="186" spans="1:6">
      <c r="A186" s="272" t="s">
        <v>1360</v>
      </c>
      <c r="B186" s="395" t="s">
        <v>446</v>
      </c>
      <c r="C186" s="395" t="s">
        <v>447</v>
      </c>
      <c r="D186" s="395" t="s">
        <v>448</v>
      </c>
      <c r="E186" s="395" t="s">
        <v>3399</v>
      </c>
      <c r="F186" s="273" t="s">
        <v>3400</v>
      </c>
    </row>
    <row r="187" spans="1:6">
      <c r="A187" s="271">
        <v>1</v>
      </c>
      <c r="B187" s="98" t="s">
        <v>5368</v>
      </c>
      <c r="C187" s="375">
        <v>3118717</v>
      </c>
      <c r="D187" s="375">
        <v>456</v>
      </c>
      <c r="E187" s="375">
        <v>537167</v>
      </c>
      <c r="F187" s="338">
        <v>2581550</v>
      </c>
    </row>
    <row r="188" spans="1:6">
      <c r="A188" s="271">
        <v>2</v>
      </c>
      <c r="B188" s="98" t="s">
        <v>5369</v>
      </c>
      <c r="C188" s="375"/>
      <c r="D188" s="98"/>
      <c r="E188" s="375"/>
      <c r="F188" s="338"/>
    </row>
    <row r="189" spans="1:6">
      <c r="A189" s="271">
        <v>3</v>
      </c>
      <c r="B189" s="98"/>
      <c r="C189" s="375"/>
      <c r="D189" s="98"/>
      <c r="E189" s="375"/>
      <c r="F189" s="338"/>
    </row>
    <row r="190" spans="1:6">
      <c r="A190" s="271">
        <v>4</v>
      </c>
      <c r="B190" s="98" t="s">
        <v>5370</v>
      </c>
      <c r="C190" s="375"/>
      <c r="D190" s="98"/>
      <c r="E190" s="375"/>
      <c r="F190" s="338"/>
    </row>
    <row r="191" spans="1:6">
      <c r="A191" s="271">
        <v>5</v>
      </c>
      <c r="B191" s="98" t="s">
        <v>5371</v>
      </c>
      <c r="C191" s="375">
        <v>6333644</v>
      </c>
      <c r="D191" s="98"/>
      <c r="E191" s="375"/>
      <c r="F191" s="338">
        <v>6333644</v>
      </c>
    </row>
    <row r="192" spans="1:6">
      <c r="A192" s="271">
        <v>6</v>
      </c>
      <c r="B192" s="98"/>
      <c r="C192" s="375"/>
      <c r="D192" s="98"/>
      <c r="E192" s="375"/>
      <c r="F192" s="338"/>
    </row>
    <row r="193" spans="1:6">
      <c r="A193" s="271">
        <v>7</v>
      </c>
      <c r="B193" s="98" t="s">
        <v>5372</v>
      </c>
      <c r="C193" s="375"/>
      <c r="D193" s="98"/>
      <c r="E193" s="375"/>
      <c r="F193" s="338"/>
    </row>
    <row r="194" spans="1:6">
      <c r="A194" s="271">
        <v>8</v>
      </c>
      <c r="B194" s="98" t="s">
        <v>5344</v>
      </c>
      <c r="C194" s="375">
        <v>1323707</v>
      </c>
      <c r="D194" s="98"/>
      <c r="E194" s="375"/>
      <c r="F194" s="338">
        <v>1323707</v>
      </c>
    </row>
    <row r="195" spans="1:6">
      <c r="A195" s="271">
        <v>9</v>
      </c>
      <c r="B195" s="98"/>
      <c r="C195" s="375"/>
      <c r="D195" s="98"/>
      <c r="E195" s="375"/>
      <c r="F195" s="338"/>
    </row>
    <row r="196" spans="1:6">
      <c r="A196" s="271">
        <v>10</v>
      </c>
      <c r="B196" s="98"/>
      <c r="C196" s="375"/>
      <c r="D196" s="98"/>
      <c r="E196" s="385"/>
      <c r="F196" s="338"/>
    </row>
    <row r="197" spans="1:6">
      <c r="A197" s="271">
        <v>11</v>
      </c>
      <c r="B197" s="98"/>
      <c r="C197" s="375"/>
      <c r="D197" s="98"/>
      <c r="E197" s="375"/>
      <c r="F197" s="338"/>
    </row>
    <row r="198" spans="1:6">
      <c r="A198" s="271">
        <v>12</v>
      </c>
      <c r="B198" s="98"/>
      <c r="C198" s="375"/>
      <c r="D198" s="98"/>
      <c r="E198" s="375"/>
      <c r="F198" s="338"/>
    </row>
    <row r="199" spans="1:6">
      <c r="A199" s="271">
        <v>13</v>
      </c>
      <c r="B199" s="98"/>
      <c r="C199" s="375"/>
      <c r="D199" s="98"/>
      <c r="E199" s="375"/>
      <c r="F199" s="338"/>
    </row>
    <row r="200" spans="1:6">
      <c r="A200" s="271">
        <v>14</v>
      </c>
      <c r="B200" s="98"/>
      <c r="C200" s="375"/>
      <c r="D200" s="98"/>
      <c r="E200" s="375"/>
      <c r="F200" s="338"/>
    </row>
    <row r="201" spans="1:6">
      <c r="A201" s="271">
        <v>15</v>
      </c>
      <c r="B201" s="98"/>
      <c r="C201" s="375"/>
      <c r="D201" s="98"/>
      <c r="E201" s="375"/>
      <c r="F201" s="338"/>
    </row>
    <row r="202" spans="1:6">
      <c r="A202" s="271">
        <v>16</v>
      </c>
      <c r="B202" s="98"/>
      <c r="C202" s="375"/>
      <c r="D202" s="98"/>
      <c r="E202" s="375"/>
      <c r="F202" s="338"/>
    </row>
    <row r="203" spans="1:6">
      <c r="A203" s="271">
        <v>17</v>
      </c>
      <c r="B203" s="98"/>
      <c r="C203" s="375"/>
      <c r="D203" s="98"/>
      <c r="E203" s="375"/>
      <c r="F203" s="338"/>
    </row>
    <row r="204" spans="1:6">
      <c r="A204" s="271">
        <v>18</v>
      </c>
      <c r="B204" s="98"/>
      <c r="C204" s="375"/>
      <c r="D204" s="98"/>
      <c r="E204" s="375"/>
      <c r="F204" s="338"/>
    </row>
    <row r="205" spans="1:6">
      <c r="A205" s="271">
        <v>19</v>
      </c>
      <c r="B205" s="98"/>
      <c r="C205" s="375"/>
      <c r="D205" s="98"/>
      <c r="E205" s="375"/>
      <c r="F205" s="338"/>
    </row>
    <row r="206" spans="1:6">
      <c r="A206" s="271">
        <v>20</v>
      </c>
      <c r="B206" s="98"/>
      <c r="C206" s="375"/>
      <c r="D206" s="98"/>
      <c r="E206" s="375"/>
      <c r="F206" s="338"/>
    </row>
    <row r="207" spans="1:6">
      <c r="A207" s="271">
        <v>21</v>
      </c>
      <c r="B207" s="98"/>
      <c r="C207" s="375"/>
      <c r="D207" s="98"/>
      <c r="E207" s="375"/>
      <c r="F207" s="338"/>
    </row>
    <row r="208" spans="1:6">
      <c r="A208" s="271">
        <v>22</v>
      </c>
      <c r="B208" s="98"/>
      <c r="C208" s="375"/>
      <c r="D208" s="98"/>
      <c r="E208" s="375"/>
      <c r="F208" s="338"/>
    </row>
    <row r="209" spans="1:6">
      <c r="A209" s="271">
        <v>23</v>
      </c>
      <c r="B209" s="98"/>
      <c r="C209" s="375"/>
      <c r="D209" s="98"/>
      <c r="E209" s="375"/>
      <c r="F209" s="338"/>
    </row>
    <row r="210" spans="1:6">
      <c r="A210" s="271">
        <v>24</v>
      </c>
      <c r="B210" s="98"/>
      <c r="C210" s="375"/>
      <c r="D210" s="98"/>
      <c r="E210" s="375"/>
      <c r="F210" s="338"/>
    </row>
    <row r="211" spans="1:6">
      <c r="A211" s="271">
        <v>25</v>
      </c>
      <c r="B211" s="98"/>
      <c r="C211" s="375"/>
      <c r="D211" s="98"/>
      <c r="E211" s="375"/>
      <c r="F211" s="338"/>
    </row>
    <row r="212" spans="1:6">
      <c r="A212" s="271">
        <v>26</v>
      </c>
      <c r="B212" s="98"/>
      <c r="C212" s="375"/>
      <c r="D212" s="98"/>
      <c r="E212" s="375"/>
      <c r="F212" s="338"/>
    </row>
    <row r="213" spans="1:6">
      <c r="A213" s="271">
        <v>27</v>
      </c>
      <c r="B213" s="98"/>
      <c r="C213" s="375"/>
      <c r="D213" s="98"/>
      <c r="E213" s="375"/>
      <c r="F213" s="338"/>
    </row>
    <row r="214" spans="1:6">
      <c r="A214" s="271">
        <v>28</v>
      </c>
      <c r="B214" s="98"/>
      <c r="C214" s="375"/>
      <c r="D214" s="98"/>
      <c r="E214" s="375"/>
      <c r="F214" s="338"/>
    </row>
    <row r="215" spans="1:6">
      <c r="A215" s="271">
        <v>29</v>
      </c>
      <c r="B215" s="98"/>
      <c r="C215" s="375"/>
      <c r="D215" s="98"/>
      <c r="E215" s="375"/>
      <c r="F215" s="338"/>
    </row>
    <row r="216" spans="1:6">
      <c r="A216" s="271">
        <v>30</v>
      </c>
      <c r="B216" s="98"/>
      <c r="C216" s="375"/>
      <c r="D216" s="98"/>
      <c r="E216" s="375"/>
      <c r="F216" s="338"/>
    </row>
    <row r="217" spans="1:6">
      <c r="A217" s="271">
        <v>31</v>
      </c>
      <c r="B217" s="98"/>
      <c r="C217" s="375"/>
      <c r="D217" s="98"/>
      <c r="E217" s="385"/>
      <c r="F217" s="338"/>
    </row>
    <row r="218" spans="1:6">
      <c r="A218" s="271">
        <v>32</v>
      </c>
      <c r="B218" s="98"/>
      <c r="C218" s="375"/>
      <c r="D218" s="98"/>
      <c r="E218" s="385"/>
      <c r="F218" s="338"/>
    </row>
    <row r="219" spans="1:6">
      <c r="A219" s="271">
        <v>33</v>
      </c>
      <c r="B219" s="98"/>
      <c r="C219" s="375"/>
      <c r="D219" s="98"/>
      <c r="E219" s="385"/>
      <c r="F219" s="338"/>
    </row>
    <row r="220" spans="1:6">
      <c r="A220" s="271">
        <v>34</v>
      </c>
      <c r="B220" s="98"/>
      <c r="C220" s="375"/>
      <c r="D220" s="98"/>
      <c r="E220" s="385"/>
      <c r="F220" s="338"/>
    </row>
    <row r="221" spans="1:6">
      <c r="A221" s="271">
        <v>35</v>
      </c>
      <c r="B221" s="98"/>
      <c r="C221" s="375"/>
      <c r="D221" s="98"/>
      <c r="E221" s="385"/>
      <c r="F221" s="338"/>
    </row>
    <row r="222" spans="1:6">
      <c r="A222" s="271">
        <v>36</v>
      </c>
      <c r="B222" s="98"/>
      <c r="C222" s="375"/>
      <c r="D222" s="98"/>
      <c r="E222" s="385"/>
      <c r="F222" s="338"/>
    </row>
    <row r="223" spans="1:6">
      <c r="A223" s="271">
        <v>37</v>
      </c>
      <c r="B223" s="98"/>
      <c r="C223" s="375"/>
      <c r="D223" s="98"/>
      <c r="E223" s="385"/>
      <c r="F223" s="338"/>
    </row>
    <row r="224" spans="1:6">
      <c r="A224" s="271">
        <v>38</v>
      </c>
      <c r="B224" s="98"/>
      <c r="C224" s="375"/>
      <c r="D224" s="98"/>
      <c r="E224" s="385"/>
      <c r="F224" s="338"/>
    </row>
    <row r="225" spans="1:6">
      <c r="A225" s="271">
        <v>39</v>
      </c>
      <c r="B225" s="98"/>
      <c r="C225" s="375"/>
      <c r="D225" s="98"/>
      <c r="E225" s="385"/>
      <c r="F225" s="338"/>
    </row>
    <row r="226" spans="1:6">
      <c r="A226" s="271">
        <v>40</v>
      </c>
      <c r="B226" s="98"/>
      <c r="C226" s="375"/>
      <c r="D226" s="98"/>
      <c r="E226" s="385"/>
      <c r="F226" s="338"/>
    </row>
    <row r="227" spans="1:6">
      <c r="A227" s="271">
        <v>41</v>
      </c>
      <c r="B227" s="98"/>
      <c r="C227" s="375"/>
      <c r="D227" s="98"/>
      <c r="E227" s="385"/>
      <c r="F227" s="338"/>
    </row>
    <row r="228" spans="1:6">
      <c r="A228" s="271">
        <v>42</v>
      </c>
      <c r="B228" s="98"/>
      <c r="C228" s="375"/>
      <c r="D228" s="98"/>
      <c r="E228" s="385"/>
      <c r="F228" s="338"/>
    </row>
    <row r="229" spans="1:6">
      <c r="A229" s="271">
        <v>43</v>
      </c>
      <c r="B229" s="98"/>
      <c r="C229" s="375"/>
      <c r="D229" s="98"/>
      <c r="E229" s="385"/>
      <c r="F229" s="338"/>
    </row>
    <row r="230" spans="1:6" ht="15.6" thickBot="1">
      <c r="A230" s="396">
        <v>44</v>
      </c>
      <c r="B230" s="306" t="s">
        <v>4204</v>
      </c>
      <c r="C230" s="308">
        <f>SUM(C187:C229)</f>
        <v>10776068</v>
      </c>
      <c r="D230" s="397" t="s">
        <v>1418</v>
      </c>
      <c r="E230" s="308">
        <f>SUM(E187:E229)</f>
        <v>537167</v>
      </c>
      <c r="F230" s="326">
        <f>SUM(F187:F229)</f>
        <v>10238901</v>
      </c>
    </row>
    <row r="231" spans="1:6">
      <c r="A231" s="17"/>
      <c r="B231" s="17" t="s">
        <v>1418</v>
      </c>
      <c r="C231" s="17" t="s">
        <v>1418</v>
      </c>
      <c r="D231" s="17"/>
      <c r="E231" s="17"/>
      <c r="F231" s="17"/>
    </row>
    <row r="232" spans="1:6">
      <c r="A232" s="17" t="s">
        <v>3547</v>
      </c>
      <c r="B232" s="17"/>
      <c r="C232" s="17"/>
      <c r="D232" s="17"/>
      <c r="E232" s="17"/>
      <c r="F232" s="17"/>
    </row>
    <row r="233" spans="1:6">
      <c r="A233" s="69" t="s">
        <v>5341</v>
      </c>
      <c r="B233" s="69"/>
      <c r="C233" s="69"/>
      <c r="D233" s="69"/>
      <c r="E233" s="69"/>
      <c r="F233" s="69"/>
    </row>
  </sheetData>
  <customSheetViews>
    <customSheetView guid="{B03EE9F7-5DE6-4312-9CF8-68BFF35B892B}" scale="60" colorId="22" showPageBreaks="1" printArea="1" view="pageBreakPreview" topLeftCell="A31">
      <selection activeCell="C136" sqref="C136"/>
      <rowBreaks count="3" manualBreakCount="3">
        <brk id="64" max="5" man="1"/>
        <brk id="120" max="5" man="1"/>
        <brk id="177" max="5" man="1"/>
      </rowBreaks>
      <pageMargins left="0.5" right="0.5" top="0.5" bottom="0.5" header="0.5" footer="0.5"/>
      <printOptions horizontalCentered="1" verticalCentered="1"/>
      <pageSetup scale="70" orientation="portrait" horizontalDpi="300" verticalDpi="300" r:id="rId1"/>
      <headerFooter alignWithMargins="0"/>
    </customSheetView>
    <customSheetView guid="{6604920B-9A9A-4B1B-8001-ABFAE204A5A1}" scale="60" colorId="22" showPageBreaks="1" view="pageBreakPreview" topLeftCell="A31">
      <selection activeCell="C136" sqref="C136"/>
      <rowBreaks count="3" manualBreakCount="3">
        <brk id="64" max="5" man="1"/>
        <brk id="120" max="5" man="1"/>
        <brk id="177" max="5" man="1"/>
      </rowBreaks>
      <pageMargins left="0.5" right="0.5" top="0.5" bottom="0.5" header="0.5" footer="0.5"/>
      <printOptions horizontalCentered="1" verticalCentered="1"/>
      <pageSetup scale="70" orientation="portrait" horizontalDpi="300" verticalDpi="300" r:id="rId2"/>
      <headerFooter alignWithMargins="0"/>
    </customSheetView>
    <customSheetView guid="{725D19D6-B2FF-4AA6-9BA8-2C93787C1292}" scale="60" colorId="22" showPageBreaks="1" printArea="1" view="pageBreakPreview" showRuler="0" topLeftCell="A31">
      <selection activeCell="C136" sqref="C136"/>
      <rowBreaks count="3" manualBreakCount="3">
        <brk id="64" max="5" man="1"/>
        <brk id="120" max="5" man="1"/>
        <brk id="178" max="5" man="1"/>
      </rowBreaks>
      <pageMargins left="0.5" right="0.5" top="0.5" bottom="0.5" header="0.5" footer="0.5"/>
      <printOptions horizontalCentered="1" verticalCentered="1"/>
      <pageSetup scale="70" orientation="portrait" horizontalDpi="300" verticalDpi="300" r:id="rId3"/>
      <headerFooter alignWithMargins="0"/>
    </customSheetView>
    <customSheetView guid="{00D7FFF0-A637-4B2D-8964-7D108FE27DC9}" scale="60" colorId="22" showPageBreaks="1" printArea="1" view="pageBreakPreview" topLeftCell="A31">
      <selection activeCell="C136" sqref="C136"/>
      <rowBreaks count="3" manualBreakCount="3">
        <brk id="64" max="5" man="1"/>
        <brk id="120" max="5" man="1"/>
        <brk id="177" max="5" man="1"/>
      </rowBreaks>
      <pageMargins left="0.5" right="0.5" top="0.5" bottom="0.5" header="0.5" footer="0.5"/>
      <printOptions horizontalCentered="1" verticalCentered="1"/>
      <pageSetup scale="70" orientation="portrait" horizontalDpi="300" verticalDpi="300" r:id="rId4"/>
      <headerFooter alignWithMargins="0"/>
    </customSheetView>
    <customSheetView guid="{8930B103-E5CB-49CF-B279-92DC95584FC0}" scale="60" colorId="22" showPageBreaks="1" printArea="1" view="pageBreakPreview" topLeftCell="A31">
      <selection activeCell="C136" sqref="C136"/>
      <rowBreaks count="3" manualBreakCount="3">
        <brk id="64" max="5" man="1"/>
        <brk id="120" max="5" man="1"/>
        <brk id="177" max="5" man="1"/>
      </rowBreaks>
      <pageMargins left="0.5" right="0.5" top="0.5" bottom="0.5" header="0.5" footer="0.5"/>
      <printOptions horizontalCentered="1" verticalCentered="1"/>
      <pageSetup scale="70"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0" orientation="portrait" horizontalDpi="300" verticalDpi="300" r:id="rId6"/>
  <headerFooter alignWithMargins="0"/>
  <rowBreaks count="3" manualBreakCount="3">
    <brk id="64" max="5" man="1"/>
    <brk id="120" max="5" man="1"/>
    <brk id="177" max="5" man="1"/>
  </rowBreaks>
</worksheet>
</file>

<file path=xl/worksheets/sheet33.xml><?xml version="1.0" encoding="utf-8"?>
<worksheet xmlns="http://schemas.openxmlformats.org/spreadsheetml/2006/main" xmlns:r="http://schemas.openxmlformats.org/officeDocument/2006/relationships">
  <sheetPr transitionEvaluation="1"/>
  <dimension ref="A1:S129"/>
  <sheetViews>
    <sheetView defaultGridColor="0" colorId="22" zoomScale="85" zoomScaleNormal="85" workbookViewId="0">
      <selection activeCell="G23" sqref="G23"/>
    </sheetView>
  </sheetViews>
  <sheetFormatPr defaultColWidth="9.6328125" defaultRowHeight="15"/>
  <cols>
    <col min="1" max="1" width="4.6328125" style="9" customWidth="1"/>
    <col min="2" max="2" width="38.453125" style="9" customWidth="1"/>
    <col min="3" max="3" width="14.81640625" style="9" customWidth="1"/>
    <col min="4" max="4" width="15" style="9" customWidth="1"/>
    <col min="5" max="5" width="9.6328125" style="9"/>
    <col min="6" max="6" width="14.453125" style="9" customWidth="1"/>
    <col min="7" max="7" width="13.81640625" style="9" customWidth="1"/>
    <col min="8" max="16384" width="9.6328125" style="9"/>
  </cols>
  <sheetData>
    <row r="1" spans="1:19" ht="16.2" customHeight="1">
      <c r="A1" s="29" t="s">
        <v>1429</v>
      </c>
      <c r="B1" s="66"/>
      <c r="C1" s="262" t="s">
        <v>1202</v>
      </c>
      <c r="D1" s="66"/>
      <c r="E1" s="260"/>
      <c r="F1" s="66" t="s">
        <v>1431</v>
      </c>
      <c r="G1" s="313" t="s">
        <v>1432</v>
      </c>
      <c r="H1" s="17"/>
      <c r="I1" s="17"/>
      <c r="J1" s="17"/>
      <c r="K1" s="17"/>
      <c r="L1" s="17"/>
      <c r="M1" s="17"/>
      <c r="N1" s="17"/>
      <c r="O1" s="17"/>
      <c r="P1" s="17"/>
      <c r="Q1" s="17"/>
      <c r="R1" s="17"/>
      <c r="S1" s="17"/>
    </row>
    <row r="2" spans="1:19" ht="16.2" customHeight="1">
      <c r="A2" s="72" t="str">
        <f>'Data Sheet'!$C$25</f>
        <v>Rochester Gas &amp; Electric Corporation</v>
      </c>
      <c r="B2" s="17"/>
      <c r="C2" s="98" t="s">
        <v>3719</v>
      </c>
      <c r="D2" s="17"/>
      <c r="E2" s="81"/>
      <c r="F2" s="17" t="s">
        <v>1227</v>
      </c>
      <c r="G2" s="83"/>
      <c r="H2" s="17"/>
      <c r="I2" s="17"/>
      <c r="J2" s="17"/>
      <c r="K2" s="17"/>
      <c r="L2" s="17"/>
      <c r="M2" s="17"/>
      <c r="N2" s="17"/>
      <c r="O2" s="17"/>
      <c r="P2" s="17"/>
      <c r="Q2" s="17"/>
      <c r="R2" s="17"/>
      <c r="S2" s="17"/>
    </row>
    <row r="3" spans="1:19" ht="16.2" customHeight="1">
      <c r="A3" s="74"/>
      <c r="B3" s="77"/>
      <c r="C3" s="105" t="s">
        <v>3720</v>
      </c>
      <c r="D3" s="77"/>
      <c r="E3" s="81"/>
      <c r="F3" s="871" t="str">
        <f>'Data Sheet'!$C$40</f>
        <v xml:space="preserve"> </v>
      </c>
      <c r="G3" s="111" t="str">
        <f>'Data Sheet'!$C$38</f>
        <v>12/31/2013</v>
      </c>
      <c r="H3" s="17"/>
      <c r="I3" s="17"/>
      <c r="J3" s="17"/>
      <c r="K3" s="17"/>
      <c r="L3" s="17"/>
      <c r="M3" s="17"/>
      <c r="N3" s="17"/>
      <c r="O3" s="17"/>
      <c r="P3" s="17"/>
      <c r="Q3" s="17"/>
      <c r="R3" s="17"/>
      <c r="S3" s="17"/>
    </row>
    <row r="4" spans="1:19" ht="16.2" customHeight="1">
      <c r="A4" s="263" t="s">
        <v>3406</v>
      </c>
      <c r="B4" s="264"/>
      <c r="C4" s="264"/>
      <c r="D4" s="75"/>
      <c r="E4" s="264"/>
      <c r="F4" s="264"/>
      <c r="G4" s="265"/>
      <c r="H4" s="17"/>
      <c r="I4" s="17"/>
      <c r="J4" s="17"/>
      <c r="K4" s="17"/>
      <c r="L4" s="17"/>
      <c r="M4" s="17"/>
      <c r="N4" s="17"/>
      <c r="O4" s="17"/>
      <c r="P4" s="17"/>
      <c r="Q4" s="17"/>
      <c r="R4" s="17"/>
      <c r="S4" s="17"/>
    </row>
    <row r="5" spans="1:19" ht="16.2" customHeight="1">
      <c r="A5" s="72"/>
      <c r="B5" s="17"/>
      <c r="C5" s="17"/>
      <c r="D5" s="17"/>
      <c r="E5" s="17"/>
      <c r="F5" s="17"/>
      <c r="G5" s="73"/>
      <c r="H5" s="17"/>
      <c r="I5" s="17"/>
      <c r="J5" s="17"/>
      <c r="K5" s="17"/>
      <c r="L5" s="17"/>
      <c r="M5" s="17"/>
      <c r="N5" s="17"/>
      <c r="O5" s="17"/>
      <c r="P5" s="17"/>
      <c r="Q5" s="17"/>
      <c r="R5" s="17"/>
      <c r="S5" s="17"/>
    </row>
    <row r="6" spans="1:19" ht="16.2" customHeight="1">
      <c r="A6" s="72"/>
      <c r="B6" s="17" t="s">
        <v>3407</v>
      </c>
      <c r="C6" s="17"/>
      <c r="D6" s="17"/>
      <c r="E6" s="17"/>
      <c r="F6" s="17"/>
      <c r="G6" s="73"/>
      <c r="H6" s="17"/>
      <c r="I6" s="17"/>
      <c r="J6" s="17"/>
      <c r="K6" s="17"/>
      <c r="L6" s="17"/>
      <c r="M6" s="17"/>
      <c r="N6" s="17"/>
      <c r="O6" s="17"/>
      <c r="P6" s="17"/>
      <c r="Q6" s="17"/>
      <c r="R6" s="17"/>
      <c r="S6" s="17"/>
    </row>
    <row r="7" spans="1:19" ht="16.2" customHeight="1">
      <c r="A7" s="72"/>
      <c r="B7" s="17" t="s">
        <v>3408</v>
      </c>
      <c r="C7" s="17"/>
      <c r="D7" s="17"/>
      <c r="E7" s="17"/>
      <c r="F7" s="17"/>
      <c r="G7" s="73"/>
      <c r="H7" s="17"/>
      <c r="I7" s="17"/>
      <c r="J7" s="17"/>
      <c r="K7" s="17"/>
      <c r="L7" s="17"/>
      <c r="M7" s="17"/>
      <c r="N7" s="17"/>
      <c r="O7" s="17"/>
      <c r="P7" s="17"/>
      <c r="Q7" s="17"/>
      <c r="R7" s="17"/>
      <c r="S7" s="17"/>
    </row>
    <row r="8" spans="1:19" ht="16.2" customHeight="1">
      <c r="A8" s="72"/>
      <c r="B8" s="17" t="s">
        <v>3409</v>
      </c>
      <c r="C8" s="17"/>
      <c r="D8" s="17"/>
      <c r="E8" s="17"/>
      <c r="F8" s="17"/>
      <c r="G8" s="73"/>
      <c r="H8" s="17"/>
      <c r="I8" s="17"/>
      <c r="J8" s="17"/>
      <c r="K8" s="17"/>
      <c r="L8" s="17"/>
      <c r="M8" s="17"/>
      <c r="N8" s="17"/>
      <c r="O8" s="17"/>
      <c r="P8" s="17"/>
      <c r="Q8" s="17"/>
      <c r="R8" s="17"/>
      <c r="S8" s="17"/>
    </row>
    <row r="9" spans="1:19" ht="16.2" customHeight="1">
      <c r="A9" s="72"/>
      <c r="B9" s="17" t="s">
        <v>3410</v>
      </c>
      <c r="C9" s="17"/>
      <c r="D9" s="17"/>
      <c r="E9" s="17"/>
      <c r="F9" s="17"/>
      <c r="G9" s="73"/>
      <c r="H9" s="17"/>
      <c r="I9" s="17"/>
      <c r="J9" s="17"/>
      <c r="K9" s="17"/>
      <c r="L9" s="17"/>
      <c r="M9" s="17"/>
      <c r="N9" s="17"/>
      <c r="O9" s="17"/>
      <c r="P9" s="17"/>
      <c r="Q9" s="17"/>
      <c r="R9" s="17"/>
      <c r="S9" s="17"/>
    </row>
    <row r="10" spans="1:19" ht="16.2" customHeight="1">
      <c r="A10" s="269"/>
      <c r="B10" s="90"/>
      <c r="C10" s="90"/>
      <c r="D10" s="90"/>
      <c r="E10" s="398" t="s">
        <v>3411</v>
      </c>
      <c r="F10" s="264"/>
      <c r="G10" s="96"/>
      <c r="H10" s="17"/>
      <c r="I10" s="17"/>
      <c r="J10" s="17"/>
      <c r="K10" s="17"/>
      <c r="L10" s="17"/>
      <c r="M10" s="17"/>
      <c r="N10" s="17"/>
      <c r="O10" s="17"/>
      <c r="P10" s="17"/>
      <c r="Q10" s="17"/>
      <c r="R10" s="17"/>
      <c r="S10" s="17"/>
    </row>
    <row r="11" spans="1:19" ht="16.2" customHeight="1">
      <c r="A11" s="271"/>
      <c r="B11" s="98"/>
      <c r="C11" s="345" t="s">
        <v>3412</v>
      </c>
      <c r="D11" s="98"/>
      <c r="E11" s="345" t="s">
        <v>4208</v>
      </c>
      <c r="F11" s="98"/>
      <c r="G11" s="270" t="s">
        <v>4713</v>
      </c>
      <c r="H11" s="17"/>
      <c r="I11" s="17"/>
      <c r="J11" s="17"/>
      <c r="K11" s="17"/>
      <c r="L11" s="17"/>
      <c r="M11" s="17"/>
      <c r="N11" s="17"/>
      <c r="O11" s="17"/>
      <c r="P11" s="17"/>
      <c r="Q11" s="17"/>
      <c r="R11" s="17"/>
      <c r="S11" s="17"/>
    </row>
    <row r="12" spans="1:19" ht="16.2" customHeight="1">
      <c r="A12" s="271" t="s">
        <v>1357</v>
      </c>
      <c r="B12" s="345" t="s">
        <v>3413</v>
      </c>
      <c r="C12" s="345" t="s">
        <v>3414</v>
      </c>
      <c r="D12" s="345" t="s">
        <v>3398</v>
      </c>
      <c r="E12" s="345" t="s">
        <v>3379</v>
      </c>
      <c r="F12" s="345" t="s">
        <v>4717</v>
      </c>
      <c r="G12" s="270" t="s">
        <v>2139</v>
      </c>
      <c r="H12" s="17"/>
      <c r="I12" s="17"/>
      <c r="J12" s="17"/>
      <c r="K12" s="17"/>
      <c r="L12" s="17"/>
      <c r="M12" s="17"/>
      <c r="N12" s="17"/>
      <c r="O12" s="17"/>
      <c r="P12" s="17"/>
      <c r="Q12" s="17"/>
      <c r="R12" s="17"/>
      <c r="S12" s="17"/>
    </row>
    <row r="13" spans="1:19" ht="16.2" customHeight="1">
      <c r="A13" s="272" t="s">
        <v>1360</v>
      </c>
      <c r="B13" s="395" t="s">
        <v>446</v>
      </c>
      <c r="C13" s="395" t="s">
        <v>3415</v>
      </c>
      <c r="D13" s="395" t="s">
        <v>448</v>
      </c>
      <c r="E13" s="395" t="s">
        <v>449</v>
      </c>
      <c r="F13" s="395" t="s">
        <v>3400</v>
      </c>
      <c r="G13" s="273" t="s">
        <v>3416</v>
      </c>
      <c r="H13" s="17"/>
      <c r="I13" s="17"/>
      <c r="J13" s="17"/>
      <c r="K13" s="17"/>
      <c r="L13" s="17"/>
      <c r="M13" s="17"/>
      <c r="N13" s="17"/>
      <c r="O13" s="17"/>
      <c r="P13" s="17"/>
      <c r="Q13" s="17"/>
      <c r="R13" s="17"/>
      <c r="S13" s="17"/>
    </row>
    <row r="14" spans="1:19">
      <c r="A14" s="271">
        <v>1</v>
      </c>
      <c r="B14" s="360" t="s">
        <v>34</v>
      </c>
      <c r="C14" s="400"/>
      <c r="D14" s="400"/>
      <c r="E14" s="400"/>
      <c r="F14" s="400"/>
      <c r="G14" s="337">
        <f t="shared" ref="G14:G58" si="0">C14+D14-F14</f>
        <v>0</v>
      </c>
      <c r="H14" s="17"/>
      <c r="I14" s="17"/>
      <c r="J14" s="17"/>
      <c r="K14" s="17"/>
      <c r="L14" s="17"/>
      <c r="M14" s="17"/>
      <c r="N14" s="17"/>
      <c r="O14" s="17"/>
      <c r="P14" s="17"/>
      <c r="Q14" s="17"/>
      <c r="R14" s="17"/>
      <c r="S14" s="17"/>
    </row>
    <row r="15" spans="1:19">
      <c r="A15" s="271">
        <v>2</v>
      </c>
      <c r="B15" s="360" t="s">
        <v>35</v>
      </c>
      <c r="C15" s="401">
        <v>204697</v>
      </c>
      <c r="D15" s="401">
        <v>60000</v>
      </c>
      <c r="E15" s="360">
        <v>431</v>
      </c>
      <c r="F15" s="401">
        <v>64672</v>
      </c>
      <c r="G15" s="338">
        <f t="shared" si="0"/>
        <v>200025</v>
      </c>
      <c r="H15" s="17"/>
      <c r="I15" s="17"/>
      <c r="J15" s="17"/>
      <c r="K15" s="17"/>
      <c r="L15" s="17"/>
      <c r="M15" s="17"/>
      <c r="N15" s="17"/>
      <c r="O15" s="17"/>
      <c r="P15" s="17"/>
      <c r="Q15" s="17"/>
      <c r="R15" s="17"/>
      <c r="S15" s="17"/>
    </row>
    <row r="16" spans="1:19">
      <c r="A16" s="271">
        <v>3</v>
      </c>
      <c r="B16" s="360"/>
      <c r="C16" s="401"/>
      <c r="D16" s="401"/>
      <c r="E16" s="360"/>
      <c r="F16" s="401"/>
      <c r="G16" s="338">
        <f t="shared" si="0"/>
        <v>0</v>
      </c>
      <c r="H16" s="17"/>
      <c r="I16" s="17"/>
      <c r="J16" s="17"/>
      <c r="K16" s="17"/>
      <c r="L16" s="17"/>
      <c r="M16" s="17"/>
      <c r="N16" s="17"/>
      <c r="O16" s="17"/>
      <c r="P16" s="17"/>
      <c r="Q16" s="17"/>
      <c r="R16" s="17"/>
      <c r="S16" s="17"/>
    </row>
    <row r="17" spans="1:19">
      <c r="A17" s="271">
        <v>4</v>
      </c>
      <c r="B17" s="360" t="s">
        <v>36</v>
      </c>
      <c r="C17" s="401">
        <v>45539</v>
      </c>
      <c r="D17" s="401">
        <v>65780</v>
      </c>
      <c r="E17" s="360">
        <v>184</v>
      </c>
      <c r="F17" s="401">
        <v>45539</v>
      </c>
      <c r="G17" s="338">
        <f t="shared" si="0"/>
        <v>65780</v>
      </c>
      <c r="H17" s="17"/>
      <c r="I17" s="17"/>
      <c r="J17" s="17"/>
      <c r="K17" s="17"/>
      <c r="L17" s="17"/>
      <c r="M17" s="17"/>
      <c r="N17" s="17"/>
      <c r="O17" s="17"/>
      <c r="P17" s="17"/>
      <c r="Q17" s="17"/>
      <c r="R17" s="17"/>
      <c r="S17" s="17"/>
    </row>
    <row r="18" spans="1:19">
      <c r="A18" s="271">
        <v>5</v>
      </c>
      <c r="B18" s="360"/>
      <c r="C18" s="401"/>
      <c r="D18" s="401"/>
      <c r="E18" s="360"/>
      <c r="F18" s="401"/>
      <c r="G18" s="338">
        <f t="shared" si="0"/>
        <v>0</v>
      </c>
      <c r="H18" s="17"/>
      <c r="I18" s="17"/>
      <c r="J18" s="17"/>
      <c r="K18" s="17"/>
      <c r="L18" s="17"/>
      <c r="M18" s="17"/>
      <c r="N18" s="17"/>
      <c r="O18" s="17"/>
      <c r="P18" s="17"/>
      <c r="Q18" s="17"/>
      <c r="R18" s="17"/>
      <c r="S18" s="17"/>
    </row>
    <row r="19" spans="1:19">
      <c r="A19" s="271">
        <v>6</v>
      </c>
      <c r="B19" s="360" t="s">
        <v>37</v>
      </c>
      <c r="C19" s="401">
        <v>16760</v>
      </c>
      <c r="D19" s="401"/>
      <c r="E19" s="360">
        <v>408.1</v>
      </c>
      <c r="F19" s="401">
        <v>16760</v>
      </c>
      <c r="G19" s="338">
        <f t="shared" si="0"/>
        <v>0</v>
      </c>
      <c r="H19" s="17"/>
      <c r="I19" s="17"/>
      <c r="J19" s="17"/>
      <c r="K19" s="17"/>
      <c r="L19" s="17"/>
      <c r="M19" s="17"/>
      <c r="N19" s="17"/>
      <c r="O19" s="17"/>
      <c r="P19" s="17"/>
      <c r="Q19" s="17"/>
      <c r="R19" s="17"/>
      <c r="S19" s="17"/>
    </row>
    <row r="20" spans="1:19">
      <c r="A20" s="271">
        <v>7</v>
      </c>
      <c r="B20" s="360"/>
      <c r="C20" s="401"/>
      <c r="D20" s="401"/>
      <c r="E20" s="360"/>
      <c r="F20" s="401"/>
      <c r="G20" s="338">
        <f t="shared" si="0"/>
        <v>0</v>
      </c>
      <c r="H20" s="17"/>
      <c r="I20" s="17"/>
      <c r="J20" s="17"/>
      <c r="K20" s="17"/>
      <c r="L20" s="17"/>
      <c r="M20" s="17"/>
      <c r="N20" s="17"/>
      <c r="O20" s="17"/>
      <c r="P20" s="17"/>
      <c r="Q20" s="17"/>
      <c r="R20" s="17"/>
      <c r="S20" s="17"/>
    </row>
    <row r="21" spans="1:19">
      <c r="A21" s="271">
        <v>8</v>
      </c>
      <c r="B21" s="360" t="s">
        <v>38</v>
      </c>
      <c r="C21" s="401"/>
      <c r="D21" s="401">
        <v>6360</v>
      </c>
      <c r="E21" s="360"/>
      <c r="F21" s="401"/>
      <c r="G21" s="338">
        <f t="shared" si="0"/>
        <v>6360</v>
      </c>
      <c r="H21" s="17"/>
      <c r="I21" s="17"/>
      <c r="J21" s="17"/>
      <c r="K21" s="17"/>
      <c r="L21" s="17"/>
      <c r="M21" s="17"/>
      <c r="N21" s="17"/>
      <c r="O21" s="17"/>
      <c r="P21" s="17"/>
      <c r="Q21" s="17"/>
      <c r="R21" s="17"/>
      <c r="S21" s="17"/>
    </row>
    <row r="22" spans="1:19">
      <c r="A22" s="271">
        <v>9</v>
      </c>
      <c r="B22" s="360"/>
      <c r="C22" s="401"/>
      <c r="D22" s="401"/>
      <c r="E22" s="360"/>
      <c r="F22" s="401"/>
      <c r="G22" s="338">
        <f t="shared" si="0"/>
        <v>0</v>
      </c>
      <c r="H22" s="17"/>
      <c r="I22" s="17"/>
      <c r="J22" s="17"/>
      <c r="K22" s="17"/>
      <c r="L22" s="17"/>
      <c r="M22" s="17"/>
      <c r="N22" s="17"/>
      <c r="O22" s="17"/>
      <c r="P22" s="17"/>
      <c r="Q22" s="17"/>
      <c r="R22" s="17"/>
      <c r="S22" s="17"/>
    </row>
    <row r="23" spans="1:19">
      <c r="A23" s="271">
        <v>10</v>
      </c>
      <c r="B23" s="97" t="s">
        <v>39</v>
      </c>
      <c r="C23" s="401">
        <v>19126</v>
      </c>
      <c r="D23" s="401">
        <v>19452</v>
      </c>
      <c r="E23" s="360">
        <v>408.1</v>
      </c>
      <c r="F23" s="401">
        <v>19126</v>
      </c>
      <c r="G23" s="338">
        <f t="shared" si="0"/>
        <v>19452</v>
      </c>
      <c r="H23" s="17"/>
      <c r="I23" s="17"/>
      <c r="J23" s="17"/>
      <c r="K23" s="17"/>
      <c r="L23" s="17"/>
      <c r="M23" s="17"/>
      <c r="N23" s="17"/>
      <c r="O23" s="17"/>
      <c r="P23" s="17"/>
      <c r="Q23" s="17"/>
      <c r="R23" s="17"/>
      <c r="S23" s="17"/>
    </row>
    <row r="24" spans="1:19">
      <c r="A24" s="271">
        <v>11</v>
      </c>
      <c r="B24" s="360"/>
      <c r="C24" s="401"/>
      <c r="D24" s="401"/>
      <c r="E24" s="360"/>
      <c r="F24" s="401"/>
      <c r="G24" s="338">
        <f t="shared" si="0"/>
        <v>0</v>
      </c>
      <c r="H24" s="17"/>
      <c r="I24" s="17"/>
      <c r="J24" s="17"/>
      <c r="K24" s="17"/>
      <c r="L24" s="17"/>
      <c r="M24" s="17"/>
      <c r="N24" s="17"/>
      <c r="O24" s="17"/>
      <c r="P24" s="17"/>
      <c r="Q24" s="17"/>
      <c r="R24" s="17"/>
      <c r="S24" s="17"/>
    </row>
    <row r="25" spans="1:19">
      <c r="A25" s="271">
        <v>12</v>
      </c>
      <c r="B25" s="360" t="s">
        <v>40</v>
      </c>
      <c r="C25" s="401">
        <v>1482524</v>
      </c>
      <c r="D25" s="401"/>
      <c r="E25" s="360">
        <v>186</v>
      </c>
      <c r="F25" s="401">
        <v>1467026</v>
      </c>
      <c r="G25" s="338">
        <f t="shared" si="0"/>
        <v>15498</v>
      </c>
      <c r="H25" s="17"/>
      <c r="I25" s="17"/>
      <c r="J25" s="17"/>
      <c r="K25" s="17"/>
      <c r="L25" s="17"/>
      <c r="M25" s="17"/>
      <c r="N25" s="17"/>
      <c r="O25" s="17"/>
      <c r="P25" s="17"/>
      <c r="Q25" s="17"/>
      <c r="R25" s="17"/>
      <c r="S25" s="17"/>
    </row>
    <row r="26" spans="1:19">
      <c r="A26" s="271">
        <v>13</v>
      </c>
      <c r="B26" s="360"/>
      <c r="C26" s="401"/>
      <c r="D26" s="401"/>
      <c r="E26" s="360"/>
      <c r="F26" s="401"/>
      <c r="G26" s="338">
        <f t="shared" si="0"/>
        <v>0</v>
      </c>
      <c r="H26" s="17"/>
      <c r="I26" s="17"/>
      <c r="J26" s="17"/>
      <c r="K26" s="17"/>
      <c r="L26" s="17"/>
      <c r="M26" s="17"/>
      <c r="N26" s="17"/>
      <c r="O26" s="17"/>
      <c r="P26" s="17"/>
      <c r="Q26" s="17"/>
      <c r="R26" s="17"/>
      <c r="S26" s="17"/>
    </row>
    <row r="27" spans="1:19">
      <c r="A27" s="271">
        <v>14</v>
      </c>
      <c r="B27" s="360" t="s">
        <v>41</v>
      </c>
      <c r="C27" s="401">
        <v>10112</v>
      </c>
      <c r="D27" s="401"/>
      <c r="E27" s="360"/>
      <c r="F27" s="401"/>
      <c r="G27" s="338">
        <f t="shared" si="0"/>
        <v>10112</v>
      </c>
      <c r="H27" s="17"/>
      <c r="I27" s="17"/>
      <c r="J27" s="17"/>
      <c r="K27" s="17"/>
      <c r="L27" s="17"/>
      <c r="M27" s="17"/>
      <c r="N27" s="17"/>
      <c r="O27" s="17"/>
      <c r="P27" s="17"/>
      <c r="Q27" s="17"/>
      <c r="R27" s="17"/>
      <c r="S27" s="17"/>
    </row>
    <row r="28" spans="1:19">
      <c r="A28" s="271">
        <v>15</v>
      </c>
      <c r="B28" s="360"/>
      <c r="C28" s="401"/>
      <c r="D28" s="401"/>
      <c r="E28" s="360"/>
      <c r="F28" s="401"/>
      <c r="G28" s="338">
        <f t="shared" si="0"/>
        <v>0</v>
      </c>
      <c r="H28" s="17"/>
      <c r="I28" s="17"/>
      <c r="J28" s="17"/>
      <c r="K28" s="17"/>
      <c r="L28" s="17"/>
      <c r="M28" s="17"/>
      <c r="N28" s="17"/>
      <c r="O28" s="17"/>
      <c r="P28" s="17"/>
      <c r="Q28" s="17"/>
      <c r="R28" s="17"/>
      <c r="S28" s="17"/>
    </row>
    <row r="29" spans="1:19">
      <c r="A29" s="271">
        <v>16</v>
      </c>
      <c r="B29" s="360" t="s">
        <v>42</v>
      </c>
      <c r="C29" s="401">
        <v>30772</v>
      </c>
      <c r="D29" s="401"/>
      <c r="E29" s="360">
        <v>184</v>
      </c>
      <c r="F29" s="401">
        <v>30772</v>
      </c>
      <c r="G29" s="338">
        <f t="shared" si="0"/>
        <v>0</v>
      </c>
      <c r="H29" s="17"/>
      <c r="I29" s="17"/>
      <c r="J29" s="17"/>
      <c r="K29" s="17"/>
      <c r="L29" s="17"/>
      <c r="M29" s="17"/>
      <c r="N29" s="17"/>
      <c r="O29" s="17"/>
      <c r="P29" s="17"/>
      <c r="Q29" s="17"/>
      <c r="R29" s="17"/>
      <c r="S29" s="17"/>
    </row>
    <row r="30" spans="1:19">
      <c r="A30" s="271">
        <v>17</v>
      </c>
      <c r="B30" s="360"/>
      <c r="C30" s="401"/>
      <c r="D30" s="401"/>
      <c r="E30" s="360"/>
      <c r="F30" s="401"/>
      <c r="G30" s="338">
        <f t="shared" si="0"/>
        <v>0</v>
      </c>
      <c r="H30" s="17"/>
      <c r="I30" s="17"/>
      <c r="J30" s="17"/>
      <c r="K30" s="17"/>
      <c r="L30" s="17"/>
      <c r="M30" s="17"/>
      <c r="N30" s="17"/>
      <c r="O30" s="17"/>
      <c r="P30" s="17"/>
      <c r="Q30" s="17"/>
      <c r="R30" s="17"/>
      <c r="S30" s="17"/>
    </row>
    <row r="31" spans="1:19">
      <c r="A31" s="271">
        <v>18</v>
      </c>
      <c r="B31" s="360"/>
      <c r="C31" s="401"/>
      <c r="D31" s="401"/>
      <c r="E31" s="360"/>
      <c r="F31" s="401"/>
      <c r="G31" s="338">
        <f t="shared" si="0"/>
        <v>0</v>
      </c>
      <c r="H31" s="17"/>
      <c r="I31" s="17"/>
      <c r="J31" s="17"/>
      <c r="K31" s="17"/>
      <c r="L31" s="17"/>
      <c r="M31" s="17"/>
      <c r="N31" s="17"/>
      <c r="O31" s="17"/>
      <c r="P31" s="17"/>
      <c r="Q31" s="17"/>
      <c r="R31" s="17"/>
      <c r="S31" s="17"/>
    </row>
    <row r="32" spans="1:19">
      <c r="A32" s="271">
        <v>19</v>
      </c>
      <c r="B32" s="360"/>
      <c r="C32" s="401"/>
      <c r="D32" s="401"/>
      <c r="E32" s="360"/>
      <c r="F32" s="401"/>
      <c r="G32" s="338">
        <f t="shared" si="0"/>
        <v>0</v>
      </c>
      <c r="H32" s="17"/>
      <c r="I32" s="17"/>
      <c r="J32" s="17"/>
      <c r="K32" s="17"/>
      <c r="L32" s="17"/>
      <c r="M32" s="17"/>
      <c r="N32" s="17"/>
      <c r="O32" s="17"/>
      <c r="P32" s="17"/>
      <c r="Q32" s="17"/>
      <c r="R32" s="17"/>
      <c r="S32" s="17"/>
    </row>
    <row r="33" spans="1:19">
      <c r="A33" s="271">
        <v>20</v>
      </c>
      <c r="B33" s="360"/>
      <c r="C33" s="401"/>
      <c r="D33" s="401"/>
      <c r="E33" s="360"/>
      <c r="F33" s="401"/>
      <c r="G33" s="338">
        <f t="shared" si="0"/>
        <v>0</v>
      </c>
      <c r="H33" s="17"/>
      <c r="I33" s="17"/>
      <c r="J33" s="17"/>
      <c r="K33" s="17"/>
      <c r="L33" s="17"/>
      <c r="M33" s="17"/>
      <c r="N33" s="17"/>
      <c r="O33" s="17"/>
      <c r="P33" s="17"/>
      <c r="Q33" s="17"/>
      <c r="R33" s="17"/>
      <c r="S33" s="17"/>
    </row>
    <row r="34" spans="1:19">
      <c r="A34" s="271">
        <v>21</v>
      </c>
      <c r="B34" s="360"/>
      <c r="C34" s="401"/>
      <c r="D34" s="401"/>
      <c r="E34" s="360"/>
      <c r="F34" s="401"/>
      <c r="G34" s="338">
        <f t="shared" si="0"/>
        <v>0</v>
      </c>
      <c r="H34" s="17"/>
      <c r="I34" s="17"/>
      <c r="J34" s="17"/>
      <c r="K34" s="17"/>
      <c r="L34" s="17"/>
      <c r="M34" s="17"/>
      <c r="N34" s="17"/>
      <c r="O34" s="17"/>
      <c r="P34" s="17"/>
      <c r="Q34" s="17"/>
      <c r="R34" s="17"/>
      <c r="S34" s="17"/>
    </row>
    <row r="35" spans="1:19">
      <c r="A35" s="271">
        <v>22</v>
      </c>
      <c r="B35" s="360"/>
      <c r="C35" s="401"/>
      <c r="D35" s="401"/>
      <c r="E35" s="360"/>
      <c r="F35" s="401"/>
      <c r="G35" s="338">
        <f t="shared" si="0"/>
        <v>0</v>
      </c>
      <c r="H35" s="17"/>
      <c r="I35" s="17"/>
      <c r="J35" s="17"/>
      <c r="K35" s="17"/>
      <c r="L35" s="17"/>
      <c r="M35" s="17"/>
      <c r="N35" s="17"/>
      <c r="O35" s="17"/>
      <c r="P35" s="17"/>
      <c r="Q35" s="17"/>
      <c r="R35" s="17"/>
      <c r="S35" s="17"/>
    </row>
    <row r="36" spans="1:19">
      <c r="A36" s="271">
        <v>23</v>
      </c>
      <c r="B36" s="360"/>
      <c r="C36" s="401"/>
      <c r="D36" s="401"/>
      <c r="E36" s="360"/>
      <c r="F36" s="401"/>
      <c r="G36" s="338">
        <f t="shared" si="0"/>
        <v>0</v>
      </c>
      <c r="H36" s="17"/>
      <c r="I36" s="17"/>
      <c r="J36" s="17"/>
      <c r="K36" s="17"/>
      <c r="L36" s="17"/>
      <c r="M36" s="17"/>
      <c r="N36" s="17"/>
      <c r="O36" s="17"/>
      <c r="P36" s="17"/>
      <c r="Q36" s="17"/>
      <c r="R36" s="17"/>
      <c r="S36" s="17"/>
    </row>
    <row r="37" spans="1:19">
      <c r="A37" s="271">
        <v>24</v>
      </c>
      <c r="B37" s="97"/>
      <c r="C37" s="401"/>
      <c r="D37" s="401"/>
      <c r="E37" s="360"/>
      <c r="F37" s="401"/>
      <c r="G37" s="338">
        <f t="shared" si="0"/>
        <v>0</v>
      </c>
      <c r="H37" s="17"/>
      <c r="I37" s="17"/>
      <c r="J37" s="17"/>
      <c r="K37" s="17"/>
      <c r="L37" s="17"/>
      <c r="M37" s="17"/>
      <c r="N37" s="17"/>
      <c r="O37" s="17"/>
      <c r="P37" s="17"/>
      <c r="Q37" s="17"/>
      <c r="R37" s="17"/>
      <c r="S37" s="17"/>
    </row>
    <row r="38" spans="1:19">
      <c r="A38" s="271">
        <v>25</v>
      </c>
      <c r="B38" s="97"/>
      <c r="C38" s="401"/>
      <c r="D38" s="401"/>
      <c r="E38" s="360"/>
      <c r="F38" s="401"/>
      <c r="G38" s="338">
        <f t="shared" si="0"/>
        <v>0</v>
      </c>
      <c r="H38" s="17"/>
      <c r="I38" s="17"/>
      <c r="J38" s="17"/>
      <c r="K38" s="17"/>
      <c r="L38" s="17"/>
      <c r="M38" s="17"/>
      <c r="N38" s="17"/>
      <c r="O38" s="17"/>
      <c r="P38" s="17"/>
      <c r="Q38" s="17"/>
      <c r="R38" s="17"/>
      <c r="S38" s="17"/>
    </row>
    <row r="39" spans="1:19">
      <c r="A39" s="271">
        <v>26</v>
      </c>
      <c r="B39" s="97"/>
      <c r="C39" s="401"/>
      <c r="D39" s="401"/>
      <c r="E39" s="360"/>
      <c r="F39" s="401"/>
      <c r="G39" s="338">
        <f t="shared" si="0"/>
        <v>0</v>
      </c>
      <c r="H39" s="17"/>
      <c r="I39" s="17"/>
      <c r="J39" s="17"/>
      <c r="K39" s="17"/>
      <c r="L39" s="17"/>
      <c r="M39" s="17"/>
      <c r="N39" s="17"/>
      <c r="O39" s="17"/>
      <c r="P39" s="17"/>
      <c r="Q39" s="17"/>
      <c r="R39" s="17"/>
      <c r="S39" s="17"/>
    </row>
    <row r="40" spans="1:19">
      <c r="A40" s="271">
        <v>27</v>
      </c>
      <c r="B40" s="97"/>
      <c r="C40" s="401"/>
      <c r="D40" s="401"/>
      <c r="E40" s="360"/>
      <c r="F40" s="401"/>
      <c r="G40" s="338">
        <f t="shared" si="0"/>
        <v>0</v>
      </c>
      <c r="H40" s="17"/>
      <c r="I40" s="17"/>
      <c r="J40" s="17"/>
      <c r="K40" s="17"/>
      <c r="L40" s="17"/>
      <c r="M40" s="17"/>
      <c r="N40" s="17"/>
      <c r="O40" s="17"/>
      <c r="P40" s="17"/>
      <c r="Q40" s="17"/>
      <c r="R40" s="17"/>
      <c r="S40" s="17"/>
    </row>
    <row r="41" spans="1:19">
      <c r="A41" s="271">
        <v>28</v>
      </c>
      <c r="B41" s="97"/>
      <c r="C41" s="401"/>
      <c r="D41" s="401"/>
      <c r="E41" s="360"/>
      <c r="F41" s="401"/>
      <c r="G41" s="338">
        <f t="shared" si="0"/>
        <v>0</v>
      </c>
      <c r="H41" s="17"/>
      <c r="I41" s="17"/>
      <c r="J41" s="17"/>
      <c r="K41" s="17"/>
      <c r="L41" s="17"/>
      <c r="M41" s="17"/>
      <c r="N41" s="17"/>
      <c r="O41" s="17"/>
      <c r="P41" s="17"/>
      <c r="Q41" s="17"/>
      <c r="R41" s="17"/>
      <c r="S41" s="17"/>
    </row>
    <row r="42" spans="1:19">
      <c r="A42" s="271">
        <v>29</v>
      </c>
      <c r="B42" s="97"/>
      <c r="C42" s="401"/>
      <c r="D42" s="401"/>
      <c r="E42" s="360"/>
      <c r="F42" s="401"/>
      <c r="G42" s="338">
        <f t="shared" si="0"/>
        <v>0</v>
      </c>
      <c r="H42" s="17"/>
      <c r="I42" s="17"/>
      <c r="J42" s="17"/>
      <c r="K42" s="17"/>
      <c r="L42" s="17"/>
      <c r="M42" s="17"/>
      <c r="N42" s="17"/>
      <c r="O42" s="17"/>
      <c r="P42" s="17"/>
      <c r="Q42" s="17"/>
      <c r="R42" s="17"/>
      <c r="S42" s="17"/>
    </row>
    <row r="43" spans="1:19">
      <c r="A43" s="271">
        <v>30</v>
      </c>
      <c r="B43" s="97"/>
      <c r="C43" s="401"/>
      <c r="D43" s="401"/>
      <c r="E43" s="360"/>
      <c r="F43" s="401"/>
      <c r="G43" s="338">
        <f t="shared" si="0"/>
        <v>0</v>
      </c>
      <c r="H43" s="17"/>
      <c r="I43" s="17"/>
      <c r="J43" s="17"/>
      <c r="K43" s="17"/>
      <c r="L43" s="17"/>
      <c r="M43" s="17"/>
      <c r="N43" s="17"/>
      <c r="O43" s="17"/>
      <c r="P43" s="17"/>
      <c r="Q43" s="17"/>
      <c r="R43" s="17"/>
      <c r="S43" s="17"/>
    </row>
    <row r="44" spans="1:19">
      <c r="A44" s="271">
        <v>31</v>
      </c>
      <c r="B44" s="97"/>
      <c r="C44" s="401"/>
      <c r="D44" s="401"/>
      <c r="E44" s="360"/>
      <c r="F44" s="401"/>
      <c r="G44" s="338">
        <f t="shared" si="0"/>
        <v>0</v>
      </c>
      <c r="H44" s="17"/>
      <c r="I44" s="17"/>
      <c r="J44" s="17"/>
      <c r="K44" s="17"/>
      <c r="L44" s="17"/>
      <c r="M44" s="17"/>
      <c r="N44" s="17"/>
      <c r="O44" s="17"/>
      <c r="P44" s="17"/>
      <c r="Q44" s="17"/>
      <c r="R44" s="17"/>
      <c r="S44" s="17"/>
    </row>
    <row r="45" spans="1:19">
      <c r="A45" s="271">
        <v>32</v>
      </c>
      <c r="B45" s="97"/>
      <c r="C45" s="401"/>
      <c r="D45" s="401"/>
      <c r="E45" s="360"/>
      <c r="F45" s="401"/>
      <c r="G45" s="338">
        <f t="shared" si="0"/>
        <v>0</v>
      </c>
      <c r="H45" s="17"/>
      <c r="I45" s="17"/>
      <c r="J45" s="17"/>
      <c r="K45" s="17"/>
      <c r="L45" s="17"/>
      <c r="M45" s="17"/>
      <c r="N45" s="17"/>
      <c r="O45" s="17"/>
      <c r="P45" s="17"/>
      <c r="Q45" s="17"/>
      <c r="R45" s="17"/>
      <c r="S45" s="17"/>
    </row>
    <row r="46" spans="1:19">
      <c r="A46" s="271">
        <v>33</v>
      </c>
      <c r="B46" s="97"/>
      <c r="C46" s="401"/>
      <c r="D46" s="401"/>
      <c r="E46" s="360"/>
      <c r="F46" s="401"/>
      <c r="G46" s="338">
        <f t="shared" si="0"/>
        <v>0</v>
      </c>
      <c r="H46" s="17"/>
      <c r="I46" s="17"/>
      <c r="J46" s="17"/>
      <c r="K46" s="17"/>
      <c r="L46" s="17"/>
      <c r="M46" s="17"/>
      <c r="N46" s="17"/>
      <c r="O46" s="17"/>
      <c r="P46" s="17"/>
      <c r="Q46" s="17"/>
      <c r="R46" s="17"/>
      <c r="S46" s="17"/>
    </row>
    <row r="47" spans="1:19">
      <c r="A47" s="271">
        <v>34</v>
      </c>
      <c r="B47" s="97"/>
      <c r="C47" s="401"/>
      <c r="D47" s="401"/>
      <c r="E47" s="360"/>
      <c r="F47" s="401"/>
      <c r="G47" s="338">
        <f t="shared" si="0"/>
        <v>0</v>
      </c>
      <c r="H47" s="17"/>
      <c r="I47" s="17"/>
      <c r="J47" s="17"/>
      <c r="K47" s="17"/>
      <c r="L47" s="17"/>
      <c r="M47" s="17"/>
      <c r="N47" s="17"/>
      <c r="O47" s="17"/>
      <c r="P47" s="17"/>
      <c r="Q47" s="17"/>
      <c r="R47" s="17"/>
      <c r="S47" s="17"/>
    </row>
    <row r="48" spans="1:19">
      <c r="A48" s="271">
        <v>35</v>
      </c>
      <c r="B48" s="97"/>
      <c r="C48" s="401"/>
      <c r="D48" s="401"/>
      <c r="E48" s="360"/>
      <c r="F48" s="401"/>
      <c r="G48" s="338">
        <f t="shared" si="0"/>
        <v>0</v>
      </c>
      <c r="H48" s="17"/>
      <c r="I48" s="17"/>
      <c r="J48" s="17"/>
      <c r="K48" s="17"/>
      <c r="L48" s="17"/>
      <c r="M48" s="17"/>
      <c r="N48" s="17"/>
      <c r="O48" s="17"/>
      <c r="P48" s="17"/>
      <c r="Q48" s="17"/>
      <c r="R48" s="17"/>
      <c r="S48" s="17"/>
    </row>
    <row r="49" spans="1:19">
      <c r="A49" s="271">
        <v>36</v>
      </c>
      <c r="B49" s="97"/>
      <c r="C49" s="401"/>
      <c r="D49" s="401"/>
      <c r="E49" s="360"/>
      <c r="F49" s="401"/>
      <c r="G49" s="338">
        <f t="shared" si="0"/>
        <v>0</v>
      </c>
      <c r="H49" s="17"/>
      <c r="I49" s="17"/>
      <c r="J49" s="17"/>
      <c r="K49" s="17"/>
      <c r="L49" s="17"/>
      <c r="M49" s="17"/>
      <c r="N49" s="17"/>
      <c r="O49" s="17"/>
      <c r="P49" s="17"/>
      <c r="Q49" s="17"/>
      <c r="R49" s="17"/>
      <c r="S49" s="17"/>
    </row>
    <row r="50" spans="1:19">
      <c r="A50" s="271">
        <v>37</v>
      </c>
      <c r="B50" s="97"/>
      <c r="C50" s="401"/>
      <c r="D50" s="401"/>
      <c r="E50" s="360"/>
      <c r="F50" s="401"/>
      <c r="G50" s="338">
        <f t="shared" si="0"/>
        <v>0</v>
      </c>
      <c r="H50" s="17"/>
      <c r="I50" s="17"/>
      <c r="J50" s="17"/>
      <c r="K50" s="17"/>
      <c r="L50" s="17"/>
      <c r="M50" s="17"/>
      <c r="N50" s="17"/>
      <c r="O50" s="17"/>
      <c r="P50" s="17"/>
      <c r="Q50" s="17"/>
      <c r="R50" s="17"/>
      <c r="S50" s="17"/>
    </row>
    <row r="51" spans="1:19">
      <c r="A51" s="271">
        <v>38</v>
      </c>
      <c r="B51" s="97"/>
      <c r="C51" s="401"/>
      <c r="D51" s="401"/>
      <c r="E51" s="360"/>
      <c r="F51" s="401"/>
      <c r="G51" s="338">
        <f t="shared" si="0"/>
        <v>0</v>
      </c>
      <c r="H51" s="17"/>
      <c r="I51" s="17"/>
      <c r="J51" s="17"/>
      <c r="K51" s="17"/>
      <c r="L51" s="17"/>
      <c r="M51" s="17"/>
      <c r="N51" s="17"/>
      <c r="O51" s="17"/>
      <c r="P51" s="17"/>
      <c r="Q51" s="17"/>
      <c r="R51" s="17"/>
      <c r="S51" s="17"/>
    </row>
    <row r="52" spans="1:19">
      <c r="A52" s="271">
        <v>39</v>
      </c>
      <c r="B52" s="97"/>
      <c r="C52" s="401"/>
      <c r="D52" s="401"/>
      <c r="E52" s="360"/>
      <c r="F52" s="401"/>
      <c r="G52" s="338">
        <f t="shared" si="0"/>
        <v>0</v>
      </c>
      <c r="H52" s="17"/>
      <c r="I52" s="17"/>
      <c r="J52" s="17"/>
      <c r="K52" s="17"/>
      <c r="L52" s="17"/>
      <c r="M52" s="17"/>
      <c r="N52" s="17"/>
      <c r="O52" s="17"/>
      <c r="P52" s="17"/>
      <c r="Q52" s="17"/>
      <c r="R52" s="17"/>
      <c r="S52" s="17"/>
    </row>
    <row r="53" spans="1:19">
      <c r="A53" s="271">
        <v>40</v>
      </c>
      <c r="B53" s="97"/>
      <c r="C53" s="401"/>
      <c r="D53" s="401"/>
      <c r="E53" s="360"/>
      <c r="F53" s="401"/>
      <c r="G53" s="338">
        <f t="shared" si="0"/>
        <v>0</v>
      </c>
      <c r="H53" s="17"/>
      <c r="I53" s="17"/>
      <c r="J53" s="17"/>
      <c r="K53" s="17"/>
      <c r="L53" s="17"/>
      <c r="M53" s="17"/>
      <c r="N53" s="17"/>
      <c r="O53" s="17"/>
      <c r="P53" s="17"/>
      <c r="Q53" s="17"/>
      <c r="R53" s="17"/>
      <c r="S53" s="17"/>
    </row>
    <row r="54" spans="1:19">
      <c r="A54" s="271">
        <v>41</v>
      </c>
      <c r="B54" s="97"/>
      <c r="C54" s="401"/>
      <c r="D54" s="401"/>
      <c r="E54" s="360"/>
      <c r="F54" s="401"/>
      <c r="G54" s="338">
        <f t="shared" si="0"/>
        <v>0</v>
      </c>
      <c r="H54" s="17"/>
      <c r="I54" s="17"/>
      <c r="J54" s="17"/>
      <c r="K54" s="17"/>
      <c r="L54" s="17"/>
      <c r="M54" s="17"/>
      <c r="N54" s="17"/>
      <c r="O54" s="17"/>
      <c r="P54" s="17"/>
      <c r="Q54" s="17"/>
      <c r="R54" s="17"/>
      <c r="S54" s="17"/>
    </row>
    <row r="55" spans="1:19">
      <c r="A55" s="271">
        <v>42</v>
      </c>
      <c r="B55" s="97"/>
      <c r="C55" s="401"/>
      <c r="D55" s="401"/>
      <c r="E55" s="360"/>
      <c r="F55" s="401"/>
      <c r="G55" s="338">
        <f t="shared" si="0"/>
        <v>0</v>
      </c>
      <c r="H55" s="17"/>
      <c r="I55" s="17"/>
      <c r="J55" s="17"/>
      <c r="K55" s="17"/>
      <c r="L55" s="17"/>
      <c r="M55" s="17"/>
      <c r="N55" s="17"/>
      <c r="O55" s="17"/>
      <c r="P55" s="17"/>
      <c r="Q55" s="17"/>
      <c r="R55" s="17"/>
      <c r="S55" s="17"/>
    </row>
    <row r="56" spans="1:19">
      <c r="A56" s="271">
        <v>43</v>
      </c>
      <c r="B56" s="97"/>
      <c r="C56" s="401"/>
      <c r="D56" s="401"/>
      <c r="E56" s="360"/>
      <c r="F56" s="401"/>
      <c r="G56" s="338">
        <f t="shared" si="0"/>
        <v>0</v>
      </c>
      <c r="H56" s="17"/>
      <c r="I56" s="17"/>
      <c r="J56" s="17"/>
      <c r="K56" s="17"/>
      <c r="L56" s="17"/>
      <c r="M56" s="17"/>
      <c r="N56" s="17"/>
      <c r="O56" s="17"/>
      <c r="P56" s="17"/>
      <c r="Q56" s="17"/>
      <c r="R56" s="17"/>
      <c r="S56" s="17"/>
    </row>
    <row r="57" spans="1:19">
      <c r="A57" s="271">
        <v>44</v>
      </c>
      <c r="B57" s="97"/>
      <c r="C57" s="401"/>
      <c r="D57" s="401"/>
      <c r="E57" s="360"/>
      <c r="F57" s="401"/>
      <c r="G57" s="338">
        <f t="shared" si="0"/>
        <v>0</v>
      </c>
      <c r="H57" s="17"/>
      <c r="I57" s="17"/>
      <c r="J57" s="17"/>
      <c r="K57" s="17"/>
      <c r="L57" s="17"/>
      <c r="M57" s="17"/>
      <c r="N57" s="17"/>
      <c r="O57" s="17"/>
      <c r="P57" s="17"/>
      <c r="Q57" s="17"/>
      <c r="R57" s="17"/>
      <c r="S57" s="17"/>
    </row>
    <row r="58" spans="1:19">
      <c r="A58" s="271" t="s">
        <v>1995</v>
      </c>
      <c r="B58" s="97"/>
      <c r="C58" s="401"/>
      <c r="D58" s="401"/>
      <c r="E58" s="360"/>
      <c r="F58" s="401"/>
      <c r="G58" s="338">
        <f t="shared" si="0"/>
        <v>0</v>
      </c>
      <c r="H58" s="17"/>
      <c r="I58" s="17"/>
      <c r="J58" s="17"/>
      <c r="K58" s="17"/>
      <c r="L58" s="17"/>
      <c r="M58" s="17"/>
      <c r="N58" s="17"/>
      <c r="O58" s="17"/>
      <c r="P58" s="17"/>
      <c r="Q58" s="17"/>
      <c r="R58" s="17"/>
      <c r="S58" s="17"/>
    </row>
    <row r="59" spans="1:19">
      <c r="A59" s="271">
        <v>46</v>
      </c>
      <c r="B59" s="97" t="s">
        <v>3417</v>
      </c>
      <c r="C59" s="401">
        <f>C126</f>
        <v>0</v>
      </c>
      <c r="D59" s="401">
        <f>D126</f>
        <v>0</v>
      </c>
      <c r="E59" s="402"/>
      <c r="F59" s="401">
        <f>F126</f>
        <v>0</v>
      </c>
      <c r="G59" s="338">
        <f>G126</f>
        <v>0</v>
      </c>
      <c r="H59" s="17"/>
      <c r="I59" s="17"/>
      <c r="J59" s="17"/>
      <c r="K59" s="17"/>
      <c r="L59" s="17"/>
      <c r="M59" s="17"/>
      <c r="N59" s="17"/>
      <c r="O59" s="17"/>
      <c r="P59" s="17"/>
      <c r="Q59" s="17"/>
      <c r="R59" s="17"/>
      <c r="S59" s="17"/>
    </row>
    <row r="60" spans="1:19">
      <c r="A60" s="271">
        <v>47</v>
      </c>
      <c r="B60" s="323" t="s">
        <v>3418</v>
      </c>
      <c r="C60" s="289">
        <v>117961</v>
      </c>
      <c r="D60" s="403"/>
      <c r="E60" s="402"/>
      <c r="F60" s="403"/>
      <c r="G60" s="320">
        <v>874</v>
      </c>
      <c r="H60" s="17"/>
      <c r="I60" s="17"/>
      <c r="J60" s="17"/>
      <c r="K60" s="17"/>
      <c r="L60" s="17"/>
      <c r="M60" s="17"/>
      <c r="N60" s="17"/>
      <c r="O60" s="17"/>
      <c r="P60" s="17"/>
      <c r="Q60" s="17"/>
      <c r="R60" s="17"/>
      <c r="S60" s="17"/>
    </row>
    <row r="61" spans="1:19">
      <c r="A61" s="271">
        <v>48</v>
      </c>
      <c r="B61" s="84" t="s">
        <v>3419</v>
      </c>
      <c r="C61" s="403"/>
      <c r="D61" s="403"/>
      <c r="E61" s="360"/>
      <c r="F61" s="403"/>
      <c r="G61" s="338">
        <f>C61+D61-F61</f>
        <v>0</v>
      </c>
      <c r="H61" s="17"/>
      <c r="I61" s="17"/>
      <c r="J61" s="17"/>
      <c r="K61" s="17"/>
      <c r="L61" s="17"/>
      <c r="M61" s="17"/>
      <c r="N61" s="17"/>
      <c r="O61" s="17"/>
      <c r="P61" s="17"/>
      <c r="Q61" s="17"/>
      <c r="R61" s="17"/>
      <c r="S61" s="17"/>
    </row>
    <row r="62" spans="1:19">
      <c r="A62" s="271"/>
      <c r="B62" s="86" t="s">
        <v>3420</v>
      </c>
      <c r="C62" s="402"/>
      <c r="D62" s="402"/>
      <c r="E62" s="402"/>
      <c r="F62" s="402"/>
      <c r="G62" s="369"/>
      <c r="H62" s="17"/>
      <c r="I62" s="17"/>
      <c r="J62" s="17"/>
      <c r="K62" s="17"/>
      <c r="L62" s="17"/>
      <c r="M62" s="17"/>
      <c r="N62" s="17"/>
      <c r="O62" s="17"/>
      <c r="P62" s="17"/>
      <c r="Q62" s="17"/>
      <c r="R62" s="17"/>
      <c r="S62" s="17"/>
    </row>
    <row r="63" spans="1:19" ht="15.6" thickBot="1">
      <c r="A63" s="404">
        <v>49</v>
      </c>
      <c r="B63" s="405" t="s">
        <v>4204</v>
      </c>
      <c r="C63" s="308">
        <f>SUM(C15:C60)</f>
        <v>1927491</v>
      </c>
      <c r="D63" s="308">
        <f>D60+D61</f>
        <v>0</v>
      </c>
      <c r="E63" s="406"/>
      <c r="F63" s="308">
        <f>F60+F61</f>
        <v>0</v>
      </c>
      <c r="G63" s="308">
        <f>SUM(G15:G60)</f>
        <v>318101</v>
      </c>
      <c r="H63" s="17"/>
      <c r="I63" s="17"/>
      <c r="J63" s="17"/>
      <c r="K63" s="17"/>
      <c r="L63" s="17"/>
      <c r="M63" s="17"/>
      <c r="N63" s="17"/>
      <c r="O63" s="17"/>
      <c r="P63" s="17"/>
      <c r="Q63" s="17"/>
      <c r="R63" s="17"/>
      <c r="S63" s="17"/>
    </row>
    <row r="64" spans="1:19">
      <c r="A64" s="17"/>
      <c r="B64" s="17"/>
      <c r="C64" s="17"/>
      <c r="D64" s="17"/>
      <c r="E64" s="17"/>
      <c r="F64" s="17"/>
      <c r="G64" s="17"/>
      <c r="H64" s="17"/>
      <c r="I64" s="17"/>
      <c r="J64" s="17"/>
      <c r="K64" s="17"/>
      <c r="L64" s="17"/>
      <c r="M64" s="17"/>
      <c r="N64" s="17"/>
      <c r="O64" s="17"/>
      <c r="P64" s="17"/>
      <c r="Q64" s="17"/>
      <c r="R64" s="17"/>
      <c r="S64" s="17"/>
    </row>
    <row r="65" spans="1:19">
      <c r="A65" s="17" t="s">
        <v>3421</v>
      </c>
      <c r="B65" s="17"/>
      <c r="C65" s="17"/>
      <c r="D65" s="17"/>
      <c r="E65" s="17"/>
      <c r="F65" s="17"/>
      <c r="G65" s="17"/>
      <c r="H65" s="17"/>
      <c r="I65" s="17"/>
      <c r="J65" s="17"/>
      <c r="K65" s="17"/>
      <c r="L65" s="17"/>
      <c r="M65" s="17"/>
      <c r="N65" s="17"/>
      <c r="O65" s="17"/>
      <c r="P65" s="17"/>
      <c r="Q65" s="17"/>
      <c r="R65" s="17"/>
      <c r="S65" s="17"/>
    </row>
    <row r="66" spans="1:19">
      <c r="A66" s="69" t="s">
        <v>3422</v>
      </c>
      <c r="B66" s="69"/>
      <c r="C66" s="69"/>
      <c r="D66" s="69"/>
      <c r="E66" s="69"/>
      <c r="F66" s="69"/>
      <c r="G66" s="69"/>
      <c r="H66" s="17"/>
      <c r="I66" s="17"/>
      <c r="J66" s="17"/>
      <c r="K66" s="17"/>
      <c r="L66" s="17"/>
      <c r="M66" s="17"/>
      <c r="N66" s="17"/>
      <c r="O66" s="17"/>
      <c r="P66" s="17"/>
      <c r="Q66" s="17"/>
      <c r="R66" s="17"/>
      <c r="S66" s="17"/>
    </row>
    <row r="67" spans="1:19" ht="15.6">
      <c r="A67" s="71" t="s">
        <v>3423</v>
      </c>
      <c r="B67" s="69"/>
      <c r="C67" s="69"/>
      <c r="D67" s="69"/>
      <c r="E67" s="69"/>
      <c r="F67" s="69"/>
      <c r="G67" s="69"/>
      <c r="H67" s="17"/>
      <c r="I67" s="17"/>
      <c r="J67" s="17"/>
      <c r="K67" s="17"/>
      <c r="L67" s="17"/>
      <c r="M67" s="17"/>
      <c r="N67" s="17"/>
      <c r="O67" s="17"/>
      <c r="P67" s="17"/>
      <c r="Q67" s="17"/>
      <c r="R67" s="17"/>
      <c r="S67" s="17"/>
    </row>
    <row r="68" spans="1:19">
      <c r="A68" s="17"/>
      <c r="B68" s="17"/>
      <c r="C68" s="17"/>
      <c r="D68" s="17"/>
      <c r="E68" s="17"/>
      <c r="F68" s="17"/>
      <c r="G68" s="17"/>
      <c r="H68" s="17"/>
      <c r="I68" s="17"/>
      <c r="J68" s="17"/>
      <c r="K68" s="17"/>
      <c r="L68" s="17"/>
      <c r="M68" s="17"/>
      <c r="N68" s="17"/>
      <c r="O68" s="17"/>
      <c r="P68" s="17"/>
      <c r="Q68" s="17"/>
      <c r="R68" s="17"/>
      <c r="S68" s="17"/>
    </row>
    <row r="69" spans="1:19" ht="15.6" thickBot="1">
      <c r="A69" s="17" t="str">
        <f>'Data Sheet'!$C$25</f>
        <v>Rochester Gas &amp; Electric Corporation</v>
      </c>
      <c r="B69" s="17"/>
      <c r="C69" s="17"/>
      <c r="D69" s="17"/>
      <c r="E69" s="17"/>
      <c r="F69" s="859" t="str">
        <f>'Data Sheet'!$C$40</f>
        <v xml:space="preserve"> </v>
      </c>
      <c r="G69" s="17" t="str">
        <f>'Data Sheet'!$C$38</f>
        <v>12/31/2013</v>
      </c>
      <c r="H69" s="17"/>
      <c r="I69" s="17"/>
      <c r="J69" s="17"/>
      <c r="K69" s="17"/>
      <c r="L69" s="17"/>
      <c r="M69" s="17"/>
      <c r="N69" s="17"/>
      <c r="O69" s="17"/>
      <c r="P69" s="17"/>
      <c r="Q69" s="17"/>
      <c r="R69" s="17"/>
      <c r="S69" s="17"/>
    </row>
    <row r="70" spans="1:19">
      <c r="A70" s="29"/>
      <c r="B70" s="66"/>
      <c r="C70" s="66"/>
      <c r="D70" s="66"/>
      <c r="E70" s="66"/>
      <c r="F70" s="66"/>
      <c r="G70" s="67"/>
      <c r="H70" s="17"/>
      <c r="I70" s="17"/>
      <c r="J70" s="17"/>
      <c r="K70" s="17"/>
      <c r="L70" s="17"/>
      <c r="M70" s="17"/>
      <c r="N70" s="17"/>
      <c r="O70" s="17"/>
      <c r="P70" s="17"/>
      <c r="Q70" s="17"/>
      <c r="R70" s="17"/>
      <c r="S70" s="17"/>
    </row>
    <row r="71" spans="1:19">
      <c r="A71" s="377" t="s">
        <v>3406</v>
      </c>
      <c r="B71" s="69"/>
      <c r="C71" s="69"/>
      <c r="D71" s="69"/>
      <c r="E71" s="69"/>
      <c r="F71" s="69"/>
      <c r="G71" s="70"/>
      <c r="H71" s="17"/>
      <c r="I71" s="17"/>
      <c r="J71" s="17"/>
      <c r="K71" s="17"/>
      <c r="L71" s="17"/>
      <c r="M71" s="17"/>
      <c r="N71" s="17"/>
      <c r="O71" s="17"/>
      <c r="P71" s="17"/>
      <c r="Q71" s="17"/>
      <c r="R71" s="17"/>
      <c r="S71" s="17"/>
    </row>
    <row r="72" spans="1:19">
      <c r="A72" s="74"/>
      <c r="B72" s="77"/>
      <c r="C72" s="77"/>
      <c r="D72" s="77"/>
      <c r="E72" s="77"/>
      <c r="F72" s="77"/>
      <c r="G72" s="76"/>
      <c r="H72" s="17"/>
      <c r="I72" s="17"/>
      <c r="J72" s="17"/>
      <c r="K72" s="17"/>
      <c r="L72" s="17"/>
      <c r="M72" s="17"/>
      <c r="N72" s="17"/>
      <c r="O72" s="17"/>
      <c r="P72" s="17"/>
      <c r="Q72" s="17"/>
      <c r="R72" s="17"/>
      <c r="S72" s="17"/>
    </row>
    <row r="73" spans="1:19">
      <c r="A73" s="269"/>
      <c r="B73" s="90"/>
      <c r="C73" s="90"/>
      <c r="D73" s="90"/>
      <c r="E73" s="398" t="s">
        <v>3411</v>
      </c>
      <c r="F73" s="264"/>
      <c r="G73" s="96"/>
      <c r="H73" s="17"/>
      <c r="I73" s="17"/>
      <c r="J73" s="17"/>
      <c r="K73" s="17"/>
      <c r="L73" s="17"/>
      <c r="M73" s="17"/>
      <c r="N73" s="17"/>
      <c r="O73" s="17"/>
      <c r="P73" s="17"/>
      <c r="Q73" s="17"/>
      <c r="R73" s="17"/>
      <c r="S73" s="17"/>
    </row>
    <row r="74" spans="1:19">
      <c r="A74" s="271"/>
      <c r="B74" s="98"/>
      <c r="C74" s="345" t="s">
        <v>3412</v>
      </c>
      <c r="D74" s="98"/>
      <c r="E74" s="345" t="s">
        <v>4208</v>
      </c>
      <c r="F74" s="98"/>
      <c r="G74" s="270" t="s">
        <v>4713</v>
      </c>
      <c r="H74" s="17"/>
      <c r="I74" s="17"/>
      <c r="J74" s="17"/>
      <c r="K74" s="17"/>
      <c r="L74" s="17"/>
      <c r="M74" s="17"/>
      <c r="N74" s="17"/>
      <c r="O74" s="17"/>
      <c r="P74" s="17"/>
      <c r="Q74" s="17"/>
      <c r="R74" s="17"/>
      <c r="S74" s="17"/>
    </row>
    <row r="75" spans="1:19">
      <c r="A75" s="271"/>
      <c r="B75" s="345" t="s">
        <v>3413</v>
      </c>
      <c r="C75" s="345" t="s">
        <v>3414</v>
      </c>
      <c r="D75" s="345" t="s">
        <v>3398</v>
      </c>
      <c r="E75" s="345" t="s">
        <v>3379</v>
      </c>
      <c r="F75" s="345" t="s">
        <v>4717</v>
      </c>
      <c r="G75" s="270" t="s">
        <v>2139</v>
      </c>
      <c r="H75" s="17"/>
      <c r="I75" s="17"/>
      <c r="J75" s="17"/>
      <c r="K75" s="17"/>
      <c r="L75" s="17"/>
      <c r="M75" s="17"/>
      <c r="N75" s="17"/>
      <c r="O75" s="17"/>
      <c r="P75" s="17"/>
      <c r="Q75" s="17"/>
      <c r="R75" s="17"/>
      <c r="S75" s="17"/>
    </row>
    <row r="76" spans="1:19">
      <c r="A76" s="272"/>
      <c r="B76" s="395" t="s">
        <v>446</v>
      </c>
      <c r="C76" s="395" t="s">
        <v>3415</v>
      </c>
      <c r="D76" s="395" t="s">
        <v>448</v>
      </c>
      <c r="E76" s="395" t="s">
        <v>449</v>
      </c>
      <c r="F76" s="395" t="s">
        <v>3400</v>
      </c>
      <c r="G76" s="273" t="s">
        <v>3416</v>
      </c>
      <c r="H76" s="17"/>
      <c r="I76" s="17"/>
      <c r="J76" s="17"/>
      <c r="K76" s="17"/>
      <c r="L76" s="17"/>
      <c r="M76" s="17"/>
      <c r="N76" s="17"/>
      <c r="O76" s="17"/>
      <c r="P76" s="17"/>
      <c r="Q76" s="17"/>
      <c r="R76" s="17"/>
      <c r="S76" s="17"/>
    </row>
    <row r="77" spans="1:19">
      <c r="A77" s="72"/>
      <c r="B77" s="78"/>
      <c r="C77" s="374"/>
      <c r="D77" s="385"/>
      <c r="E77" s="17"/>
      <c r="F77" s="385"/>
      <c r="G77" s="338">
        <f t="shared" ref="G77:G108" si="1">C77+D77-F77</f>
        <v>0</v>
      </c>
      <c r="H77" s="17"/>
      <c r="I77" s="17"/>
      <c r="J77" s="17"/>
      <c r="K77" s="17"/>
      <c r="L77" s="17"/>
      <c r="M77" s="17"/>
      <c r="N77" s="17"/>
      <c r="O77" s="17"/>
      <c r="P77" s="17"/>
      <c r="Q77" s="17"/>
      <c r="R77" s="17"/>
      <c r="S77" s="17"/>
    </row>
    <row r="78" spans="1:19">
      <c r="A78" s="72"/>
      <c r="B78" s="78"/>
      <c r="C78" s="374"/>
      <c r="D78" s="385"/>
      <c r="E78" s="17"/>
      <c r="F78" s="385"/>
      <c r="G78" s="338">
        <f t="shared" si="1"/>
        <v>0</v>
      </c>
      <c r="H78" s="17"/>
      <c r="I78" s="17"/>
      <c r="J78" s="17"/>
      <c r="K78" s="17"/>
      <c r="L78" s="17"/>
      <c r="M78" s="17"/>
      <c r="N78" s="17"/>
      <c r="O78" s="17"/>
      <c r="P78" s="17"/>
      <c r="Q78" s="17"/>
      <c r="R78" s="17"/>
      <c r="S78" s="17"/>
    </row>
    <row r="79" spans="1:19">
      <c r="A79" s="72"/>
      <c r="B79" s="78"/>
      <c r="C79" s="374"/>
      <c r="D79" s="385"/>
      <c r="E79" s="17"/>
      <c r="F79" s="385"/>
      <c r="G79" s="338">
        <f t="shared" si="1"/>
        <v>0</v>
      </c>
      <c r="H79" s="17"/>
      <c r="I79" s="17"/>
      <c r="J79" s="17"/>
      <c r="K79" s="17"/>
      <c r="L79" s="17"/>
      <c r="M79" s="17"/>
      <c r="N79" s="17"/>
      <c r="O79" s="17"/>
      <c r="P79" s="17"/>
      <c r="Q79" s="17"/>
      <c r="R79" s="17"/>
      <c r="S79" s="17"/>
    </row>
    <row r="80" spans="1:19">
      <c r="A80" s="72"/>
      <c r="B80" s="78"/>
      <c r="C80" s="374"/>
      <c r="D80" s="385"/>
      <c r="E80" s="17"/>
      <c r="F80" s="385"/>
      <c r="G80" s="338">
        <f t="shared" si="1"/>
        <v>0</v>
      </c>
      <c r="H80" s="17"/>
      <c r="I80" s="17"/>
      <c r="J80" s="17"/>
      <c r="K80" s="17"/>
      <c r="L80" s="17"/>
      <c r="M80" s="17"/>
      <c r="N80" s="17"/>
      <c r="O80" s="17"/>
      <c r="P80" s="17"/>
      <c r="Q80" s="17"/>
      <c r="R80" s="17"/>
      <c r="S80" s="17"/>
    </row>
    <row r="81" spans="1:19">
      <c r="A81" s="72"/>
      <c r="B81" s="78"/>
      <c r="C81" s="374"/>
      <c r="D81" s="385"/>
      <c r="E81" s="17"/>
      <c r="F81" s="385"/>
      <c r="G81" s="338">
        <f t="shared" si="1"/>
        <v>0</v>
      </c>
      <c r="H81" s="17"/>
      <c r="I81" s="17"/>
      <c r="J81" s="17"/>
      <c r="K81" s="17"/>
      <c r="L81" s="17"/>
      <c r="M81" s="17"/>
      <c r="N81" s="17"/>
      <c r="O81" s="17"/>
      <c r="P81" s="17"/>
      <c r="Q81" s="17"/>
      <c r="R81" s="17"/>
      <c r="S81" s="17"/>
    </row>
    <row r="82" spans="1:19">
      <c r="A82" s="72"/>
      <c r="B82" s="78"/>
      <c r="C82" s="407"/>
      <c r="D82" s="385"/>
      <c r="E82" s="346"/>
      <c r="F82" s="408"/>
      <c r="G82" s="338">
        <f t="shared" si="1"/>
        <v>0</v>
      </c>
      <c r="H82" s="17"/>
      <c r="I82" s="17"/>
      <c r="J82" s="17"/>
      <c r="K82" s="17"/>
      <c r="L82" s="17"/>
      <c r="M82" s="17"/>
      <c r="N82" s="17"/>
      <c r="O82" s="17"/>
      <c r="P82" s="17"/>
      <c r="Q82" s="17"/>
      <c r="R82" s="17"/>
      <c r="S82" s="17"/>
    </row>
    <row r="83" spans="1:19">
      <c r="A83" s="72"/>
      <c r="B83" s="78"/>
      <c r="C83" s="374"/>
      <c r="D83" s="385"/>
      <c r="E83" s="17"/>
      <c r="F83" s="385"/>
      <c r="G83" s="338">
        <f t="shared" si="1"/>
        <v>0</v>
      </c>
      <c r="H83" s="17"/>
      <c r="I83" s="17"/>
      <c r="J83" s="17"/>
      <c r="K83" s="17"/>
      <c r="L83" s="17"/>
      <c r="M83" s="17"/>
      <c r="N83" s="17"/>
      <c r="O83" s="17"/>
      <c r="P83" s="17"/>
      <c r="Q83" s="17"/>
      <c r="R83" s="17"/>
      <c r="S83" s="17"/>
    </row>
    <row r="84" spans="1:19">
      <c r="A84" s="72"/>
      <c r="B84" s="78"/>
      <c r="C84" s="374"/>
      <c r="D84" s="385"/>
      <c r="E84" s="17"/>
      <c r="F84" s="385"/>
      <c r="G84" s="338">
        <f t="shared" si="1"/>
        <v>0</v>
      </c>
      <c r="H84" s="17"/>
      <c r="I84" s="17"/>
      <c r="J84" s="17"/>
      <c r="K84" s="17"/>
      <c r="L84" s="17"/>
      <c r="M84" s="17"/>
      <c r="N84" s="17"/>
      <c r="O84" s="17"/>
      <c r="P84" s="17"/>
      <c r="Q84" s="17"/>
      <c r="R84" s="17"/>
      <c r="S84" s="17"/>
    </row>
    <row r="85" spans="1:19">
      <c r="A85" s="72"/>
      <c r="B85" s="78"/>
      <c r="C85" s="374"/>
      <c r="D85" s="385"/>
      <c r="E85" s="17"/>
      <c r="F85" s="385"/>
      <c r="G85" s="338">
        <f t="shared" si="1"/>
        <v>0</v>
      </c>
      <c r="H85" s="17"/>
      <c r="I85" s="17"/>
      <c r="J85" s="17"/>
      <c r="K85" s="17"/>
      <c r="L85" s="17"/>
      <c r="M85" s="17"/>
      <c r="N85" s="17"/>
      <c r="O85" s="17"/>
      <c r="P85" s="17"/>
      <c r="Q85" s="17"/>
      <c r="R85" s="17"/>
      <c r="S85" s="17"/>
    </row>
    <row r="86" spans="1:19">
      <c r="A86" s="72"/>
      <c r="B86" s="78"/>
      <c r="C86" s="374"/>
      <c r="D86" s="385"/>
      <c r="E86" s="17"/>
      <c r="F86" s="385"/>
      <c r="G86" s="338">
        <f t="shared" si="1"/>
        <v>0</v>
      </c>
      <c r="H86" s="17"/>
      <c r="I86" s="17"/>
      <c r="J86" s="17"/>
      <c r="K86" s="17"/>
      <c r="L86" s="17"/>
      <c r="M86" s="17"/>
      <c r="N86" s="17"/>
      <c r="O86" s="17"/>
      <c r="P86" s="17"/>
      <c r="Q86" s="17"/>
      <c r="R86" s="17"/>
      <c r="S86" s="17"/>
    </row>
    <row r="87" spans="1:19">
      <c r="A87" s="72"/>
      <c r="B87" s="78"/>
      <c r="C87" s="374"/>
      <c r="D87" s="385"/>
      <c r="E87" s="17"/>
      <c r="F87" s="385"/>
      <c r="G87" s="338">
        <f t="shared" si="1"/>
        <v>0</v>
      </c>
      <c r="H87" s="17"/>
      <c r="I87" s="17"/>
      <c r="J87" s="17"/>
      <c r="K87" s="17"/>
      <c r="L87" s="17"/>
      <c r="M87" s="17"/>
      <c r="N87" s="17"/>
      <c r="O87" s="17"/>
      <c r="P87" s="17"/>
      <c r="Q87" s="17"/>
      <c r="R87" s="17"/>
      <c r="S87" s="17"/>
    </row>
    <row r="88" spans="1:19">
      <c r="A88" s="72"/>
      <c r="B88" s="78"/>
      <c r="C88" s="374"/>
      <c r="D88" s="385"/>
      <c r="E88" s="17"/>
      <c r="F88" s="385"/>
      <c r="G88" s="338">
        <f t="shared" si="1"/>
        <v>0</v>
      </c>
      <c r="H88" s="17"/>
      <c r="I88" s="17"/>
      <c r="J88" s="17"/>
      <c r="K88" s="17"/>
      <c r="L88" s="17"/>
      <c r="M88" s="17"/>
      <c r="N88" s="17"/>
      <c r="O88" s="17"/>
      <c r="P88" s="17"/>
      <c r="Q88" s="17"/>
      <c r="R88" s="17"/>
      <c r="S88" s="17"/>
    </row>
    <row r="89" spans="1:19">
      <c r="A89" s="72"/>
      <c r="B89" s="78"/>
      <c r="C89" s="374"/>
      <c r="D89" s="385"/>
      <c r="E89" s="17"/>
      <c r="F89" s="385"/>
      <c r="G89" s="338">
        <f t="shared" si="1"/>
        <v>0</v>
      </c>
      <c r="H89" s="17"/>
      <c r="I89" s="17"/>
      <c r="J89" s="17"/>
      <c r="K89" s="17"/>
      <c r="L89" s="17"/>
      <c r="M89" s="17"/>
      <c r="N89" s="17"/>
      <c r="O89" s="17"/>
      <c r="P89" s="17"/>
      <c r="Q89" s="17"/>
      <c r="R89" s="17"/>
      <c r="S89" s="17"/>
    </row>
    <row r="90" spans="1:19">
      <c r="A90" s="72"/>
      <c r="B90" s="78"/>
      <c r="C90" s="374"/>
      <c r="D90" s="385"/>
      <c r="E90" s="17"/>
      <c r="F90" s="385"/>
      <c r="G90" s="338">
        <f t="shared" si="1"/>
        <v>0</v>
      </c>
      <c r="H90" s="17"/>
      <c r="I90" s="17"/>
      <c r="J90" s="17"/>
      <c r="K90" s="17"/>
      <c r="L90" s="17"/>
      <c r="M90" s="17"/>
      <c r="N90" s="17"/>
      <c r="O90" s="17"/>
      <c r="P90" s="17"/>
      <c r="Q90" s="17"/>
      <c r="R90" s="17"/>
      <c r="S90" s="17"/>
    </row>
    <row r="91" spans="1:19">
      <c r="A91" s="72"/>
      <c r="B91" s="78"/>
      <c r="C91" s="374"/>
      <c r="D91" s="385"/>
      <c r="E91" s="17"/>
      <c r="F91" s="385"/>
      <c r="G91" s="338">
        <f t="shared" si="1"/>
        <v>0</v>
      </c>
      <c r="H91" s="17"/>
      <c r="I91" s="17"/>
      <c r="J91" s="17"/>
      <c r="K91" s="17"/>
      <c r="L91" s="17"/>
      <c r="M91" s="17"/>
      <c r="N91" s="17"/>
      <c r="O91" s="17"/>
      <c r="P91" s="17"/>
      <c r="Q91" s="17"/>
      <c r="R91" s="17"/>
      <c r="S91" s="17"/>
    </row>
    <row r="92" spans="1:19">
      <c r="A92" s="72"/>
      <c r="B92" s="78"/>
      <c r="C92" s="374"/>
      <c r="D92" s="385"/>
      <c r="E92" s="17"/>
      <c r="F92" s="385"/>
      <c r="G92" s="338">
        <f t="shared" si="1"/>
        <v>0</v>
      </c>
    </row>
    <row r="93" spans="1:19">
      <c r="A93" s="72"/>
      <c r="B93" s="78"/>
      <c r="C93" s="374"/>
      <c r="D93" s="385"/>
      <c r="E93" s="17"/>
      <c r="F93" s="385"/>
      <c r="G93" s="338">
        <f t="shared" si="1"/>
        <v>0</v>
      </c>
    </row>
    <row r="94" spans="1:19">
      <c r="A94" s="72"/>
      <c r="B94" s="78"/>
      <c r="C94" s="374"/>
      <c r="D94" s="385"/>
      <c r="E94" s="17"/>
      <c r="F94" s="385"/>
      <c r="G94" s="338">
        <f t="shared" si="1"/>
        <v>0</v>
      </c>
    </row>
    <row r="95" spans="1:19">
      <c r="A95" s="72"/>
      <c r="B95" s="78"/>
      <c r="C95" s="374"/>
      <c r="D95" s="385"/>
      <c r="E95" s="17"/>
      <c r="F95" s="385"/>
      <c r="G95" s="338">
        <f t="shared" si="1"/>
        <v>0</v>
      </c>
    </row>
    <row r="96" spans="1:19">
      <c r="A96" s="72"/>
      <c r="B96" s="78"/>
      <c r="C96" s="374"/>
      <c r="D96" s="385"/>
      <c r="E96" s="17"/>
      <c r="F96" s="385"/>
      <c r="G96" s="338">
        <f t="shared" si="1"/>
        <v>0</v>
      </c>
    </row>
    <row r="97" spans="1:7">
      <c r="A97" s="72"/>
      <c r="B97" s="78"/>
      <c r="C97" s="374"/>
      <c r="D97" s="385"/>
      <c r="E97" s="17"/>
      <c r="F97" s="385"/>
      <c r="G97" s="338">
        <f t="shared" si="1"/>
        <v>0</v>
      </c>
    </row>
    <row r="98" spans="1:7">
      <c r="A98" s="72"/>
      <c r="B98" s="78"/>
      <c r="C98" s="374"/>
      <c r="D98" s="385"/>
      <c r="E98" s="17"/>
      <c r="F98" s="385"/>
      <c r="G98" s="338">
        <f t="shared" si="1"/>
        <v>0</v>
      </c>
    </row>
    <row r="99" spans="1:7">
      <c r="A99" s="72"/>
      <c r="B99" s="78"/>
      <c r="C99" s="374"/>
      <c r="D99" s="385"/>
      <c r="E99" s="17"/>
      <c r="F99" s="385"/>
      <c r="G99" s="338">
        <f t="shared" si="1"/>
        <v>0</v>
      </c>
    </row>
    <row r="100" spans="1:7">
      <c r="A100" s="72"/>
      <c r="B100" s="78"/>
      <c r="C100" s="374"/>
      <c r="D100" s="385"/>
      <c r="E100" s="17"/>
      <c r="F100" s="385"/>
      <c r="G100" s="338">
        <f t="shared" si="1"/>
        <v>0</v>
      </c>
    </row>
    <row r="101" spans="1:7">
      <c r="A101" s="72"/>
      <c r="B101" s="78"/>
      <c r="C101" s="374"/>
      <c r="D101" s="385"/>
      <c r="E101" s="17"/>
      <c r="F101" s="385"/>
      <c r="G101" s="338">
        <f t="shared" si="1"/>
        <v>0</v>
      </c>
    </row>
    <row r="102" spans="1:7">
      <c r="A102" s="72"/>
      <c r="B102" s="78"/>
      <c r="C102" s="374"/>
      <c r="D102" s="385"/>
      <c r="E102" s="17"/>
      <c r="F102" s="385"/>
      <c r="G102" s="338">
        <f t="shared" si="1"/>
        <v>0</v>
      </c>
    </row>
    <row r="103" spans="1:7">
      <c r="A103" s="72"/>
      <c r="B103" s="78"/>
      <c r="C103" s="374"/>
      <c r="D103" s="385"/>
      <c r="E103" s="17"/>
      <c r="F103" s="385"/>
      <c r="G103" s="338">
        <f t="shared" si="1"/>
        <v>0</v>
      </c>
    </row>
    <row r="104" spans="1:7">
      <c r="A104" s="72"/>
      <c r="B104" s="78"/>
      <c r="C104" s="374"/>
      <c r="D104" s="385"/>
      <c r="E104" s="17"/>
      <c r="F104" s="385"/>
      <c r="G104" s="338">
        <f t="shared" si="1"/>
        <v>0</v>
      </c>
    </row>
    <row r="105" spans="1:7">
      <c r="A105" s="72"/>
      <c r="B105" s="78"/>
      <c r="C105" s="374"/>
      <c r="D105" s="385"/>
      <c r="E105" s="17"/>
      <c r="F105" s="385"/>
      <c r="G105" s="338">
        <f t="shared" si="1"/>
        <v>0</v>
      </c>
    </row>
    <row r="106" spans="1:7">
      <c r="A106" s="72"/>
      <c r="B106" s="78"/>
      <c r="C106" s="374"/>
      <c r="D106" s="385"/>
      <c r="E106" s="17"/>
      <c r="F106" s="385"/>
      <c r="G106" s="338">
        <f t="shared" si="1"/>
        <v>0</v>
      </c>
    </row>
    <row r="107" spans="1:7">
      <c r="A107" s="72"/>
      <c r="B107" s="78"/>
      <c r="C107" s="374"/>
      <c r="D107" s="385"/>
      <c r="E107" s="17"/>
      <c r="F107" s="385"/>
      <c r="G107" s="338">
        <f t="shared" si="1"/>
        <v>0</v>
      </c>
    </row>
    <row r="108" spans="1:7">
      <c r="A108" s="72"/>
      <c r="B108" s="78"/>
      <c r="C108" s="374"/>
      <c r="D108" s="385"/>
      <c r="E108" s="17"/>
      <c r="F108" s="385"/>
      <c r="G108" s="338">
        <f t="shared" si="1"/>
        <v>0</v>
      </c>
    </row>
    <row r="109" spans="1:7">
      <c r="A109" s="72"/>
      <c r="B109" s="78"/>
      <c r="C109" s="374"/>
      <c r="D109" s="385"/>
      <c r="E109" s="17"/>
      <c r="F109" s="385"/>
      <c r="G109" s="338">
        <f t="shared" ref="G109:G125" si="2">C109+D109-F109</f>
        <v>0</v>
      </c>
    </row>
    <row r="110" spans="1:7">
      <c r="A110" s="72"/>
      <c r="B110" s="78"/>
      <c r="C110" s="374"/>
      <c r="D110" s="385"/>
      <c r="E110" s="17"/>
      <c r="F110" s="385"/>
      <c r="G110" s="338">
        <f t="shared" si="2"/>
        <v>0</v>
      </c>
    </row>
    <row r="111" spans="1:7">
      <c r="A111" s="72"/>
      <c r="B111" s="78"/>
      <c r="C111" s="374"/>
      <c r="D111" s="385"/>
      <c r="E111" s="17"/>
      <c r="F111" s="385"/>
      <c r="G111" s="338">
        <f t="shared" si="2"/>
        <v>0</v>
      </c>
    </row>
    <row r="112" spans="1:7">
      <c r="A112" s="72"/>
      <c r="B112" s="78"/>
      <c r="C112" s="374"/>
      <c r="D112" s="385"/>
      <c r="E112" s="17"/>
      <c r="F112" s="385"/>
      <c r="G112" s="338">
        <f t="shared" si="2"/>
        <v>0</v>
      </c>
    </row>
    <row r="113" spans="1:7">
      <c r="A113" s="72"/>
      <c r="B113" s="78"/>
      <c r="C113" s="374"/>
      <c r="D113" s="385"/>
      <c r="E113" s="17"/>
      <c r="F113" s="385"/>
      <c r="G113" s="338">
        <f t="shared" si="2"/>
        <v>0</v>
      </c>
    </row>
    <row r="114" spans="1:7">
      <c r="A114" s="72"/>
      <c r="B114" s="78"/>
      <c r="C114" s="374"/>
      <c r="D114" s="385"/>
      <c r="E114" s="17"/>
      <c r="F114" s="385"/>
      <c r="G114" s="338">
        <f t="shared" si="2"/>
        <v>0</v>
      </c>
    </row>
    <row r="115" spans="1:7">
      <c r="A115" s="72"/>
      <c r="B115" s="78"/>
      <c r="C115" s="374"/>
      <c r="D115" s="385"/>
      <c r="E115" s="17"/>
      <c r="F115" s="385"/>
      <c r="G115" s="338">
        <f t="shared" si="2"/>
        <v>0</v>
      </c>
    </row>
    <row r="116" spans="1:7">
      <c r="A116" s="72"/>
      <c r="B116" s="78"/>
      <c r="C116" s="374"/>
      <c r="D116" s="385"/>
      <c r="E116" s="17"/>
      <c r="F116" s="385"/>
      <c r="G116" s="338">
        <f t="shared" si="2"/>
        <v>0</v>
      </c>
    </row>
    <row r="117" spans="1:7">
      <c r="A117" s="72"/>
      <c r="B117" s="78"/>
      <c r="C117" s="374"/>
      <c r="D117" s="385"/>
      <c r="E117" s="17"/>
      <c r="F117" s="385"/>
      <c r="G117" s="338">
        <f t="shared" si="2"/>
        <v>0</v>
      </c>
    </row>
    <row r="118" spans="1:7">
      <c r="A118" s="72"/>
      <c r="B118" s="78"/>
      <c r="C118" s="374"/>
      <c r="D118" s="385"/>
      <c r="E118" s="17"/>
      <c r="F118" s="385"/>
      <c r="G118" s="338">
        <f t="shared" si="2"/>
        <v>0</v>
      </c>
    </row>
    <row r="119" spans="1:7">
      <c r="A119" s="72"/>
      <c r="B119" s="78"/>
      <c r="C119" s="374"/>
      <c r="D119" s="385"/>
      <c r="E119" s="17"/>
      <c r="F119" s="385"/>
      <c r="G119" s="338">
        <f t="shared" si="2"/>
        <v>0</v>
      </c>
    </row>
    <row r="120" spans="1:7">
      <c r="A120" s="72"/>
      <c r="B120" s="78"/>
      <c r="C120" s="374"/>
      <c r="D120" s="385"/>
      <c r="E120" s="17"/>
      <c r="F120" s="385"/>
      <c r="G120" s="338">
        <f t="shared" si="2"/>
        <v>0</v>
      </c>
    </row>
    <row r="121" spans="1:7">
      <c r="A121" s="72"/>
      <c r="B121" s="78"/>
      <c r="C121" s="374"/>
      <c r="D121" s="385"/>
      <c r="E121" s="17"/>
      <c r="F121" s="385"/>
      <c r="G121" s="338">
        <f t="shared" si="2"/>
        <v>0</v>
      </c>
    </row>
    <row r="122" spans="1:7">
      <c r="A122" s="72"/>
      <c r="B122" s="78"/>
      <c r="C122" s="374"/>
      <c r="D122" s="385"/>
      <c r="E122" s="17"/>
      <c r="F122" s="385"/>
      <c r="G122" s="338">
        <f t="shared" si="2"/>
        <v>0</v>
      </c>
    </row>
    <row r="123" spans="1:7">
      <c r="A123" s="72"/>
      <c r="B123" s="78"/>
      <c r="C123" s="374"/>
      <c r="D123" s="385"/>
      <c r="E123" s="17"/>
      <c r="F123" s="385"/>
      <c r="G123" s="338">
        <f t="shared" si="2"/>
        <v>0</v>
      </c>
    </row>
    <row r="124" spans="1:7">
      <c r="A124" s="72"/>
      <c r="B124" s="78"/>
      <c r="C124" s="374"/>
      <c r="D124" s="385"/>
      <c r="E124" s="17"/>
      <c r="F124" s="385"/>
      <c r="G124" s="338">
        <f t="shared" si="2"/>
        <v>0</v>
      </c>
    </row>
    <row r="125" spans="1:7">
      <c r="A125" s="72"/>
      <c r="B125" s="78"/>
      <c r="C125" s="374"/>
      <c r="D125" s="385"/>
      <c r="E125" s="17"/>
      <c r="F125" s="385"/>
      <c r="G125" s="338">
        <f t="shared" si="2"/>
        <v>0</v>
      </c>
    </row>
    <row r="126" spans="1:7" ht="15.6" thickBot="1">
      <c r="A126" s="112"/>
      <c r="B126" s="405" t="s">
        <v>4204</v>
      </c>
      <c r="C126" s="308">
        <f>SUM(C77:C125)</f>
        <v>0</v>
      </c>
      <c r="D126" s="308">
        <f>SUM(D77:D125)</f>
        <v>0</v>
      </c>
      <c r="E126" s="406"/>
      <c r="F126" s="308">
        <f>SUM(F77:F125)</f>
        <v>0</v>
      </c>
      <c r="G126" s="326">
        <f>SUM(G77:G125)</f>
        <v>0</v>
      </c>
    </row>
    <row r="128" spans="1:7">
      <c r="A128" s="17" t="s">
        <v>3421</v>
      </c>
      <c r="B128" s="17"/>
      <c r="C128" s="17"/>
      <c r="D128" s="17"/>
      <c r="E128" s="17"/>
      <c r="F128" s="17"/>
      <c r="G128" s="17"/>
    </row>
    <row r="129" spans="1:7">
      <c r="A129" s="69" t="s">
        <v>3424</v>
      </c>
      <c r="B129" s="69"/>
      <c r="C129" s="69"/>
      <c r="D129" s="69"/>
      <c r="E129" s="69"/>
      <c r="F129" s="69"/>
      <c r="G129" s="69"/>
    </row>
  </sheetData>
  <customSheetViews>
    <customSheetView guid="{B03EE9F7-5DE6-4312-9CF8-68BFF35B892B}" scale="85" colorId="22" showPageBreaks="1" printArea="1">
      <selection activeCell="L53" sqref="L53"/>
      <pageMargins left="0.5" right="0.5" top="0.5" bottom="0.5" header="0.5" footer="0.5"/>
      <printOptions horizontalCentered="1" verticalCentered="1"/>
      <pageSetup scale="67" orientation="portrait" horizontalDpi="300" verticalDpi="300" r:id="rId1"/>
      <headerFooter alignWithMargins="0"/>
    </customSheetView>
    <customSheetView guid="{6604920B-9A9A-4B1B-8001-ABFAE204A5A1}" scale="85" colorId="22" showPageBreaks="1">
      <pageMargins left="0.5" right="0.5" top="0.5" bottom="0.5" header="0.5" footer="0.5"/>
      <printOptions horizontalCentered="1" verticalCentered="1"/>
      <pageSetup scale="67" orientation="portrait" horizontalDpi="300" verticalDpi="300" r:id="rId2"/>
      <headerFooter alignWithMargins="0"/>
    </customSheetView>
    <customSheetView guid="{725D19D6-B2FF-4AA6-9BA8-2C93787C1292}" scale="85" colorId="22" showRuler="0">
      <pageMargins left="0.5" right="0.5" top="0.5" bottom="0.5" header="0.5" footer="0.5"/>
      <printOptions horizontalCentered="1" verticalCentered="1"/>
      <pageSetup scale="67" orientation="portrait" horizontalDpi="300" verticalDpi="300" r:id="rId3"/>
      <headerFooter alignWithMargins="0"/>
    </customSheetView>
    <customSheetView guid="{00D7FFF0-A637-4B2D-8964-7D108FE27DC9}" scale="85" colorId="22">
      <selection activeCell="L53" sqref="L53"/>
      <pageMargins left="0.5" right="0.5" top="0.5" bottom="0.5" header="0.5" footer="0.5"/>
      <printOptions horizontalCentered="1" verticalCentered="1"/>
      <pageSetup scale="67" orientation="portrait" horizontalDpi="300" verticalDpi="300" r:id="rId4"/>
      <headerFooter alignWithMargins="0"/>
    </customSheetView>
    <customSheetView guid="{8930B103-E5CB-49CF-B279-92DC95584FC0}" scale="85" colorId="22" showPageBreaks="1" printArea="1">
      <selection activeCell="L53" sqref="L53"/>
      <pageMargins left="0.5" right="0.5" top="0.5" bottom="0.5" header="0.5" footer="0.5"/>
      <printOptions horizontalCentered="1" verticalCentered="1"/>
      <pageSetup scale="67"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67" orientation="portrait" horizontalDpi="300" verticalDpi="300" r:id="rId6"/>
  <headerFooter alignWithMargins="0"/>
</worksheet>
</file>

<file path=xl/worksheets/sheet34.xml><?xml version="1.0" encoding="utf-8"?>
<worksheet xmlns="http://schemas.openxmlformats.org/spreadsheetml/2006/main" xmlns:r="http://schemas.openxmlformats.org/officeDocument/2006/relationships">
  <sheetPr transitionEvaluation="1"/>
  <dimension ref="A1:Q126"/>
  <sheetViews>
    <sheetView defaultGridColor="0" view="pageBreakPreview" topLeftCell="A40" colorId="22" zoomScale="60" zoomScaleNormal="85" workbookViewId="0">
      <selection activeCell="F65" sqref="F65"/>
    </sheetView>
  </sheetViews>
  <sheetFormatPr defaultColWidth="9.6328125" defaultRowHeight="15"/>
  <cols>
    <col min="1" max="1" width="4.6328125" style="9" customWidth="1"/>
    <col min="2" max="2" width="1.6328125" style="9" customWidth="1"/>
    <col min="3" max="3" width="30.6328125" style="9" customWidth="1"/>
    <col min="4" max="4" width="25.6328125" style="9" customWidth="1"/>
    <col min="5" max="6" width="20.6328125" style="9" customWidth="1"/>
    <col min="7" max="16384" width="9.6328125" style="9"/>
  </cols>
  <sheetData>
    <row r="1" spans="1:17" ht="16.95" customHeight="1">
      <c r="A1" s="29" t="s">
        <v>1429</v>
      </c>
      <c r="B1" s="66"/>
      <c r="C1" s="260"/>
      <c r="D1" s="66" t="s">
        <v>1202</v>
      </c>
      <c r="E1" s="261" t="s">
        <v>1431</v>
      </c>
      <c r="F1" s="67" t="s">
        <v>1432</v>
      </c>
      <c r="G1" s="17"/>
      <c r="H1" s="17"/>
      <c r="I1" s="17"/>
      <c r="J1" s="17"/>
      <c r="K1" s="17"/>
      <c r="L1" s="17"/>
      <c r="M1" s="17"/>
      <c r="N1" s="17"/>
      <c r="O1" s="17"/>
      <c r="P1" s="17"/>
      <c r="Q1" s="17"/>
    </row>
    <row r="2" spans="1:17" ht="16.95" customHeight="1">
      <c r="A2" s="72" t="str">
        <f>'Data Sheet'!$C$25</f>
        <v>Rochester Gas &amp; Electric Corporation</v>
      </c>
      <c r="B2" s="17"/>
      <c r="C2" s="81"/>
      <c r="D2" s="17" t="s">
        <v>3719</v>
      </c>
      <c r="E2" s="78" t="s">
        <v>1227</v>
      </c>
      <c r="F2" s="73"/>
      <c r="G2" s="17"/>
      <c r="H2" s="17"/>
      <c r="I2" s="17"/>
      <c r="J2" s="17"/>
      <c r="K2" s="17"/>
      <c r="L2" s="17"/>
      <c r="M2" s="17"/>
      <c r="N2" s="17"/>
      <c r="O2" s="17"/>
      <c r="P2" s="17"/>
      <c r="Q2" s="17"/>
    </row>
    <row r="3" spans="1:17" ht="16.95" customHeight="1">
      <c r="A3" s="74"/>
      <c r="B3" s="77"/>
      <c r="C3" s="118"/>
      <c r="D3" s="77" t="s">
        <v>3720</v>
      </c>
      <c r="E3" s="870" t="str">
        <f>'Data Sheet'!$C$40</f>
        <v xml:space="preserve"> </v>
      </c>
      <c r="F3" s="273" t="str">
        <f>'Data Sheet'!$C$38</f>
        <v>12/31/2013</v>
      </c>
      <c r="G3" s="17"/>
      <c r="H3" s="17"/>
      <c r="I3" s="17"/>
      <c r="J3" s="17"/>
      <c r="K3" s="17"/>
      <c r="L3" s="17"/>
      <c r="M3" s="17"/>
      <c r="N3" s="17"/>
      <c r="O3" s="17"/>
      <c r="P3" s="17"/>
      <c r="Q3" s="17"/>
    </row>
    <row r="4" spans="1:17" ht="16.95" customHeight="1">
      <c r="A4" s="314"/>
      <c r="B4" s="264" t="s">
        <v>3425</v>
      </c>
      <c r="C4" s="264"/>
      <c r="D4" s="264"/>
      <c r="E4" s="264"/>
      <c r="F4" s="265"/>
      <c r="G4" s="17"/>
      <c r="H4" s="17"/>
      <c r="I4" s="17"/>
      <c r="J4" s="17"/>
      <c r="K4" s="17"/>
      <c r="L4" s="17"/>
      <c r="M4" s="17"/>
      <c r="N4" s="17"/>
      <c r="O4" s="17"/>
      <c r="P4" s="17"/>
      <c r="Q4" s="17"/>
    </row>
    <row r="5" spans="1:17" ht="16.95" customHeight="1">
      <c r="A5" s="72" t="s">
        <v>3426</v>
      </c>
      <c r="B5" s="17"/>
      <c r="C5" s="17"/>
      <c r="D5" s="17"/>
      <c r="E5" s="17"/>
      <c r="F5" s="73"/>
      <c r="G5" s="17"/>
      <c r="H5" s="17"/>
      <c r="I5" s="17"/>
      <c r="J5" s="17"/>
      <c r="K5" s="17"/>
      <c r="L5" s="17"/>
      <c r="M5" s="17"/>
      <c r="N5" s="17"/>
      <c r="O5" s="17"/>
      <c r="P5" s="17"/>
      <c r="Q5" s="17"/>
    </row>
    <row r="6" spans="1:17" ht="16.95" customHeight="1">
      <c r="A6" s="72"/>
      <c r="B6" s="17"/>
      <c r="C6" s="17" t="s">
        <v>3427</v>
      </c>
      <c r="D6" s="17"/>
      <c r="E6" s="17"/>
      <c r="F6" s="73"/>
      <c r="G6" s="17"/>
      <c r="H6" s="17"/>
      <c r="I6" s="17"/>
      <c r="J6" s="17"/>
      <c r="K6" s="17"/>
      <c r="L6" s="17"/>
      <c r="M6" s="17"/>
      <c r="N6" s="17"/>
      <c r="O6" s="17"/>
      <c r="P6" s="17"/>
      <c r="Q6" s="17"/>
    </row>
    <row r="7" spans="1:17" ht="16.95" customHeight="1">
      <c r="A7" s="72" t="s">
        <v>3428</v>
      </c>
      <c r="B7" s="17"/>
      <c r="C7" s="17"/>
      <c r="D7" s="17"/>
      <c r="E7" s="17"/>
      <c r="F7" s="73"/>
      <c r="G7" s="17"/>
      <c r="H7" s="17"/>
      <c r="I7" s="17"/>
      <c r="J7" s="17"/>
      <c r="K7" s="17"/>
      <c r="L7" s="17"/>
      <c r="M7" s="17"/>
      <c r="N7" s="17"/>
      <c r="O7" s="17"/>
      <c r="P7" s="17"/>
      <c r="Q7" s="17"/>
    </row>
    <row r="8" spans="1:17" ht="16.95" customHeight="1">
      <c r="A8" s="409"/>
      <c r="B8" s="89"/>
      <c r="C8" s="89"/>
      <c r="D8" s="89"/>
      <c r="E8" s="828" t="s">
        <v>3429</v>
      </c>
      <c r="F8" s="399" t="s">
        <v>4431</v>
      </c>
      <c r="G8" s="17"/>
      <c r="H8" s="17"/>
      <c r="I8" s="17"/>
      <c r="J8" s="17"/>
      <c r="K8" s="17"/>
      <c r="L8" s="17"/>
      <c r="M8" s="17"/>
      <c r="N8" s="17"/>
      <c r="O8" s="17"/>
      <c r="P8" s="17"/>
      <c r="Q8" s="17"/>
    </row>
    <row r="9" spans="1:17" ht="16.95" customHeight="1">
      <c r="A9" s="332" t="s">
        <v>3430</v>
      </c>
      <c r="B9" s="17"/>
      <c r="C9" s="346" t="s">
        <v>3431</v>
      </c>
      <c r="D9" s="17"/>
      <c r="E9" s="345" t="s">
        <v>3432</v>
      </c>
      <c r="F9" s="270" t="s">
        <v>3433</v>
      </c>
      <c r="G9" s="17"/>
      <c r="H9" s="17"/>
      <c r="I9" s="17"/>
      <c r="J9" s="17"/>
      <c r="K9" s="17"/>
      <c r="L9" s="17"/>
      <c r="M9" s="17"/>
      <c r="N9" s="17"/>
      <c r="O9" s="17"/>
      <c r="P9" s="17"/>
      <c r="Q9" s="17"/>
    </row>
    <row r="10" spans="1:17" ht="16.95" customHeight="1">
      <c r="A10" s="332" t="s">
        <v>1360</v>
      </c>
      <c r="B10" s="17"/>
      <c r="C10" s="17"/>
      <c r="D10" s="17"/>
      <c r="E10" s="345" t="s">
        <v>3434</v>
      </c>
      <c r="F10" s="270" t="s">
        <v>3414</v>
      </c>
      <c r="G10" s="17"/>
      <c r="H10" s="17"/>
      <c r="I10" s="17"/>
      <c r="J10" s="17"/>
      <c r="K10" s="17"/>
      <c r="L10" s="17"/>
      <c r="M10" s="17"/>
      <c r="N10" s="17"/>
      <c r="O10" s="17"/>
      <c r="P10" s="17"/>
      <c r="Q10" s="17"/>
    </row>
    <row r="11" spans="1:17" ht="16.95" customHeight="1">
      <c r="A11" s="332"/>
      <c r="B11" s="77"/>
      <c r="C11" s="823" t="s">
        <v>446</v>
      </c>
      <c r="D11" s="77"/>
      <c r="E11" s="395" t="s">
        <v>3435</v>
      </c>
      <c r="F11" s="273" t="s">
        <v>448</v>
      </c>
      <c r="G11" s="17"/>
      <c r="H11" s="17"/>
      <c r="I11" s="17"/>
      <c r="J11" s="17"/>
      <c r="K11" s="17"/>
      <c r="L11" s="17"/>
      <c r="M11" s="17"/>
      <c r="N11" s="17"/>
      <c r="O11" s="17"/>
      <c r="P11" s="17"/>
      <c r="Q11" s="17"/>
    </row>
    <row r="12" spans="1:17" ht="16.95" customHeight="1">
      <c r="A12" s="274">
        <v>1</v>
      </c>
      <c r="B12" s="315" t="s">
        <v>423</v>
      </c>
      <c r="C12" s="315"/>
      <c r="D12" s="315"/>
      <c r="E12" s="277"/>
      <c r="F12" s="278"/>
      <c r="G12" s="17"/>
      <c r="H12" s="17"/>
      <c r="I12" s="17"/>
      <c r="J12" s="17"/>
      <c r="K12" s="17"/>
      <c r="L12" s="17"/>
      <c r="M12" s="17"/>
      <c r="N12" s="17"/>
      <c r="O12" s="17"/>
      <c r="P12" s="17"/>
      <c r="Q12" s="17"/>
    </row>
    <row r="13" spans="1:17" ht="16.95" customHeight="1">
      <c r="A13" s="274">
        <f t="shared" ref="A13:A29" si="0">A12+1</f>
        <v>2</v>
      </c>
      <c r="B13" s="315"/>
      <c r="C13" s="315"/>
      <c r="D13" s="315"/>
      <c r="E13" s="318">
        <v>102503529</v>
      </c>
      <c r="F13" s="317">
        <v>94752183</v>
      </c>
      <c r="G13" s="17"/>
      <c r="H13" s="17"/>
      <c r="I13" s="17"/>
      <c r="J13" s="17"/>
      <c r="K13" s="17"/>
      <c r="L13" s="17"/>
      <c r="M13" s="17"/>
      <c r="N13" s="17"/>
      <c r="O13" s="17"/>
      <c r="P13" s="17"/>
      <c r="Q13" s="17"/>
    </row>
    <row r="14" spans="1:17" ht="16.95" customHeight="1">
      <c r="A14" s="274">
        <f t="shared" si="0"/>
        <v>3</v>
      </c>
      <c r="B14" s="315"/>
      <c r="C14" s="315"/>
      <c r="D14" s="315"/>
      <c r="E14" s="321"/>
      <c r="F14" s="320"/>
      <c r="G14" s="17"/>
      <c r="H14" s="17"/>
      <c r="I14" s="17"/>
      <c r="J14" s="17"/>
      <c r="K14" s="17"/>
      <c r="L14" s="17"/>
      <c r="M14" s="17"/>
      <c r="N14" s="17"/>
      <c r="O14" s="17"/>
      <c r="P14" s="17"/>
      <c r="Q14" s="17"/>
    </row>
    <row r="15" spans="1:17" ht="16.95" customHeight="1">
      <c r="A15" s="274">
        <f t="shared" si="0"/>
        <v>4</v>
      </c>
      <c r="B15" s="315"/>
      <c r="C15" s="315"/>
      <c r="D15" s="315"/>
      <c r="E15" s="321"/>
      <c r="F15" s="320"/>
      <c r="G15" s="17"/>
      <c r="H15" s="17"/>
      <c r="I15" s="17"/>
      <c r="J15" s="17"/>
      <c r="K15" s="17"/>
      <c r="L15" s="17"/>
      <c r="M15" s="17"/>
      <c r="N15" s="17"/>
      <c r="O15" s="17"/>
      <c r="P15" s="17"/>
      <c r="Q15" s="17"/>
    </row>
    <row r="16" spans="1:17" ht="16.95" customHeight="1">
      <c r="A16" s="274">
        <f t="shared" si="0"/>
        <v>5</v>
      </c>
      <c r="B16" s="315"/>
      <c r="C16" s="315"/>
      <c r="D16" s="315"/>
      <c r="E16" s="321"/>
      <c r="F16" s="320"/>
      <c r="G16" s="17"/>
      <c r="H16" s="17"/>
      <c r="I16" s="17"/>
      <c r="J16" s="17"/>
      <c r="K16" s="17"/>
      <c r="L16" s="17"/>
      <c r="M16" s="17"/>
      <c r="N16" s="17"/>
      <c r="O16" s="17"/>
      <c r="P16" s="17"/>
      <c r="Q16" s="17"/>
    </row>
    <row r="17" spans="1:17" ht="16.95" customHeight="1">
      <c r="A17" s="274">
        <f t="shared" si="0"/>
        <v>6</v>
      </c>
      <c r="B17" s="315"/>
      <c r="C17" s="315"/>
      <c r="D17" s="315"/>
      <c r="E17" s="321"/>
      <c r="F17" s="320"/>
      <c r="G17" s="17"/>
      <c r="H17" s="17"/>
      <c r="I17" s="17"/>
      <c r="J17" s="17"/>
      <c r="K17" s="17"/>
      <c r="L17" s="17"/>
      <c r="M17" s="17"/>
      <c r="N17" s="17"/>
      <c r="O17" s="17"/>
      <c r="P17" s="17"/>
      <c r="Q17" s="17"/>
    </row>
    <row r="18" spans="1:17" ht="16.95" customHeight="1">
      <c r="A18" s="274">
        <f t="shared" si="0"/>
        <v>7</v>
      </c>
      <c r="B18" s="315" t="s">
        <v>1937</v>
      </c>
      <c r="C18" s="315"/>
      <c r="D18" s="315"/>
      <c r="E18" s="321"/>
      <c r="F18" s="320"/>
      <c r="G18" s="17"/>
      <c r="H18" s="17"/>
      <c r="I18" s="17"/>
      <c r="J18" s="17"/>
      <c r="K18" s="17"/>
      <c r="L18" s="17"/>
      <c r="M18" s="17"/>
      <c r="N18" s="17"/>
      <c r="O18" s="17"/>
      <c r="P18" s="17"/>
      <c r="Q18" s="17"/>
    </row>
    <row r="19" spans="1:17" ht="16.95" customHeight="1">
      <c r="A19" s="274">
        <f t="shared" si="0"/>
        <v>8</v>
      </c>
      <c r="B19" s="315" t="s">
        <v>3436</v>
      </c>
      <c r="C19" s="315"/>
      <c r="D19" s="315"/>
      <c r="E19" s="318">
        <f>SUM(E13:E18)</f>
        <v>102503529</v>
      </c>
      <c r="F19" s="317">
        <f>SUM(F13:F18)</f>
        <v>94752183</v>
      </c>
      <c r="G19" s="17"/>
      <c r="H19" s="17"/>
      <c r="I19" s="17"/>
      <c r="J19" s="17"/>
      <c r="K19" s="17"/>
      <c r="L19" s="17"/>
      <c r="M19" s="17"/>
      <c r="N19" s="17"/>
      <c r="O19" s="17"/>
      <c r="P19" s="17"/>
      <c r="Q19" s="17"/>
    </row>
    <row r="20" spans="1:17" ht="16.95" customHeight="1">
      <c r="A20" s="274">
        <f t="shared" si="0"/>
        <v>9</v>
      </c>
      <c r="B20" s="315" t="s">
        <v>424</v>
      </c>
      <c r="C20" s="315"/>
      <c r="D20" s="315"/>
      <c r="E20" s="277"/>
      <c r="F20" s="301"/>
      <c r="G20" s="17"/>
      <c r="H20" s="17"/>
      <c r="I20" s="17"/>
      <c r="J20" s="17"/>
      <c r="K20" s="17"/>
      <c r="L20" s="17"/>
      <c r="M20" s="17"/>
      <c r="N20" s="17"/>
      <c r="O20" s="17"/>
      <c r="P20" s="17"/>
      <c r="Q20" s="17"/>
    </row>
    <row r="21" spans="1:17" ht="16.95" customHeight="1">
      <c r="A21" s="274">
        <f t="shared" si="0"/>
        <v>10</v>
      </c>
      <c r="B21" s="315"/>
      <c r="C21" s="315"/>
      <c r="D21" s="315"/>
      <c r="E21" s="318">
        <v>25548105</v>
      </c>
      <c r="F21" s="317">
        <v>34850985</v>
      </c>
      <c r="G21" s="17"/>
      <c r="H21" s="17"/>
      <c r="I21" s="17"/>
      <c r="J21" s="17"/>
      <c r="K21" s="17"/>
      <c r="L21" s="17"/>
      <c r="M21" s="17"/>
      <c r="N21" s="17"/>
      <c r="O21" s="17"/>
      <c r="P21" s="17"/>
      <c r="Q21" s="17"/>
    </row>
    <row r="22" spans="1:17" ht="16.95" customHeight="1">
      <c r="A22" s="274">
        <f t="shared" si="0"/>
        <v>11</v>
      </c>
      <c r="B22" s="315"/>
      <c r="C22" s="315"/>
      <c r="D22" s="315"/>
      <c r="E22" s="321"/>
      <c r="F22" s="320"/>
      <c r="G22" s="17"/>
      <c r="H22" s="17"/>
      <c r="I22" s="17"/>
      <c r="J22" s="17"/>
      <c r="K22" s="17"/>
      <c r="L22" s="17"/>
      <c r="M22" s="17"/>
      <c r="N22" s="17"/>
      <c r="O22" s="17"/>
      <c r="P22" s="17"/>
      <c r="Q22" s="17"/>
    </row>
    <row r="23" spans="1:17" ht="16.95" customHeight="1">
      <c r="A23" s="274">
        <f t="shared" si="0"/>
        <v>12</v>
      </c>
      <c r="B23" s="315"/>
      <c r="C23" s="315"/>
      <c r="D23" s="315"/>
      <c r="E23" s="321"/>
      <c r="F23" s="320"/>
      <c r="G23" s="17"/>
      <c r="H23" s="17"/>
      <c r="I23" s="17"/>
      <c r="J23" s="17"/>
      <c r="K23" s="17"/>
      <c r="L23" s="17"/>
      <c r="M23" s="17"/>
      <c r="N23" s="17"/>
      <c r="O23" s="17"/>
      <c r="P23" s="17"/>
      <c r="Q23" s="17"/>
    </row>
    <row r="24" spans="1:17" ht="16.95" customHeight="1">
      <c r="A24" s="274">
        <f t="shared" si="0"/>
        <v>13</v>
      </c>
      <c r="B24" s="315"/>
      <c r="C24" s="315"/>
      <c r="D24" s="315"/>
      <c r="E24" s="321"/>
      <c r="F24" s="320"/>
      <c r="G24" s="17"/>
      <c r="H24" s="17"/>
      <c r="I24" s="17"/>
      <c r="J24" s="17"/>
      <c r="K24" s="17"/>
      <c r="L24" s="17"/>
      <c r="M24" s="17"/>
      <c r="N24" s="17"/>
      <c r="O24" s="17"/>
      <c r="P24" s="17"/>
      <c r="Q24" s="17"/>
    </row>
    <row r="25" spans="1:17" ht="16.95" customHeight="1">
      <c r="A25" s="274">
        <f t="shared" si="0"/>
        <v>14</v>
      </c>
      <c r="B25" s="315"/>
      <c r="C25" s="315"/>
      <c r="D25" s="315"/>
      <c r="E25" s="321"/>
      <c r="F25" s="320"/>
      <c r="G25" s="17"/>
      <c r="H25" s="17"/>
      <c r="I25" s="17"/>
      <c r="J25" s="17"/>
      <c r="K25" s="17"/>
      <c r="L25" s="17"/>
      <c r="M25" s="17"/>
      <c r="N25" s="17"/>
      <c r="O25" s="17"/>
      <c r="P25" s="17"/>
      <c r="Q25" s="17"/>
    </row>
    <row r="26" spans="1:17" ht="16.95" customHeight="1">
      <c r="A26" s="274">
        <f t="shared" si="0"/>
        <v>15</v>
      </c>
      <c r="B26" s="315" t="s">
        <v>1937</v>
      </c>
      <c r="C26" s="315"/>
      <c r="D26" s="315"/>
      <c r="E26" s="321"/>
      <c r="F26" s="320"/>
      <c r="G26" s="17"/>
      <c r="H26" s="17"/>
      <c r="I26" s="17"/>
      <c r="J26" s="17"/>
      <c r="K26" s="17"/>
      <c r="L26" s="17"/>
      <c r="M26" s="17"/>
      <c r="N26" s="17"/>
      <c r="O26" s="17"/>
      <c r="P26" s="17"/>
      <c r="Q26" s="17"/>
    </row>
    <row r="27" spans="1:17" ht="16.95" customHeight="1">
      <c r="A27" s="274">
        <f t="shared" si="0"/>
        <v>16</v>
      </c>
      <c r="B27" s="315" t="s">
        <v>3437</v>
      </c>
      <c r="C27" s="17"/>
      <c r="D27" s="17"/>
      <c r="E27" s="318">
        <f>SUM(E21:E26)</f>
        <v>25548105</v>
      </c>
      <c r="F27" s="317">
        <f>SUM(F21:F26)</f>
        <v>34850985</v>
      </c>
      <c r="G27" s="17"/>
      <c r="H27" s="17"/>
      <c r="I27" s="17"/>
      <c r="J27" s="17"/>
      <c r="K27" s="17"/>
      <c r="L27" s="17"/>
      <c r="M27" s="17"/>
      <c r="N27" s="17"/>
      <c r="O27" s="17"/>
      <c r="P27" s="17"/>
      <c r="Q27" s="17"/>
    </row>
    <row r="28" spans="1:17" ht="16.95" customHeight="1">
      <c r="A28" s="274">
        <f t="shared" si="0"/>
        <v>17</v>
      </c>
      <c r="B28" s="315" t="s">
        <v>422</v>
      </c>
      <c r="C28" s="315"/>
      <c r="D28" s="315"/>
      <c r="E28" s="321">
        <v>42337537</v>
      </c>
      <c r="F28" s="320">
        <v>36138992</v>
      </c>
      <c r="G28" s="17"/>
      <c r="H28" s="17"/>
      <c r="I28" s="17"/>
      <c r="J28" s="17"/>
      <c r="K28" s="17"/>
      <c r="L28" s="17"/>
      <c r="M28" s="17"/>
      <c r="N28" s="17"/>
      <c r="O28" s="17"/>
      <c r="P28" s="17"/>
      <c r="Q28" s="17"/>
    </row>
    <row r="29" spans="1:17" ht="16.95" customHeight="1">
      <c r="A29" s="274">
        <f t="shared" si="0"/>
        <v>18</v>
      </c>
      <c r="B29" s="315" t="s">
        <v>3438</v>
      </c>
      <c r="C29" s="315"/>
      <c r="D29" s="315"/>
      <c r="E29" s="318">
        <f>E19+E27+E28</f>
        <v>170389171</v>
      </c>
      <c r="F29" s="317">
        <f>F19+F27+F28</f>
        <v>165742160</v>
      </c>
      <c r="G29" s="17"/>
      <c r="H29" s="17"/>
      <c r="I29" s="17"/>
      <c r="J29" s="17"/>
      <c r="K29" s="17"/>
      <c r="L29" s="17"/>
      <c r="M29" s="17"/>
      <c r="N29" s="17"/>
      <c r="O29" s="17"/>
      <c r="P29" s="17"/>
      <c r="Q29" s="17"/>
    </row>
    <row r="30" spans="1:17" ht="16.95" customHeight="1">
      <c r="A30" s="410" t="s">
        <v>3439</v>
      </c>
      <c r="B30" s="411"/>
      <c r="C30" s="411"/>
      <c r="D30" s="411"/>
      <c r="E30" s="411"/>
      <c r="F30" s="412"/>
      <c r="G30" s="17"/>
      <c r="H30" s="17"/>
      <c r="I30" s="17"/>
      <c r="J30" s="17"/>
      <c r="K30" s="17"/>
      <c r="L30" s="17"/>
      <c r="M30" s="17"/>
      <c r="N30" s="17"/>
      <c r="O30" s="17"/>
      <c r="P30" s="17"/>
      <c r="Q30" s="17"/>
    </row>
    <row r="31" spans="1:17" ht="16.95"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6" thickBot="1">
      <c r="A61" s="112"/>
      <c r="B61" s="113"/>
      <c r="C61" s="113"/>
      <c r="D61" s="113"/>
      <c r="E61" s="113"/>
      <c r="F61" s="114"/>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3440</v>
      </c>
      <c r="B63" s="17"/>
      <c r="C63" s="17"/>
      <c r="D63" s="17"/>
      <c r="E63" s="17"/>
      <c r="F63" s="17"/>
      <c r="G63" s="17"/>
      <c r="H63" s="17"/>
      <c r="I63" s="17"/>
      <c r="J63" s="17"/>
      <c r="K63" s="17"/>
      <c r="L63" s="17"/>
      <c r="M63" s="17"/>
      <c r="N63" s="17"/>
      <c r="O63" s="17"/>
      <c r="P63" s="17"/>
      <c r="Q63" s="17"/>
    </row>
    <row r="64" spans="1:17">
      <c r="A64" s="69" t="s">
        <v>2891</v>
      </c>
      <c r="B64" s="69"/>
      <c r="C64" s="69"/>
      <c r="D64" s="69"/>
      <c r="E64" s="69"/>
      <c r="F64" s="69"/>
      <c r="G64" s="17"/>
      <c r="H64" s="17"/>
      <c r="I64" s="17"/>
      <c r="J64" s="17"/>
      <c r="K64" s="17"/>
      <c r="L64" s="17"/>
      <c r="M64" s="17"/>
      <c r="N64" s="17"/>
      <c r="O64" s="17"/>
      <c r="P64" s="17"/>
      <c r="Q64" s="17"/>
    </row>
    <row r="65" spans="1:17" ht="15.6">
      <c r="A65" s="71" t="s">
        <v>3423</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6" thickBot="1">
      <c r="A67" s="17" t="str">
        <f>'Data Sheet'!$C$25</f>
        <v>Rochester Gas &amp; Electric Corporation</v>
      </c>
      <c r="B67" s="17"/>
      <c r="C67" s="17"/>
      <c r="D67" s="17"/>
      <c r="E67" s="859" t="str">
        <f>'Data Sheet'!$C$40</f>
        <v xml:space="preserve"> </v>
      </c>
      <c r="F67" s="267" t="str">
        <f>'Data Sheet'!$C$38</f>
        <v>12/31/2013</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3425</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409"/>
      <c r="B71" s="89"/>
      <c r="C71" s="89"/>
      <c r="D71" s="89"/>
      <c r="E71" s="828" t="s">
        <v>3429</v>
      </c>
      <c r="F71" s="399" t="s">
        <v>4431</v>
      </c>
      <c r="G71" s="17"/>
      <c r="H71" s="17"/>
      <c r="I71" s="17"/>
      <c r="J71" s="17"/>
      <c r="K71" s="17"/>
      <c r="L71" s="17"/>
      <c r="M71" s="17"/>
      <c r="N71" s="17"/>
      <c r="O71" s="17"/>
      <c r="P71" s="17"/>
      <c r="Q71" s="17"/>
    </row>
    <row r="72" spans="1:17">
      <c r="A72" s="332" t="s">
        <v>3430</v>
      </c>
      <c r="B72" s="17"/>
      <c r="C72" s="69" t="s">
        <v>3431</v>
      </c>
      <c r="D72" s="69"/>
      <c r="E72" s="345" t="s">
        <v>3432</v>
      </c>
      <c r="F72" s="270" t="s">
        <v>3433</v>
      </c>
      <c r="G72" s="17"/>
      <c r="H72" s="17"/>
      <c r="I72" s="17"/>
      <c r="J72" s="17"/>
      <c r="K72" s="17"/>
      <c r="L72" s="17"/>
      <c r="M72" s="17"/>
      <c r="N72" s="17"/>
      <c r="O72" s="17"/>
      <c r="P72" s="17"/>
      <c r="Q72" s="17"/>
    </row>
    <row r="73" spans="1:17">
      <c r="A73" s="332" t="s">
        <v>1360</v>
      </c>
      <c r="B73" s="17"/>
      <c r="C73" s="17"/>
      <c r="D73" s="17"/>
      <c r="E73" s="345" t="s">
        <v>3434</v>
      </c>
      <c r="F73" s="270" t="s">
        <v>3414</v>
      </c>
      <c r="G73" s="17"/>
      <c r="H73" s="17"/>
      <c r="I73" s="17"/>
      <c r="J73" s="17"/>
      <c r="K73" s="17"/>
      <c r="L73" s="17"/>
      <c r="M73" s="17"/>
      <c r="N73" s="17"/>
      <c r="O73" s="17"/>
      <c r="P73" s="17"/>
      <c r="Q73" s="17"/>
    </row>
    <row r="74" spans="1:17">
      <c r="A74" s="333"/>
      <c r="B74" s="77"/>
      <c r="C74" s="75" t="s">
        <v>446</v>
      </c>
      <c r="D74" s="75"/>
      <c r="E74" s="395" t="s">
        <v>3435</v>
      </c>
      <c r="F74" s="273" t="s">
        <v>448</v>
      </c>
      <c r="G74" s="17"/>
      <c r="H74" s="17"/>
      <c r="I74" s="17"/>
      <c r="J74" s="17"/>
      <c r="K74" s="17"/>
      <c r="L74" s="17"/>
      <c r="M74" s="17"/>
      <c r="N74" s="17"/>
      <c r="O74" s="17"/>
      <c r="P74" s="17"/>
      <c r="Q74" s="17"/>
    </row>
    <row r="75" spans="1:17">
      <c r="A75" s="72"/>
      <c r="B75" s="98"/>
      <c r="C75" s="17" t="s">
        <v>3661</v>
      </c>
      <c r="D75" s="17"/>
      <c r="E75" s="385">
        <v>6719604</v>
      </c>
      <c r="F75" s="379">
        <v>5514912</v>
      </c>
      <c r="G75" s="17"/>
      <c r="H75" s="17"/>
      <c r="I75" s="17"/>
      <c r="J75" s="17"/>
      <c r="K75" s="17"/>
      <c r="L75" s="17"/>
      <c r="M75" s="17"/>
      <c r="N75" s="17"/>
      <c r="O75" s="17"/>
      <c r="P75" s="17"/>
      <c r="Q75" s="17"/>
    </row>
    <row r="76" spans="1:17">
      <c r="A76" s="72"/>
      <c r="B76" s="869"/>
      <c r="C76" s="1710" t="s">
        <v>3662</v>
      </c>
      <c r="D76" s="17"/>
      <c r="E76" s="385">
        <v>720908</v>
      </c>
      <c r="F76" s="379">
        <v>720908</v>
      </c>
      <c r="G76" s="17"/>
      <c r="H76" s="17"/>
      <c r="I76" s="17"/>
      <c r="J76" s="17"/>
      <c r="K76" s="17"/>
      <c r="L76" s="17"/>
      <c r="M76" s="17"/>
      <c r="N76" s="17"/>
      <c r="O76" s="17"/>
      <c r="P76" s="17"/>
      <c r="Q76" s="17"/>
    </row>
    <row r="77" spans="1:17">
      <c r="A77" s="72"/>
      <c r="B77" s="98"/>
      <c r="C77" s="1710" t="s">
        <v>3663</v>
      </c>
      <c r="D77" s="17"/>
      <c r="E77" s="385">
        <v>3609786</v>
      </c>
      <c r="F77" s="379">
        <v>-3689370</v>
      </c>
      <c r="G77" s="17"/>
      <c r="H77" s="17"/>
      <c r="I77" s="17"/>
      <c r="J77" s="17"/>
      <c r="K77" s="17"/>
      <c r="L77" s="17"/>
      <c r="M77" s="17"/>
      <c r="N77" s="17"/>
      <c r="O77" s="17"/>
      <c r="P77" s="17"/>
      <c r="Q77" s="17"/>
    </row>
    <row r="78" spans="1:17">
      <c r="A78" s="72"/>
      <c r="B78" s="98"/>
      <c r="C78" s="17" t="s">
        <v>3664</v>
      </c>
      <c r="D78" s="17"/>
      <c r="E78" s="385">
        <v>4531008</v>
      </c>
      <c r="F78" s="379">
        <v>4531008</v>
      </c>
      <c r="G78" s="17"/>
      <c r="H78" s="17"/>
      <c r="I78" s="17"/>
      <c r="J78" s="17"/>
      <c r="K78" s="17"/>
      <c r="L78" s="17"/>
      <c r="M78" s="17"/>
      <c r="N78" s="17"/>
      <c r="O78" s="17"/>
      <c r="P78" s="17"/>
      <c r="Q78" s="17"/>
    </row>
    <row r="79" spans="1:17">
      <c r="A79" s="72"/>
      <c r="B79" s="98"/>
      <c r="C79" s="17" t="s">
        <v>3665</v>
      </c>
      <c r="D79" s="17"/>
      <c r="E79" s="385">
        <v>3961500</v>
      </c>
      <c r="F79" s="379">
        <v>3961500</v>
      </c>
      <c r="G79" s="17"/>
      <c r="H79" s="17"/>
      <c r="I79" s="17"/>
      <c r="J79" s="17"/>
      <c r="K79" s="17"/>
      <c r="L79" s="17"/>
      <c r="M79" s="17"/>
      <c r="N79" s="17"/>
      <c r="O79" s="17"/>
      <c r="P79" s="17"/>
      <c r="Q79" s="17"/>
    </row>
    <row r="80" spans="1:17">
      <c r="A80" s="72"/>
      <c r="B80" s="98"/>
      <c r="C80" s="17" t="s">
        <v>3666</v>
      </c>
      <c r="D80" s="17"/>
      <c r="E80" s="385">
        <v>5312319</v>
      </c>
      <c r="F80" s="379">
        <v>5103571</v>
      </c>
      <c r="G80" s="17"/>
      <c r="H80" s="17"/>
      <c r="I80" s="17"/>
      <c r="J80" s="17"/>
      <c r="K80" s="17"/>
      <c r="L80" s="17"/>
      <c r="M80" s="17"/>
      <c r="N80" s="17"/>
      <c r="O80" s="17"/>
      <c r="P80" s="17"/>
      <c r="Q80" s="17"/>
    </row>
    <row r="81" spans="1:17">
      <c r="A81" s="72"/>
      <c r="B81" s="98"/>
      <c r="C81" s="17" t="s">
        <v>3667</v>
      </c>
      <c r="D81" s="17"/>
      <c r="E81" s="385">
        <v>624740</v>
      </c>
      <c r="F81" s="379">
        <v>554351</v>
      </c>
      <c r="G81" s="17"/>
      <c r="H81" s="17"/>
      <c r="I81" s="17"/>
      <c r="J81" s="17"/>
      <c r="K81" s="17"/>
      <c r="L81" s="17"/>
      <c r="M81" s="17"/>
      <c r="N81" s="17"/>
      <c r="O81" s="17"/>
      <c r="P81" s="17"/>
      <c r="Q81" s="17"/>
    </row>
    <row r="82" spans="1:17">
      <c r="A82" s="72"/>
      <c r="B82" s="98"/>
      <c r="C82" s="17" t="s">
        <v>3668</v>
      </c>
      <c r="D82" s="17"/>
      <c r="E82" s="385">
        <v>19615849</v>
      </c>
      <c r="F82" s="379">
        <v>30095175</v>
      </c>
      <c r="G82" s="17"/>
      <c r="H82" s="17"/>
      <c r="I82" s="17"/>
      <c r="J82" s="17"/>
      <c r="K82" s="17"/>
      <c r="L82" s="17"/>
      <c r="M82" s="17"/>
      <c r="N82" s="17"/>
      <c r="O82" s="17"/>
      <c r="P82" s="17"/>
      <c r="Q82" s="17"/>
    </row>
    <row r="83" spans="1:17">
      <c r="A83" s="72"/>
      <c r="B83" s="98"/>
      <c r="C83" s="17" t="s">
        <v>3669</v>
      </c>
      <c r="D83" s="17"/>
      <c r="E83" s="385">
        <v>3602853</v>
      </c>
      <c r="F83" s="379">
        <v>7168641</v>
      </c>
      <c r="G83" s="17"/>
      <c r="H83" s="17"/>
      <c r="I83" s="17"/>
      <c r="J83" s="17"/>
      <c r="K83" s="17"/>
      <c r="L83" s="17"/>
      <c r="M83" s="17"/>
      <c r="N83" s="17"/>
      <c r="O83" s="17"/>
      <c r="P83" s="17"/>
      <c r="Q83" s="17"/>
    </row>
    <row r="84" spans="1:17">
      <c r="A84" s="72"/>
      <c r="B84" s="98"/>
      <c r="C84" s="17" t="s">
        <v>3670</v>
      </c>
      <c r="D84" s="17"/>
      <c r="E84" s="385">
        <v>7171656</v>
      </c>
      <c r="F84" s="379">
        <v>-9765604</v>
      </c>
      <c r="G84" s="17"/>
      <c r="H84" s="17"/>
      <c r="I84" s="17"/>
      <c r="J84" s="17"/>
      <c r="K84" s="17"/>
      <c r="L84" s="17"/>
      <c r="M84" s="17"/>
      <c r="N84" s="17"/>
      <c r="O84" s="17"/>
      <c r="P84" s="17"/>
      <c r="Q84" s="17"/>
    </row>
    <row r="85" spans="1:17">
      <c r="A85" s="72"/>
      <c r="B85" s="98"/>
      <c r="C85" s="17" t="s">
        <v>3671</v>
      </c>
      <c r="D85" s="17"/>
      <c r="E85" s="385">
        <v>2332927</v>
      </c>
      <c r="F85" s="379">
        <v>3824199</v>
      </c>
      <c r="G85" s="17"/>
      <c r="H85" s="17"/>
      <c r="I85" s="17"/>
      <c r="J85" s="17"/>
      <c r="K85" s="17"/>
      <c r="L85" s="17"/>
      <c r="M85" s="17"/>
      <c r="N85" s="17"/>
      <c r="O85" s="17"/>
      <c r="P85" s="17"/>
      <c r="Q85" s="17"/>
    </row>
    <row r="86" spans="1:17">
      <c r="A86" s="72"/>
      <c r="B86" s="98"/>
      <c r="C86" s="17" t="s">
        <v>3672</v>
      </c>
      <c r="D86" s="17"/>
      <c r="E86" s="385">
        <v>3340690</v>
      </c>
      <c r="F86" s="379">
        <v>3574698</v>
      </c>
      <c r="G86" s="17"/>
      <c r="H86" s="17"/>
      <c r="I86" s="17"/>
      <c r="J86" s="17"/>
      <c r="K86" s="17"/>
      <c r="L86" s="17"/>
      <c r="M86" s="17"/>
      <c r="N86" s="17"/>
      <c r="O86" s="17"/>
      <c r="P86" s="17"/>
      <c r="Q86" s="17"/>
    </row>
    <row r="87" spans="1:17">
      <c r="A87" s="72"/>
      <c r="B87" s="98"/>
      <c r="C87" s="17" t="s">
        <v>3673</v>
      </c>
      <c r="D87" s="17"/>
      <c r="E87" s="385">
        <v>18956963</v>
      </c>
      <c r="F87" s="379">
        <v>14995464</v>
      </c>
      <c r="G87" s="17"/>
      <c r="H87" s="17"/>
      <c r="I87" s="17"/>
      <c r="J87" s="17"/>
      <c r="K87" s="17"/>
      <c r="L87" s="17"/>
      <c r="M87" s="17"/>
      <c r="N87" s="17"/>
      <c r="O87" s="17"/>
      <c r="P87" s="17"/>
      <c r="Q87" s="17"/>
    </row>
    <row r="88" spans="1:17">
      <c r="A88" s="72"/>
      <c r="B88" s="98"/>
      <c r="C88" s="17" t="s">
        <v>3674</v>
      </c>
      <c r="D88" s="17"/>
      <c r="E88" s="385">
        <v>-23636408</v>
      </c>
      <c r="F88" s="379">
        <v>-19751805</v>
      </c>
      <c r="G88" s="17"/>
      <c r="H88" s="17"/>
      <c r="I88" s="17"/>
      <c r="J88" s="17"/>
      <c r="K88" s="17"/>
      <c r="L88" s="17"/>
      <c r="M88" s="17"/>
      <c r="N88" s="17"/>
      <c r="O88" s="17"/>
      <c r="P88" s="17"/>
      <c r="Q88" s="17"/>
    </row>
    <row r="89" spans="1:17">
      <c r="A89" s="72"/>
      <c r="B89" s="98"/>
      <c r="C89" s="17" t="s">
        <v>3675</v>
      </c>
      <c r="D89" s="17"/>
      <c r="E89" s="385">
        <v>9408432</v>
      </c>
      <c r="F89" s="379">
        <v>16485059</v>
      </c>
      <c r="G89" s="17"/>
      <c r="H89" s="17"/>
      <c r="I89" s="17"/>
      <c r="J89" s="17"/>
      <c r="K89" s="17"/>
      <c r="L89" s="17"/>
      <c r="M89" s="17"/>
      <c r="N89" s="17"/>
      <c r="O89" s="17"/>
      <c r="P89" s="17"/>
      <c r="Q89" s="17"/>
    </row>
    <row r="90" spans="1:17">
      <c r="A90" s="72"/>
      <c r="B90" s="98"/>
      <c r="C90" s="17" t="s">
        <v>3676</v>
      </c>
      <c r="D90" s="17"/>
      <c r="E90" s="385">
        <v>4965595</v>
      </c>
      <c r="F90" s="379">
        <v>5133087</v>
      </c>
      <c r="G90" s="17"/>
      <c r="H90" s="17"/>
      <c r="I90" s="17"/>
      <c r="J90" s="17"/>
      <c r="K90" s="17"/>
      <c r="L90" s="17"/>
      <c r="M90" s="17"/>
      <c r="N90" s="17"/>
      <c r="O90" s="17"/>
      <c r="P90" s="17"/>
      <c r="Q90" s="17"/>
    </row>
    <row r="91" spans="1:17">
      <c r="A91" s="72"/>
      <c r="B91" s="98"/>
      <c r="C91" s="17" t="s">
        <v>3677</v>
      </c>
      <c r="D91" s="17"/>
      <c r="E91" s="385">
        <v>198149</v>
      </c>
      <c r="F91" s="379">
        <v>-2163582</v>
      </c>
      <c r="G91" s="17"/>
      <c r="H91" s="17"/>
      <c r="I91" s="17"/>
      <c r="J91" s="17"/>
      <c r="K91" s="17"/>
      <c r="L91" s="17"/>
      <c r="M91" s="17"/>
      <c r="N91" s="17"/>
      <c r="O91" s="17"/>
      <c r="P91" s="17"/>
      <c r="Q91" s="17"/>
    </row>
    <row r="92" spans="1:17">
      <c r="A92" s="72"/>
      <c r="B92" s="98"/>
      <c r="C92" s="17" t="s">
        <v>3678</v>
      </c>
      <c r="D92" s="17"/>
      <c r="E92" s="385">
        <v>23905015</v>
      </c>
      <c r="F92" s="379">
        <v>22766702</v>
      </c>
      <c r="G92" s="17"/>
      <c r="H92" s="17"/>
      <c r="I92" s="17"/>
      <c r="J92" s="17"/>
      <c r="K92" s="17"/>
      <c r="L92" s="17"/>
      <c r="M92" s="17"/>
      <c r="N92" s="17"/>
      <c r="O92" s="17"/>
      <c r="P92" s="17"/>
      <c r="Q92" s="17"/>
    </row>
    <row r="93" spans="1:17">
      <c r="A93" s="72"/>
      <c r="B93" s="98"/>
      <c r="C93" s="17" t="s">
        <v>3679</v>
      </c>
      <c r="D93" s="17"/>
      <c r="E93" s="385">
        <v>2620029</v>
      </c>
      <c r="F93" s="379">
        <v>2688078</v>
      </c>
      <c r="G93" s="17"/>
      <c r="H93" s="17"/>
      <c r="I93" s="17"/>
      <c r="J93" s="17"/>
      <c r="K93" s="17"/>
      <c r="L93" s="17"/>
      <c r="M93" s="17"/>
      <c r="N93" s="17"/>
      <c r="O93" s="17"/>
      <c r="P93" s="17"/>
      <c r="Q93" s="17"/>
    </row>
    <row r="94" spans="1:17">
      <c r="A94" s="72"/>
      <c r="B94" s="98"/>
      <c r="C94" s="17" t="s">
        <v>3680</v>
      </c>
      <c r="D94" s="17"/>
      <c r="E94" s="385">
        <v>1045998</v>
      </c>
      <c r="F94" s="379">
        <v>255292</v>
      </c>
      <c r="G94" s="17"/>
      <c r="H94" s="17"/>
      <c r="I94" s="17"/>
      <c r="J94" s="17"/>
      <c r="K94" s="17"/>
      <c r="L94" s="17"/>
      <c r="M94" s="17"/>
      <c r="N94" s="17"/>
      <c r="O94" s="17"/>
      <c r="P94" s="17"/>
      <c r="Q94" s="17"/>
    </row>
    <row r="95" spans="1:17">
      <c r="A95" s="72"/>
      <c r="B95" s="98"/>
      <c r="C95" s="17" t="s">
        <v>3681</v>
      </c>
      <c r="D95" s="17"/>
      <c r="E95" s="385">
        <v>811268</v>
      </c>
      <c r="F95" s="379">
        <v>503701</v>
      </c>
      <c r="G95" s="17"/>
      <c r="H95" s="17"/>
      <c r="I95" s="17"/>
      <c r="J95" s="17"/>
      <c r="K95" s="17"/>
      <c r="L95" s="17"/>
      <c r="M95" s="17"/>
      <c r="N95" s="17"/>
      <c r="O95" s="17"/>
      <c r="P95" s="17"/>
      <c r="Q95" s="17"/>
    </row>
    <row r="96" spans="1:17">
      <c r="A96" s="72"/>
      <c r="B96" s="98"/>
      <c r="C96" s="17" t="s">
        <v>3682</v>
      </c>
      <c r="D96" s="17"/>
      <c r="E96" s="385">
        <v>-1369579</v>
      </c>
      <c r="F96" s="379">
        <v>-1324418</v>
      </c>
      <c r="G96" s="17"/>
      <c r="H96" s="17"/>
      <c r="I96" s="17"/>
      <c r="J96" s="17"/>
      <c r="K96" s="17"/>
      <c r="L96" s="17"/>
      <c r="M96" s="17"/>
      <c r="N96" s="17"/>
      <c r="O96" s="17"/>
      <c r="P96" s="17"/>
      <c r="Q96" s="17"/>
    </row>
    <row r="97" spans="1:17">
      <c r="A97" s="72"/>
      <c r="B97" s="98"/>
      <c r="C97" s="17" t="s">
        <v>3683</v>
      </c>
      <c r="D97" s="17"/>
      <c r="E97" s="385">
        <v>946035</v>
      </c>
      <c r="F97" s="379">
        <v>946035</v>
      </c>
      <c r="G97" s="17"/>
      <c r="H97" s="17"/>
      <c r="I97" s="17"/>
      <c r="J97" s="17"/>
      <c r="K97" s="17"/>
      <c r="L97" s="17"/>
      <c r="M97" s="17"/>
      <c r="N97" s="17"/>
      <c r="O97" s="17"/>
      <c r="P97" s="17"/>
      <c r="Q97" s="17"/>
    </row>
    <row r="98" spans="1:17">
      <c r="A98" s="72"/>
      <c r="B98" s="98"/>
      <c r="C98" s="17" t="s">
        <v>1937</v>
      </c>
      <c r="D98" s="17"/>
      <c r="E98" s="386">
        <v>3108192</v>
      </c>
      <c r="F98" s="339">
        <v>2624581</v>
      </c>
      <c r="G98" s="17"/>
      <c r="H98" s="17"/>
      <c r="I98" s="17"/>
      <c r="J98" s="17"/>
      <c r="K98" s="17"/>
      <c r="L98" s="17"/>
      <c r="M98" s="17"/>
      <c r="N98" s="17"/>
      <c r="O98" s="17"/>
      <c r="P98" s="17"/>
      <c r="Q98" s="17"/>
    </row>
    <row r="99" spans="1:17">
      <c r="A99" s="72"/>
      <c r="B99" s="98"/>
      <c r="C99" s="17"/>
      <c r="D99" s="17"/>
      <c r="E99" s="385">
        <f>SUM(E75:E98)</f>
        <v>102503529</v>
      </c>
      <c r="F99" s="379">
        <f>SUM(F75:F98)</f>
        <v>94752183</v>
      </c>
      <c r="G99" s="17"/>
      <c r="H99" s="17"/>
      <c r="I99" s="17"/>
      <c r="J99" s="17"/>
      <c r="K99" s="17"/>
      <c r="L99" s="17"/>
      <c r="M99" s="17"/>
      <c r="N99" s="17"/>
      <c r="O99" s="17"/>
      <c r="P99" s="17"/>
      <c r="Q99" s="17"/>
    </row>
    <row r="100" spans="1:17">
      <c r="A100" s="72"/>
      <c r="B100" s="98"/>
      <c r="C100" s="17"/>
      <c r="D100" s="17"/>
      <c r="E100" s="385"/>
      <c r="F100" s="379"/>
      <c r="G100" s="17"/>
      <c r="H100" s="17"/>
      <c r="I100" s="17"/>
      <c r="J100" s="17"/>
      <c r="K100" s="17"/>
      <c r="L100" s="17"/>
      <c r="M100" s="17"/>
      <c r="N100" s="17"/>
      <c r="O100" s="17"/>
      <c r="P100" s="17"/>
      <c r="Q100" s="17"/>
    </row>
    <row r="101" spans="1:17">
      <c r="A101" s="72"/>
      <c r="B101" s="98"/>
      <c r="C101" s="17" t="s">
        <v>3668</v>
      </c>
      <c r="D101" s="17"/>
      <c r="E101" s="385">
        <v>8724093</v>
      </c>
      <c r="F101" s="379">
        <v>14040400</v>
      </c>
      <c r="G101" s="17"/>
      <c r="H101" s="17"/>
      <c r="I101" s="17"/>
      <c r="J101" s="17"/>
      <c r="K101" s="17"/>
      <c r="L101" s="17"/>
      <c r="M101" s="17"/>
      <c r="N101" s="17"/>
      <c r="O101" s="17"/>
      <c r="P101" s="17"/>
      <c r="Q101" s="17"/>
    </row>
    <row r="102" spans="1:17">
      <c r="A102" s="72"/>
      <c r="B102" s="98"/>
      <c r="C102" s="17" t="s">
        <v>3684</v>
      </c>
      <c r="D102" s="17"/>
      <c r="E102" s="385">
        <v>331108</v>
      </c>
      <c r="F102" s="379">
        <v>19972</v>
      </c>
      <c r="G102" s="17"/>
      <c r="H102" s="17"/>
      <c r="I102" s="17"/>
      <c r="J102" s="17"/>
      <c r="K102" s="17"/>
      <c r="L102" s="17"/>
      <c r="M102" s="17"/>
      <c r="N102" s="17"/>
      <c r="O102" s="17"/>
      <c r="P102" s="17"/>
      <c r="Q102" s="17"/>
    </row>
    <row r="103" spans="1:17">
      <c r="A103" s="72"/>
      <c r="B103" s="98"/>
      <c r="C103" s="17" t="s">
        <v>3669</v>
      </c>
      <c r="D103" s="17"/>
      <c r="E103" s="385">
        <v>1555438</v>
      </c>
      <c r="F103" s="379">
        <v>2623331</v>
      </c>
      <c r="G103" s="17"/>
      <c r="H103" s="17"/>
      <c r="I103" s="17"/>
      <c r="J103" s="17"/>
      <c r="K103" s="17"/>
      <c r="L103" s="17"/>
      <c r="M103" s="17"/>
      <c r="N103" s="17"/>
      <c r="O103" s="17"/>
      <c r="P103" s="17"/>
      <c r="Q103" s="17"/>
    </row>
    <row r="104" spans="1:17">
      <c r="A104" s="72"/>
      <c r="B104" s="98"/>
      <c r="C104" s="17" t="s">
        <v>3685</v>
      </c>
      <c r="D104" s="17"/>
      <c r="E104" s="385">
        <v>2565897</v>
      </c>
      <c r="F104" s="379">
        <v>2233123</v>
      </c>
      <c r="G104" s="17"/>
      <c r="H104" s="17"/>
      <c r="I104" s="17"/>
      <c r="J104" s="17"/>
      <c r="K104" s="17"/>
      <c r="L104" s="17"/>
      <c r="M104" s="17"/>
      <c r="N104" s="17"/>
      <c r="O104" s="17"/>
      <c r="P104" s="17"/>
      <c r="Q104" s="17"/>
    </row>
    <row r="105" spans="1:17">
      <c r="A105" s="72"/>
      <c r="B105" s="98"/>
      <c r="C105" s="17" t="s">
        <v>3686</v>
      </c>
      <c r="D105" s="17"/>
      <c r="E105" s="385">
        <v>3009722</v>
      </c>
      <c r="F105" s="379">
        <v>2628701</v>
      </c>
      <c r="G105" s="17"/>
      <c r="H105" s="17"/>
      <c r="I105" s="17"/>
      <c r="J105" s="17"/>
      <c r="K105" s="17"/>
      <c r="L105" s="17"/>
      <c r="M105" s="17"/>
      <c r="N105" s="17"/>
      <c r="O105" s="17"/>
      <c r="P105" s="17"/>
      <c r="Q105" s="17"/>
    </row>
    <row r="106" spans="1:17">
      <c r="A106" s="72"/>
      <c r="B106" s="98"/>
      <c r="C106" s="17" t="s">
        <v>3687</v>
      </c>
      <c r="D106" s="17"/>
      <c r="E106" s="385">
        <v>1387180</v>
      </c>
      <c r="F106" s="379">
        <v>-137998</v>
      </c>
      <c r="G106" s="17"/>
      <c r="H106" s="17"/>
      <c r="I106" s="17"/>
      <c r="J106" s="17"/>
      <c r="K106" s="17"/>
      <c r="L106" s="17"/>
      <c r="M106" s="17"/>
      <c r="N106" s="17"/>
      <c r="O106" s="17"/>
      <c r="P106" s="17"/>
      <c r="Q106" s="17"/>
    </row>
    <row r="107" spans="1:17">
      <c r="A107" s="72"/>
      <c r="B107" s="98"/>
      <c r="C107" s="17" t="s">
        <v>3674</v>
      </c>
      <c r="D107" s="17"/>
      <c r="E107" s="385">
        <v>12659284</v>
      </c>
      <c r="F107" s="379">
        <v>6292701</v>
      </c>
      <c r="G107" s="17"/>
      <c r="H107" s="17"/>
      <c r="I107" s="17"/>
      <c r="J107" s="17"/>
      <c r="K107" s="17"/>
      <c r="L107" s="17"/>
      <c r="M107" s="17"/>
      <c r="N107" s="17"/>
      <c r="O107" s="17"/>
      <c r="P107" s="17"/>
      <c r="Q107" s="17"/>
    </row>
    <row r="108" spans="1:17">
      <c r="A108" s="72"/>
      <c r="B108" s="98"/>
      <c r="C108" s="17" t="s">
        <v>3688</v>
      </c>
      <c r="D108" s="17"/>
      <c r="E108" s="385">
        <v>-19739479</v>
      </c>
      <c r="F108" s="379">
        <v>-11389850</v>
      </c>
      <c r="G108" s="17"/>
      <c r="H108" s="17"/>
      <c r="I108" s="17"/>
      <c r="J108" s="17"/>
      <c r="K108" s="17"/>
      <c r="L108" s="17"/>
      <c r="M108" s="17"/>
      <c r="N108" s="17"/>
      <c r="O108" s="17"/>
      <c r="P108" s="17"/>
      <c r="Q108" s="17"/>
    </row>
    <row r="109" spans="1:17">
      <c r="A109" s="72"/>
      <c r="B109" s="98"/>
      <c r="C109" s="17" t="s">
        <v>3689</v>
      </c>
      <c r="D109" s="17"/>
      <c r="E109" s="385">
        <v>2984111</v>
      </c>
      <c r="F109" s="379">
        <v>6149379</v>
      </c>
      <c r="G109" s="17"/>
      <c r="H109" s="17"/>
      <c r="I109" s="17"/>
      <c r="J109" s="17"/>
      <c r="K109" s="17"/>
      <c r="L109" s="17"/>
      <c r="M109" s="17"/>
      <c r="N109" s="17"/>
      <c r="O109" s="17"/>
      <c r="P109" s="17"/>
      <c r="Q109" s="17"/>
    </row>
    <row r="110" spans="1:17">
      <c r="A110" s="72"/>
      <c r="B110" s="98"/>
      <c r="C110" s="17" t="s">
        <v>3676</v>
      </c>
      <c r="D110" s="17"/>
      <c r="E110" s="385">
        <v>2819776</v>
      </c>
      <c r="F110" s="379">
        <v>3053357</v>
      </c>
      <c r="G110" s="17"/>
      <c r="H110" s="17"/>
      <c r="I110" s="17"/>
      <c r="J110" s="17"/>
      <c r="K110" s="17"/>
      <c r="L110" s="17"/>
      <c r="M110" s="17"/>
      <c r="N110" s="17"/>
      <c r="O110" s="17"/>
      <c r="P110" s="17"/>
      <c r="Q110" s="17"/>
    </row>
    <row r="111" spans="1:17">
      <c r="A111" s="72"/>
      <c r="B111" s="98"/>
      <c r="C111" s="17" t="s">
        <v>3678</v>
      </c>
      <c r="D111" s="17"/>
      <c r="E111" s="385">
        <v>7601750</v>
      </c>
      <c r="F111" s="379">
        <v>7136269</v>
      </c>
      <c r="G111" s="17"/>
      <c r="H111" s="17"/>
      <c r="I111" s="17"/>
      <c r="J111" s="17"/>
      <c r="K111" s="17"/>
      <c r="L111" s="17"/>
      <c r="M111" s="17"/>
      <c r="N111" s="17"/>
      <c r="O111" s="17"/>
      <c r="P111" s="17"/>
      <c r="Q111" s="17"/>
    </row>
    <row r="112" spans="1:17">
      <c r="A112" s="72"/>
      <c r="B112" s="98"/>
      <c r="C112" s="17" t="s">
        <v>3679</v>
      </c>
      <c r="D112" s="17"/>
      <c r="E112" s="385">
        <v>566474</v>
      </c>
      <c r="F112" s="379">
        <v>600909</v>
      </c>
      <c r="G112" s="17"/>
      <c r="H112" s="17"/>
      <c r="I112" s="17"/>
      <c r="J112" s="17"/>
      <c r="K112" s="17"/>
      <c r="L112" s="17"/>
      <c r="M112" s="17"/>
      <c r="N112" s="17"/>
      <c r="O112" s="17"/>
      <c r="P112" s="17"/>
      <c r="Q112" s="17"/>
    </row>
    <row r="113" spans="1:17">
      <c r="A113" s="72"/>
      <c r="B113" s="98"/>
      <c r="C113" s="17" t="s">
        <v>1937</v>
      </c>
      <c r="D113" s="17"/>
      <c r="E113" s="386">
        <v>1082751</v>
      </c>
      <c r="F113" s="339">
        <v>1600691</v>
      </c>
      <c r="G113" s="17"/>
      <c r="H113" s="17"/>
      <c r="I113" s="17"/>
      <c r="J113" s="17"/>
      <c r="K113" s="17"/>
      <c r="L113" s="17"/>
      <c r="M113" s="17"/>
      <c r="N113" s="17"/>
      <c r="O113" s="17"/>
      <c r="P113" s="17"/>
      <c r="Q113" s="17"/>
    </row>
    <row r="114" spans="1:17">
      <c r="A114" s="72"/>
      <c r="B114" s="98"/>
      <c r="C114" s="17"/>
      <c r="D114" s="17"/>
      <c r="E114" s="385">
        <f>SUM(E101:E113)</f>
        <v>25548105</v>
      </c>
      <c r="F114" s="379">
        <f>SUM(F101:F113)</f>
        <v>34850985</v>
      </c>
      <c r="G114" s="17"/>
      <c r="H114" s="17"/>
      <c r="I114" s="17"/>
      <c r="J114" s="17"/>
      <c r="K114" s="17"/>
      <c r="L114" s="17"/>
      <c r="M114" s="17"/>
      <c r="N114" s="17"/>
      <c r="O114" s="17"/>
      <c r="P114" s="17"/>
      <c r="Q114" s="17"/>
    </row>
    <row r="115" spans="1:17">
      <c r="A115" s="72"/>
      <c r="B115" s="98"/>
      <c r="C115" s="17"/>
      <c r="D115" s="17"/>
      <c r="E115" s="385"/>
      <c r="F115" s="379"/>
      <c r="G115" s="17"/>
      <c r="H115" s="17"/>
      <c r="I115" s="17"/>
      <c r="J115" s="17"/>
      <c r="K115" s="17"/>
      <c r="L115" s="17"/>
      <c r="M115" s="17"/>
      <c r="N115" s="17"/>
      <c r="O115" s="17"/>
      <c r="P115" s="17"/>
      <c r="Q115" s="17"/>
    </row>
    <row r="116" spans="1:17">
      <c r="A116" s="72"/>
      <c r="B116" s="98"/>
      <c r="C116" s="17" t="s">
        <v>3690</v>
      </c>
      <c r="D116" s="17"/>
      <c r="E116" s="385">
        <v>1548180</v>
      </c>
      <c r="F116" s="379">
        <v>1548180</v>
      </c>
      <c r="G116" s="17"/>
      <c r="H116" s="17"/>
      <c r="I116" s="17"/>
      <c r="J116" s="17"/>
      <c r="K116" s="17"/>
      <c r="L116" s="17"/>
      <c r="M116" s="17"/>
      <c r="N116" s="17"/>
      <c r="O116" s="17"/>
      <c r="P116" s="17"/>
      <c r="Q116" s="17"/>
    </row>
    <row r="117" spans="1:17">
      <c r="A117" s="72"/>
      <c r="B117" s="98"/>
      <c r="C117" s="17" t="s">
        <v>3691</v>
      </c>
      <c r="D117" s="17"/>
      <c r="E117" s="385">
        <v>-4021043</v>
      </c>
      <c r="F117" s="379">
        <v>-4017036</v>
      </c>
      <c r="G117" s="17"/>
      <c r="H117" s="17"/>
      <c r="I117" s="17"/>
      <c r="J117" s="17"/>
      <c r="K117" s="17"/>
      <c r="L117" s="17"/>
      <c r="M117" s="17"/>
      <c r="N117" s="17"/>
      <c r="O117" s="17"/>
      <c r="P117" s="17"/>
      <c r="Q117" s="17"/>
    </row>
    <row r="118" spans="1:17">
      <c r="A118" s="72"/>
      <c r="B118" s="98"/>
      <c r="C118" s="17" t="s">
        <v>3692</v>
      </c>
      <c r="D118" s="17"/>
      <c r="E118" s="385">
        <v>40172844</v>
      </c>
      <c r="F118" s="379">
        <v>37884492</v>
      </c>
      <c r="G118" s="17"/>
      <c r="H118" s="17"/>
      <c r="I118" s="17"/>
      <c r="J118" s="17"/>
      <c r="K118" s="17"/>
      <c r="L118" s="17"/>
      <c r="M118" s="17"/>
      <c r="N118" s="17"/>
      <c r="O118" s="17"/>
      <c r="P118" s="17"/>
      <c r="Q118" s="17"/>
    </row>
    <row r="119" spans="1:17">
      <c r="A119" s="72"/>
      <c r="B119" s="98"/>
      <c r="C119" s="17" t="s">
        <v>3693</v>
      </c>
      <c r="D119" s="17"/>
      <c r="E119" s="385">
        <v>1277525</v>
      </c>
      <c r="F119" s="379">
        <v>703522</v>
      </c>
      <c r="G119" s="17"/>
      <c r="H119" s="17"/>
      <c r="I119" s="17"/>
      <c r="J119" s="17"/>
      <c r="K119" s="17"/>
      <c r="L119" s="17"/>
      <c r="M119" s="17"/>
      <c r="N119" s="17"/>
      <c r="O119" s="17"/>
      <c r="P119" s="17"/>
      <c r="Q119" s="17"/>
    </row>
    <row r="120" spans="1:17">
      <c r="A120" s="72"/>
      <c r="B120" s="98"/>
      <c r="C120" s="17" t="s">
        <v>3694</v>
      </c>
      <c r="D120" s="17"/>
      <c r="E120" s="385">
        <v>3413249</v>
      </c>
      <c r="F120" s="379">
        <v>0</v>
      </c>
      <c r="G120" s="17"/>
      <c r="H120" s="17"/>
      <c r="I120" s="17"/>
      <c r="J120" s="17"/>
      <c r="K120" s="17"/>
      <c r="L120" s="17"/>
      <c r="M120" s="17"/>
      <c r="N120" s="17"/>
      <c r="O120" s="17"/>
      <c r="P120" s="17"/>
      <c r="Q120" s="17"/>
    </row>
    <row r="121" spans="1:17">
      <c r="A121" s="72"/>
      <c r="B121" s="98"/>
      <c r="C121" s="17" t="s">
        <v>1937</v>
      </c>
      <c r="D121" s="17"/>
      <c r="E121" s="386">
        <v>-53218</v>
      </c>
      <c r="F121" s="339">
        <v>19834</v>
      </c>
      <c r="G121" s="17"/>
      <c r="H121" s="17"/>
      <c r="I121" s="17"/>
      <c r="J121" s="17"/>
      <c r="K121" s="17"/>
      <c r="L121" s="17"/>
      <c r="M121" s="17"/>
      <c r="N121" s="17"/>
      <c r="O121" s="17"/>
      <c r="P121" s="17"/>
      <c r="Q121" s="17"/>
    </row>
    <row r="122" spans="1:17">
      <c r="A122" s="72"/>
      <c r="B122" s="98"/>
      <c r="C122" s="17"/>
      <c r="D122" s="17"/>
      <c r="E122" s="385">
        <f>SUM(E116:E121)</f>
        <v>42337537</v>
      </c>
      <c r="F122" s="379">
        <f>SUM(F116:F121)</f>
        <v>36138992</v>
      </c>
      <c r="G122" s="17"/>
      <c r="H122" s="17"/>
      <c r="I122" s="17"/>
      <c r="J122" s="17"/>
      <c r="K122" s="17"/>
      <c r="L122" s="17"/>
      <c r="M122" s="17"/>
      <c r="N122" s="17"/>
      <c r="O122" s="17"/>
      <c r="P122" s="17"/>
      <c r="Q122" s="17"/>
    </row>
    <row r="123" spans="1:17">
      <c r="A123" s="72"/>
      <c r="B123" s="98"/>
      <c r="C123" s="17"/>
      <c r="D123" s="17"/>
      <c r="E123" s="385"/>
      <c r="F123" s="379"/>
      <c r="G123" s="17"/>
      <c r="H123" s="17"/>
      <c r="I123" s="17"/>
      <c r="J123" s="17"/>
      <c r="K123" s="17"/>
      <c r="L123" s="17"/>
      <c r="M123" s="17"/>
      <c r="N123" s="17"/>
      <c r="O123" s="17"/>
      <c r="P123" s="17"/>
      <c r="Q123" s="17"/>
    </row>
    <row r="124" spans="1:17" ht="15.6" thickBot="1">
      <c r="A124" s="112"/>
      <c r="B124" s="392"/>
      <c r="C124" s="113"/>
      <c r="D124" s="113"/>
      <c r="E124" s="413"/>
      <c r="F124" s="414"/>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2892</v>
      </c>
      <c r="B126" s="69"/>
      <c r="C126" s="69"/>
      <c r="D126" s="69"/>
      <c r="E126" s="69"/>
      <c r="F126" s="69"/>
      <c r="G126" s="17"/>
      <c r="H126" s="17"/>
      <c r="I126" s="17"/>
      <c r="J126" s="17"/>
      <c r="K126" s="17"/>
      <c r="L126" s="17"/>
      <c r="M126" s="17"/>
      <c r="N126" s="17"/>
      <c r="O126" s="17"/>
      <c r="P126" s="17"/>
      <c r="Q126" s="17"/>
    </row>
  </sheetData>
  <customSheetViews>
    <customSheetView guid="{B03EE9F7-5DE6-4312-9CF8-68BFF35B892B}" scale="60" colorId="22" showPageBreaks="1" printArea="1" view="pageBreakPreview" topLeftCell="A40">
      <selection activeCell="F65" sqref="F65"/>
      <rowBreaks count="1" manualBreakCount="1">
        <brk id="66" max="5" man="1"/>
      </rowBreaks>
      <pageMargins left="0.5" right="0.5" top="0.5" bottom="0.5" header="0.5" footer="0.5"/>
      <printOptions horizontalCentered="1"/>
      <pageSetup scale="65" orientation="portrait" horizontalDpi="300" verticalDpi="300" r:id="rId1"/>
      <headerFooter alignWithMargins="0"/>
    </customSheetView>
    <customSheetView guid="{6604920B-9A9A-4B1B-8001-ABFAE204A5A1}" scale="60" colorId="22" showPageBreaks="1" view="pageBreakPreview">
      <selection activeCell="F65" sqref="F65"/>
      <rowBreaks count="1" manualBreakCount="1">
        <brk id="66" max="5" man="1"/>
      </rowBreaks>
      <pageMargins left="0.5" right="0.5" top="0.5" bottom="0.5" header="0.5" footer="0.5"/>
      <printOptions horizontalCentered="1"/>
      <pageSetup scale="65" orientation="portrait" horizontalDpi="300" verticalDpi="300" r:id="rId2"/>
      <headerFooter alignWithMargins="0"/>
    </customSheetView>
    <customSheetView guid="{725D19D6-B2FF-4AA6-9BA8-2C93787C1292}" scale="60" colorId="22" showPageBreaks="1" printArea="1" view="pageBreakPreview" showRuler="0">
      <selection activeCell="F65" sqref="F65"/>
      <rowBreaks count="1" manualBreakCount="1">
        <brk id="66" max="5" man="1"/>
      </rowBreaks>
      <pageMargins left="0.5" right="0.5" top="0.5" bottom="0.5" header="0.5" footer="0.5"/>
      <printOptions horizontalCentered="1"/>
      <pageSetup scale="65" orientation="portrait" horizontalDpi="300" verticalDpi="300" r:id="rId3"/>
      <headerFooter alignWithMargins="0"/>
    </customSheetView>
    <customSheetView guid="{00D7FFF0-A637-4B2D-8964-7D108FE27DC9}" scale="60" colorId="22" showPageBreaks="1" printArea="1" view="pageBreakPreview" topLeftCell="A40">
      <selection activeCell="F65" sqref="F65"/>
      <rowBreaks count="1" manualBreakCount="1">
        <brk id="66" max="5" man="1"/>
      </rowBreaks>
      <pageMargins left="0.5" right="0.5" top="0.5" bottom="0.5" header="0.5" footer="0.5"/>
      <printOptions horizontalCentered="1"/>
      <pageSetup scale="65" orientation="portrait" horizontalDpi="300" verticalDpi="300" r:id="rId4"/>
      <headerFooter alignWithMargins="0"/>
    </customSheetView>
    <customSheetView guid="{8930B103-E5CB-49CF-B279-92DC95584FC0}" scale="60" colorId="22" showPageBreaks="1" printArea="1" view="pageBreakPreview" topLeftCell="A40">
      <selection activeCell="F65" sqref="F65"/>
      <rowBreaks count="1" manualBreakCount="1">
        <brk id="66" max="5" man="1"/>
      </rowBreaks>
      <pageMargins left="0.5" right="0.5" top="0.5" bottom="0.5" header="0.5" footer="0.5"/>
      <printOptions horizontalCentered="1"/>
      <pageSetup scale="65" orientation="portrait" horizontalDpi="300" verticalDpi="300" r:id="rId5"/>
      <headerFooter alignWithMargins="0"/>
    </customSheetView>
  </customSheetViews>
  <phoneticPr fontId="54" type="noConversion"/>
  <printOptions horizontalCentered="1"/>
  <pageMargins left="0.5" right="0.5" top="0.5" bottom="0.5" header="0.5" footer="0.5"/>
  <pageSetup scale="65" orientation="portrait" horizontalDpi="300" verticalDpi="300" r:id="rId6"/>
  <headerFooter alignWithMargins="0"/>
  <rowBreaks count="1" manualBreakCount="1">
    <brk id="66" max="5" man="1"/>
  </rowBreaks>
</worksheet>
</file>

<file path=xl/worksheets/sheet35.xml><?xml version="1.0" encoding="utf-8"?>
<worksheet xmlns="http://schemas.openxmlformats.org/spreadsheetml/2006/main" xmlns:r="http://schemas.openxmlformats.org/officeDocument/2006/relationships">
  <sheetPr transitionEvaluation="1"/>
  <dimension ref="A1:T187"/>
  <sheetViews>
    <sheetView defaultGridColor="0" colorId="22" zoomScale="85" zoomScaleNormal="85" workbookViewId="0">
      <selection activeCell="F23" sqref="F23"/>
    </sheetView>
  </sheetViews>
  <sheetFormatPr defaultColWidth="9.6328125" defaultRowHeight="15"/>
  <cols>
    <col min="1" max="1" width="5.6328125" style="9" customWidth="1"/>
    <col min="2" max="2" width="41.6328125" style="9" customWidth="1"/>
    <col min="3" max="3" width="20.90625" style="9" customWidth="1"/>
    <col min="4" max="4" width="19.6328125" style="9" customWidth="1"/>
    <col min="5" max="5" width="19.81640625" style="9" customWidth="1"/>
    <col min="6" max="6" width="2.6328125" style="9" customWidth="1"/>
    <col min="7" max="8" width="17.6328125" style="9" customWidth="1"/>
    <col min="9" max="9" width="21.6328125" style="9" customWidth="1"/>
    <col min="10" max="10" width="16.6328125" style="9" customWidth="1"/>
    <col min="11" max="12" width="15.6328125" style="9" customWidth="1"/>
    <col min="13" max="13" width="5.6328125" style="9" customWidth="1"/>
    <col min="14" max="16384" width="9.6328125" style="9"/>
  </cols>
  <sheetData>
    <row r="1" spans="1:20">
      <c r="A1" s="29" t="s">
        <v>1429</v>
      </c>
      <c r="B1" s="260"/>
      <c r="C1" s="66" t="s">
        <v>1202</v>
      </c>
      <c r="D1" s="261" t="s">
        <v>1431</v>
      </c>
      <c r="E1" s="67" t="s">
        <v>1432</v>
      </c>
      <c r="F1" s="29" t="s">
        <v>1429</v>
      </c>
      <c r="G1" s="66"/>
      <c r="H1" s="260"/>
      <c r="I1" s="66" t="s">
        <v>1202</v>
      </c>
      <c r="J1" s="262" t="s">
        <v>1431</v>
      </c>
      <c r="K1" s="260"/>
      <c r="L1" s="66" t="s">
        <v>1432</v>
      </c>
      <c r="M1" s="67"/>
      <c r="N1" s="17"/>
      <c r="O1" s="17"/>
      <c r="P1" s="17"/>
      <c r="Q1" s="17"/>
      <c r="R1" s="17"/>
      <c r="S1" s="17"/>
      <c r="T1" s="17"/>
    </row>
    <row r="2" spans="1:20">
      <c r="A2" s="72" t="str">
        <f>'Data Sheet'!$C$25</f>
        <v>Rochester Gas &amp; Electric Corporation</v>
      </c>
      <c r="B2" s="81"/>
      <c r="C2" s="17" t="s">
        <v>2884</v>
      </c>
      <c r="D2" s="78" t="s">
        <v>1227</v>
      </c>
      <c r="E2" s="73"/>
      <c r="F2" s="72" t="str">
        <f>'Data Sheet'!$C$25</f>
        <v>Rochester Gas &amp; Electric Corporation</v>
      </c>
      <c r="G2" s="17"/>
      <c r="H2" s="81"/>
      <c r="I2" s="17" t="s">
        <v>2884</v>
      </c>
      <c r="J2" s="98" t="s">
        <v>1227</v>
      </c>
      <c r="K2" s="81"/>
      <c r="L2" s="17"/>
      <c r="M2" s="73"/>
      <c r="N2" s="17"/>
      <c r="O2" s="17"/>
      <c r="P2" s="17"/>
      <c r="Q2" s="17"/>
      <c r="R2" s="17"/>
      <c r="S2" s="17"/>
      <c r="T2" s="17"/>
    </row>
    <row r="3" spans="1:20" ht="15" customHeight="1">
      <c r="A3" s="74"/>
      <c r="B3" s="118"/>
      <c r="C3" s="118" t="s">
        <v>418</v>
      </c>
      <c r="D3" s="871" t="str">
        <f>'Data Sheet'!$C$40</f>
        <v xml:space="preserve"> </v>
      </c>
      <c r="E3" s="111" t="str">
        <f>'Data Sheet'!$C$38</f>
        <v>12/31/2013</v>
      </c>
      <c r="F3" s="74"/>
      <c r="G3" s="77"/>
      <c r="H3" s="118"/>
      <c r="I3" s="77" t="s">
        <v>418</v>
      </c>
      <c r="J3" s="864" t="str">
        <f>'Data Sheet'!$C$40</f>
        <v xml:space="preserve"> </v>
      </c>
      <c r="K3" s="118"/>
      <c r="L3" s="105" t="str">
        <f>'Data Sheet'!$C$38</f>
        <v>12/31/2013</v>
      </c>
      <c r="M3" s="76"/>
      <c r="N3" s="17"/>
      <c r="O3" s="862"/>
      <c r="P3" s="17"/>
      <c r="Q3" s="17"/>
      <c r="R3" s="17"/>
      <c r="S3" s="17"/>
      <c r="T3" s="17"/>
    </row>
    <row r="4" spans="1:20" ht="15" customHeight="1">
      <c r="A4" s="314"/>
      <c r="B4" s="264" t="s">
        <v>2893</v>
      </c>
      <c r="C4" s="264"/>
      <c r="D4" s="264"/>
      <c r="E4" s="265"/>
      <c r="F4" s="314"/>
      <c r="G4" s="264" t="s">
        <v>2894</v>
      </c>
      <c r="H4" s="264"/>
      <c r="I4" s="264"/>
      <c r="J4" s="264"/>
      <c r="K4" s="264"/>
      <c r="L4" s="264"/>
      <c r="M4" s="265"/>
      <c r="N4" s="17"/>
      <c r="O4" s="17"/>
      <c r="P4" s="17"/>
      <c r="Q4" s="17"/>
      <c r="R4" s="17"/>
      <c r="S4" s="17"/>
      <c r="T4" s="17"/>
    </row>
    <row r="5" spans="1:20">
      <c r="A5" s="861"/>
      <c r="B5" s="471"/>
      <c r="C5" s="471"/>
      <c r="D5" s="471"/>
      <c r="E5" s="887"/>
      <c r="F5" s="72"/>
      <c r="G5" s="17"/>
      <c r="H5" s="17"/>
      <c r="I5" s="17"/>
      <c r="J5" s="17"/>
      <c r="K5" s="17"/>
      <c r="L5" s="17"/>
      <c r="M5" s="73"/>
      <c r="N5" s="17"/>
      <c r="O5" s="17"/>
      <c r="P5" s="17"/>
      <c r="Q5" s="17"/>
      <c r="R5" s="17"/>
      <c r="S5" s="17"/>
      <c r="T5" s="17"/>
    </row>
    <row r="6" spans="1:20">
      <c r="A6" s="1962" t="s">
        <v>515</v>
      </c>
      <c r="B6" s="1963"/>
      <c r="C6" s="1963"/>
      <c r="D6" s="1963"/>
      <c r="E6" s="1959"/>
      <c r="F6" s="1962" t="s">
        <v>2895</v>
      </c>
      <c r="G6" s="1958"/>
      <c r="H6" s="1958"/>
      <c r="I6" s="1958"/>
      <c r="J6" s="1958"/>
      <c r="K6" s="1958"/>
      <c r="L6" s="1958"/>
      <c r="M6" s="268"/>
      <c r="N6" s="17"/>
      <c r="O6" s="17"/>
      <c r="P6" s="17"/>
      <c r="Q6" s="17"/>
      <c r="R6" s="17"/>
      <c r="S6" s="17"/>
      <c r="T6" s="17"/>
    </row>
    <row r="7" spans="1:20">
      <c r="A7" s="1962" t="s">
        <v>516</v>
      </c>
      <c r="B7" s="1963"/>
      <c r="C7" s="1963"/>
      <c r="D7" s="1963"/>
      <c r="E7" s="1959"/>
      <c r="F7" s="1962" t="s">
        <v>519</v>
      </c>
      <c r="G7" s="1958"/>
      <c r="H7" s="1958"/>
      <c r="I7" s="1958"/>
      <c r="J7" s="1958"/>
      <c r="K7" s="1958"/>
      <c r="L7" s="1958"/>
      <c r="M7" s="268"/>
      <c r="N7" s="17"/>
      <c r="O7" s="17"/>
      <c r="P7" s="17"/>
      <c r="Q7" s="17"/>
      <c r="R7" s="17"/>
      <c r="S7" s="17"/>
      <c r="T7" s="17"/>
    </row>
    <row r="8" spans="1:20">
      <c r="A8" s="1962" t="s">
        <v>518</v>
      </c>
      <c r="B8" s="1963"/>
      <c r="C8" s="1963"/>
      <c r="D8" s="1963"/>
      <c r="E8" s="1959"/>
      <c r="F8" s="1962" t="s">
        <v>3467</v>
      </c>
      <c r="G8" s="1958"/>
      <c r="H8" s="1958"/>
      <c r="I8" s="1958"/>
      <c r="J8" s="1958"/>
      <c r="K8" s="1958"/>
      <c r="L8" s="1958"/>
      <c r="M8" s="268"/>
      <c r="N8" s="17"/>
      <c r="O8" s="17"/>
      <c r="P8" s="17"/>
      <c r="Q8" s="17"/>
      <c r="R8" s="17"/>
      <c r="S8" s="17"/>
      <c r="T8" s="17"/>
    </row>
    <row r="9" spans="1:20">
      <c r="A9" s="1962" t="s">
        <v>517</v>
      </c>
      <c r="B9" s="1963"/>
      <c r="C9" s="1963"/>
      <c r="D9" s="1963"/>
      <c r="E9" s="1959"/>
      <c r="F9" s="1962" t="s">
        <v>520</v>
      </c>
      <c r="G9" s="1958"/>
      <c r="H9" s="1958"/>
      <c r="I9" s="1958"/>
      <c r="J9" s="1958"/>
      <c r="K9" s="1958"/>
      <c r="L9" s="1958"/>
      <c r="M9" s="268"/>
      <c r="N9" s="17"/>
      <c r="O9" s="17"/>
      <c r="P9" s="17"/>
      <c r="Q9" s="17"/>
      <c r="R9" s="17"/>
      <c r="S9" s="17"/>
      <c r="T9" s="17"/>
    </row>
    <row r="10" spans="1:20">
      <c r="A10" s="1962" t="s">
        <v>3468</v>
      </c>
      <c r="B10" s="1963"/>
      <c r="C10" s="1963"/>
      <c r="D10" s="1963"/>
      <c r="E10" s="1959"/>
      <c r="F10" s="1962" t="s">
        <v>521</v>
      </c>
      <c r="G10" s="1958"/>
      <c r="H10" s="1958"/>
      <c r="I10" s="1958"/>
      <c r="J10" s="1958"/>
      <c r="K10" s="1958"/>
      <c r="L10" s="1958"/>
      <c r="M10" s="268"/>
      <c r="N10" s="17"/>
      <c r="O10" s="17"/>
      <c r="P10" s="17"/>
      <c r="Q10" s="17"/>
      <c r="R10" s="17"/>
      <c r="S10" s="17"/>
      <c r="T10" s="17"/>
    </row>
    <row r="11" spans="1:20">
      <c r="A11" s="1962" t="s">
        <v>3469</v>
      </c>
      <c r="B11" s="1963"/>
      <c r="C11" s="1963"/>
      <c r="D11" s="1963"/>
      <c r="E11" s="1959"/>
      <c r="F11" s="72"/>
      <c r="G11" s="17"/>
      <c r="H11" s="17"/>
      <c r="I11" s="17"/>
      <c r="J11" s="17"/>
      <c r="K11" s="17"/>
      <c r="L11" s="17"/>
      <c r="M11" s="73"/>
      <c r="N11" s="17"/>
      <c r="O11" s="17"/>
      <c r="P11" s="17"/>
      <c r="Q11" s="17"/>
      <c r="R11" s="17"/>
      <c r="S11" s="17"/>
      <c r="T11" s="17"/>
    </row>
    <row r="12" spans="1:20">
      <c r="A12" s="1962" t="s">
        <v>3470</v>
      </c>
      <c r="B12" s="1963"/>
      <c r="C12" s="1963"/>
      <c r="D12" s="1963"/>
      <c r="E12" s="1959"/>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71"/>
      <c r="B14" s="98"/>
      <c r="C14" s="807" t="s">
        <v>1416</v>
      </c>
      <c r="D14" s="809" t="s">
        <v>3471</v>
      </c>
      <c r="E14" s="481" t="s">
        <v>3472</v>
      </c>
      <c r="F14" s="1988" t="s">
        <v>3473</v>
      </c>
      <c r="G14" s="1989"/>
      <c r="H14" s="1990"/>
      <c r="I14" s="98"/>
      <c r="J14" s="17" t="s">
        <v>3474</v>
      </c>
      <c r="K14" s="17"/>
      <c r="L14" s="17"/>
      <c r="M14" s="83"/>
      <c r="N14" s="17"/>
      <c r="O14" s="17"/>
      <c r="P14" s="17"/>
      <c r="Q14" s="17"/>
      <c r="R14" s="17"/>
      <c r="S14" s="17"/>
      <c r="T14" s="17"/>
    </row>
    <row r="15" spans="1:20">
      <c r="A15" s="271"/>
      <c r="B15" s="345" t="s">
        <v>3475</v>
      </c>
      <c r="C15" s="809" t="s">
        <v>3476</v>
      </c>
      <c r="D15" s="809" t="s">
        <v>3477</v>
      </c>
      <c r="E15" s="481" t="s">
        <v>3478</v>
      </c>
      <c r="F15" s="1991" t="s">
        <v>3479</v>
      </c>
      <c r="G15" s="1968"/>
      <c r="H15" s="1992"/>
      <c r="I15" s="105"/>
      <c r="J15" s="77"/>
      <c r="K15" s="77"/>
      <c r="L15" s="77"/>
      <c r="M15" s="83"/>
      <c r="N15" s="17"/>
      <c r="O15" s="17"/>
      <c r="P15" s="17"/>
      <c r="Q15" s="17"/>
      <c r="R15" s="17"/>
      <c r="S15" s="17"/>
      <c r="T15" s="17"/>
    </row>
    <row r="16" spans="1:20">
      <c r="A16" s="271"/>
      <c r="B16" s="345" t="s">
        <v>3480</v>
      </c>
      <c r="C16" s="809" t="s">
        <v>3481</v>
      </c>
      <c r="D16" s="809" t="s">
        <v>3482</v>
      </c>
      <c r="E16" s="481" t="s">
        <v>2139</v>
      </c>
      <c r="F16" s="1991" t="s">
        <v>3483</v>
      </c>
      <c r="G16" s="1968"/>
      <c r="H16" s="1992"/>
      <c r="I16" s="98" t="s">
        <v>3484</v>
      </c>
      <c r="J16" s="17"/>
      <c r="K16" s="98" t="s">
        <v>3485</v>
      </c>
      <c r="L16" s="17"/>
      <c r="M16" s="83"/>
      <c r="N16" s="17"/>
      <c r="O16" s="17"/>
      <c r="P16" s="17"/>
      <c r="Q16" s="17"/>
      <c r="R16" s="17"/>
      <c r="S16" s="17"/>
      <c r="T16" s="17"/>
    </row>
    <row r="17" spans="1:20">
      <c r="A17" s="271"/>
      <c r="B17" s="98"/>
      <c r="C17" s="809" t="s">
        <v>3486</v>
      </c>
      <c r="D17" s="809" t="s">
        <v>3487</v>
      </c>
      <c r="E17" s="73"/>
      <c r="F17" s="1991" t="s">
        <v>3488</v>
      </c>
      <c r="G17" s="1968"/>
      <c r="H17" s="1992"/>
      <c r="I17" s="98" t="s">
        <v>3489</v>
      </c>
      <c r="J17" s="17"/>
      <c r="K17" s="98" t="s">
        <v>3490</v>
      </c>
      <c r="L17" s="17"/>
      <c r="M17" s="83"/>
      <c r="N17" s="17"/>
      <c r="O17" s="17"/>
      <c r="P17" s="17"/>
      <c r="Q17" s="17"/>
      <c r="R17" s="17"/>
      <c r="S17" s="17"/>
      <c r="T17" s="17"/>
    </row>
    <row r="18" spans="1:20">
      <c r="A18" s="271"/>
      <c r="B18" s="98"/>
      <c r="C18" s="78"/>
      <c r="D18" s="78"/>
      <c r="E18" s="73"/>
      <c r="F18" s="74"/>
      <c r="G18" s="77"/>
      <c r="H18" s="17"/>
      <c r="I18" s="105"/>
      <c r="J18" s="77"/>
      <c r="K18" s="105"/>
      <c r="L18" s="77"/>
      <c r="M18" s="111"/>
      <c r="N18" s="17"/>
      <c r="O18" s="17"/>
      <c r="P18" s="17"/>
      <c r="Q18" s="17"/>
      <c r="R18" s="17"/>
      <c r="S18" s="17"/>
      <c r="T18" s="17"/>
    </row>
    <row r="19" spans="1:20">
      <c r="A19" s="271" t="s">
        <v>1357</v>
      </c>
      <c r="B19" s="98"/>
      <c r="C19" s="78"/>
      <c r="D19" s="78"/>
      <c r="E19" s="73"/>
      <c r="F19" s="87"/>
      <c r="G19" s="825" t="s">
        <v>3491</v>
      </c>
      <c r="H19" s="828" t="s">
        <v>4717</v>
      </c>
      <c r="I19" s="345" t="s">
        <v>3491</v>
      </c>
      <c r="J19" s="345" t="s">
        <v>3492</v>
      </c>
      <c r="K19" s="345" t="s">
        <v>3491</v>
      </c>
      <c r="L19" s="345" t="s">
        <v>4717</v>
      </c>
      <c r="M19" s="270" t="s">
        <v>1357</v>
      </c>
      <c r="N19" s="17"/>
      <c r="O19" s="17"/>
      <c r="P19" s="17"/>
      <c r="Q19" s="17"/>
      <c r="R19" s="17"/>
      <c r="S19" s="17"/>
      <c r="T19" s="17"/>
    </row>
    <row r="20" spans="1:20">
      <c r="A20" s="272" t="s">
        <v>1360</v>
      </c>
      <c r="B20" s="395" t="s">
        <v>446</v>
      </c>
      <c r="C20" s="822" t="s">
        <v>447</v>
      </c>
      <c r="D20" s="822" t="s">
        <v>448</v>
      </c>
      <c r="E20" s="629" t="s">
        <v>449</v>
      </c>
      <c r="F20" s="74"/>
      <c r="G20" s="823" t="s">
        <v>1953</v>
      </c>
      <c r="H20" s="395" t="s">
        <v>1954</v>
      </c>
      <c r="I20" s="395" t="s">
        <v>1955</v>
      </c>
      <c r="J20" s="395" t="s">
        <v>1956</v>
      </c>
      <c r="K20" s="395" t="s">
        <v>1957</v>
      </c>
      <c r="L20" s="395" t="s">
        <v>1958</v>
      </c>
      <c r="M20" s="273" t="s">
        <v>1360</v>
      </c>
      <c r="N20" s="17"/>
      <c r="O20" s="17"/>
      <c r="P20" s="17"/>
      <c r="Q20" s="17"/>
      <c r="R20" s="17"/>
      <c r="S20" s="17"/>
      <c r="T20" s="17"/>
    </row>
    <row r="21" spans="1:20">
      <c r="A21" s="271">
        <v>1</v>
      </c>
      <c r="B21" s="354" t="s">
        <v>3493</v>
      </c>
      <c r="C21" s="415"/>
      <c r="D21" s="416"/>
      <c r="E21" s="417"/>
      <c r="F21" s="418"/>
      <c r="G21" s="419"/>
      <c r="H21" s="420"/>
      <c r="I21" s="415"/>
      <c r="J21" s="415"/>
      <c r="K21" s="415"/>
      <c r="L21" s="415"/>
      <c r="M21" s="421">
        <v>1</v>
      </c>
      <c r="N21" s="374"/>
      <c r="O21" s="374"/>
      <c r="P21" s="17"/>
      <c r="Q21" s="17"/>
      <c r="R21" s="17"/>
      <c r="S21" s="17"/>
      <c r="T21" s="17"/>
    </row>
    <row r="22" spans="1:20">
      <c r="A22" s="271">
        <v>2</v>
      </c>
      <c r="B22" s="98" t="s">
        <v>163</v>
      </c>
      <c r="C22" s="375">
        <v>50000000</v>
      </c>
      <c r="D22" s="422">
        <v>0.01</v>
      </c>
      <c r="E22" s="423"/>
      <c r="F22" s="424"/>
      <c r="G22" s="374">
        <v>38885813</v>
      </c>
      <c r="H22" s="380">
        <v>194429065</v>
      </c>
      <c r="I22" s="375"/>
      <c r="J22" s="380"/>
      <c r="K22" s="375"/>
      <c r="L22" s="380"/>
      <c r="M22" s="421">
        <v>2</v>
      </c>
      <c r="N22" s="374"/>
      <c r="O22" s="374"/>
      <c r="P22" s="17"/>
      <c r="Q22" s="17"/>
      <c r="R22" s="17"/>
      <c r="S22" s="17"/>
      <c r="T22" s="17"/>
    </row>
    <row r="23" spans="1:20">
      <c r="A23" s="271">
        <v>3</v>
      </c>
      <c r="B23" s="98"/>
      <c r="C23" s="375"/>
      <c r="D23" s="425"/>
      <c r="E23" s="426"/>
      <c r="F23" s="424"/>
      <c r="G23" s="374"/>
      <c r="H23" s="375"/>
      <c r="I23" s="375"/>
      <c r="J23" s="375"/>
      <c r="K23" s="375"/>
      <c r="L23" s="375"/>
      <c r="M23" s="421">
        <v>3</v>
      </c>
      <c r="N23" s="374"/>
      <c r="O23" s="374"/>
      <c r="P23" s="17"/>
      <c r="Q23" s="17"/>
      <c r="R23" s="17"/>
      <c r="S23" s="17"/>
      <c r="T23" s="17"/>
    </row>
    <row r="24" spans="1:20">
      <c r="A24" s="271">
        <v>4</v>
      </c>
      <c r="B24" s="98"/>
      <c r="C24" s="375"/>
      <c r="D24" s="425"/>
      <c r="E24" s="426"/>
      <c r="F24" s="424"/>
      <c r="G24" s="374"/>
      <c r="H24" s="375"/>
      <c r="I24" s="375"/>
      <c r="J24" s="375"/>
      <c r="K24" s="375"/>
      <c r="L24" s="375"/>
      <c r="M24" s="421">
        <v>4</v>
      </c>
      <c r="N24" s="374"/>
      <c r="O24" s="374"/>
      <c r="P24" s="17"/>
      <c r="Q24" s="17"/>
      <c r="R24" s="17"/>
      <c r="S24" s="17"/>
      <c r="T24" s="17"/>
    </row>
    <row r="25" spans="1:20">
      <c r="A25" s="271">
        <v>5</v>
      </c>
      <c r="B25" s="98"/>
      <c r="C25" s="375"/>
      <c r="D25" s="425"/>
      <c r="E25" s="426"/>
      <c r="F25" s="424"/>
      <c r="G25" s="374"/>
      <c r="H25" s="375"/>
      <c r="I25" s="375"/>
      <c r="J25" s="375"/>
      <c r="K25" s="375"/>
      <c r="L25" s="375"/>
      <c r="M25" s="421">
        <v>5</v>
      </c>
      <c r="N25" s="374"/>
      <c r="O25" s="374"/>
      <c r="P25" s="17"/>
      <c r="Q25" s="17"/>
      <c r="R25" s="17"/>
      <c r="S25" s="17"/>
      <c r="T25" s="17"/>
    </row>
    <row r="26" spans="1:20">
      <c r="A26" s="271">
        <v>6</v>
      </c>
      <c r="B26" s="98"/>
      <c r="C26" s="375"/>
      <c r="D26" s="425"/>
      <c r="E26" s="426"/>
      <c r="F26" s="424"/>
      <c r="G26" s="374"/>
      <c r="H26" s="375"/>
      <c r="I26" s="375"/>
      <c r="J26" s="375"/>
      <c r="K26" s="375"/>
      <c r="L26" s="375"/>
      <c r="M26" s="421">
        <v>6</v>
      </c>
      <c r="N26" s="374"/>
      <c r="O26" s="374"/>
      <c r="P26" s="17"/>
      <c r="Q26" s="17"/>
      <c r="R26" s="17"/>
      <c r="S26" s="17"/>
      <c r="T26" s="17"/>
    </row>
    <row r="27" spans="1:20">
      <c r="A27" s="271">
        <v>7</v>
      </c>
      <c r="B27" s="98"/>
      <c r="C27" s="375"/>
      <c r="D27" s="425"/>
      <c r="E27" s="426"/>
      <c r="F27" s="424"/>
      <c r="G27" s="374"/>
      <c r="H27" s="375"/>
      <c r="I27" s="375"/>
      <c r="J27" s="375"/>
      <c r="K27" s="375"/>
      <c r="L27" s="375"/>
      <c r="M27" s="421">
        <v>7</v>
      </c>
      <c r="N27" s="374"/>
      <c r="O27" s="374"/>
      <c r="P27" s="17"/>
      <c r="Q27" s="17"/>
      <c r="R27" s="17"/>
      <c r="S27" s="17"/>
      <c r="T27" s="17"/>
    </row>
    <row r="28" spans="1:20">
      <c r="A28" s="271">
        <v>8</v>
      </c>
      <c r="B28" s="98"/>
      <c r="C28" s="375"/>
      <c r="D28" s="425"/>
      <c r="E28" s="426"/>
      <c r="F28" s="424"/>
      <c r="G28" s="374"/>
      <c r="H28" s="375"/>
      <c r="I28" s="375"/>
      <c r="J28" s="375"/>
      <c r="K28" s="375"/>
      <c r="L28" s="375"/>
      <c r="M28" s="421">
        <v>8</v>
      </c>
      <c r="N28" s="374"/>
      <c r="O28" s="374"/>
      <c r="P28" s="17"/>
      <c r="Q28" s="17"/>
      <c r="R28" s="17"/>
      <c r="S28" s="17"/>
      <c r="T28" s="17"/>
    </row>
    <row r="29" spans="1:20">
      <c r="A29" s="271">
        <v>9</v>
      </c>
      <c r="B29" s="98"/>
      <c r="C29" s="375"/>
      <c r="D29" s="425"/>
      <c r="E29" s="426"/>
      <c r="F29" s="424"/>
      <c r="G29" s="374"/>
      <c r="H29" s="375"/>
      <c r="I29" s="375"/>
      <c r="J29" s="375"/>
      <c r="K29" s="375"/>
      <c r="L29" s="375"/>
      <c r="M29" s="421">
        <v>9</v>
      </c>
      <c r="N29" s="374"/>
      <c r="O29" s="374"/>
      <c r="P29" s="17"/>
      <c r="Q29" s="17"/>
      <c r="R29" s="17"/>
      <c r="S29" s="17"/>
      <c r="T29" s="17"/>
    </row>
    <row r="30" spans="1:20">
      <c r="A30" s="271">
        <v>10</v>
      </c>
      <c r="B30" s="98"/>
      <c r="C30" s="375"/>
      <c r="D30" s="425"/>
      <c r="E30" s="426"/>
      <c r="F30" s="424"/>
      <c r="G30" s="374"/>
      <c r="H30" s="375"/>
      <c r="I30" s="375"/>
      <c r="J30" s="375"/>
      <c r="K30" s="375"/>
      <c r="L30" s="375"/>
      <c r="M30" s="421">
        <v>10</v>
      </c>
      <c r="N30" s="374"/>
      <c r="O30" s="374"/>
      <c r="P30" s="17"/>
      <c r="Q30" s="17"/>
      <c r="R30" s="17"/>
      <c r="S30" s="17"/>
      <c r="T30" s="17"/>
    </row>
    <row r="31" spans="1:20">
      <c r="A31" s="271">
        <v>11</v>
      </c>
      <c r="B31" s="98"/>
      <c r="C31" s="375"/>
      <c r="D31" s="425"/>
      <c r="E31" s="426"/>
      <c r="F31" s="424"/>
      <c r="G31" s="374"/>
      <c r="H31" s="375"/>
      <c r="I31" s="375"/>
      <c r="J31" s="375"/>
      <c r="K31" s="375"/>
      <c r="L31" s="375"/>
      <c r="M31" s="421">
        <v>11</v>
      </c>
      <c r="N31" s="374"/>
      <c r="O31" s="374"/>
      <c r="P31" s="17"/>
      <c r="Q31" s="17"/>
      <c r="R31" s="17"/>
      <c r="S31" s="17"/>
      <c r="T31" s="17"/>
    </row>
    <row r="32" spans="1:20">
      <c r="A32" s="271">
        <v>12</v>
      </c>
      <c r="B32" s="98"/>
      <c r="C32" s="375"/>
      <c r="D32" s="425"/>
      <c r="E32" s="426"/>
      <c r="F32" s="424"/>
      <c r="G32" s="374"/>
      <c r="H32" s="375"/>
      <c r="I32" s="375"/>
      <c r="J32" s="375"/>
      <c r="K32" s="375"/>
      <c r="L32" s="375"/>
      <c r="M32" s="421">
        <v>12</v>
      </c>
      <c r="N32" s="374"/>
      <c r="O32" s="374"/>
      <c r="P32" s="17"/>
      <c r="Q32" s="17"/>
      <c r="R32" s="17"/>
      <c r="S32" s="17"/>
      <c r="T32" s="17"/>
    </row>
    <row r="33" spans="1:20">
      <c r="A33" s="271">
        <v>13</v>
      </c>
      <c r="B33" s="98"/>
      <c r="C33" s="375"/>
      <c r="D33" s="425"/>
      <c r="E33" s="426"/>
      <c r="F33" s="424"/>
      <c r="G33" s="374"/>
      <c r="H33" s="375"/>
      <c r="I33" s="375"/>
      <c r="J33" s="375"/>
      <c r="K33" s="375"/>
      <c r="L33" s="375"/>
      <c r="M33" s="421">
        <v>13</v>
      </c>
      <c r="N33" s="374"/>
      <c r="O33" s="374"/>
      <c r="P33" s="17"/>
      <c r="Q33" s="17"/>
      <c r="R33" s="17"/>
      <c r="S33" s="17"/>
      <c r="T33" s="17"/>
    </row>
    <row r="34" spans="1:20">
      <c r="A34" s="271">
        <v>14</v>
      </c>
      <c r="B34" s="98"/>
      <c r="C34" s="375"/>
      <c r="D34" s="425"/>
      <c r="E34" s="426"/>
      <c r="F34" s="424"/>
      <c r="G34" s="374"/>
      <c r="H34" s="375"/>
      <c r="I34" s="375"/>
      <c r="J34" s="375"/>
      <c r="K34" s="375"/>
      <c r="L34" s="375"/>
      <c r="M34" s="421">
        <v>14</v>
      </c>
      <c r="N34" s="374"/>
      <c r="O34" s="374"/>
      <c r="P34" s="17"/>
      <c r="Q34" s="17"/>
      <c r="R34" s="17"/>
      <c r="S34" s="17"/>
      <c r="T34" s="17"/>
    </row>
    <row r="35" spans="1:20">
      <c r="A35" s="271">
        <v>15</v>
      </c>
      <c r="B35" s="98"/>
      <c r="C35" s="375"/>
      <c r="D35" s="425"/>
      <c r="E35" s="426"/>
      <c r="F35" s="72"/>
      <c r="G35" s="374"/>
      <c r="H35" s="375"/>
      <c r="I35" s="98"/>
      <c r="J35" s="375"/>
      <c r="K35" s="375"/>
      <c r="L35" s="375"/>
      <c r="M35" s="270">
        <v>15</v>
      </c>
      <c r="N35" s="17"/>
      <c r="O35" s="17"/>
      <c r="P35" s="17"/>
      <c r="Q35" s="17"/>
      <c r="R35" s="17"/>
      <c r="S35" s="17"/>
      <c r="T35" s="17"/>
    </row>
    <row r="36" spans="1:20">
      <c r="A36" s="271">
        <v>16</v>
      </c>
      <c r="B36" s="98"/>
      <c r="C36" s="375"/>
      <c r="D36" s="425"/>
      <c r="E36" s="426"/>
      <c r="F36" s="424"/>
      <c r="G36" s="374"/>
      <c r="H36" s="375"/>
      <c r="I36" s="375"/>
      <c r="J36" s="375"/>
      <c r="K36" s="375"/>
      <c r="L36" s="375"/>
      <c r="M36" s="421">
        <v>16</v>
      </c>
      <c r="N36" s="374"/>
      <c r="O36" s="374"/>
      <c r="P36" s="17"/>
      <c r="Q36" s="17"/>
      <c r="R36" s="17"/>
      <c r="S36" s="17"/>
      <c r="T36" s="17"/>
    </row>
    <row r="37" spans="1:20">
      <c r="A37" s="271">
        <v>17</v>
      </c>
      <c r="B37" s="98"/>
      <c r="C37" s="375"/>
      <c r="D37" s="425"/>
      <c r="E37" s="426"/>
      <c r="F37" s="72"/>
      <c r="G37" s="374"/>
      <c r="H37" s="375"/>
      <c r="I37" s="98"/>
      <c r="J37" s="375"/>
      <c r="K37" s="375"/>
      <c r="L37" s="375"/>
      <c r="M37" s="421">
        <v>17</v>
      </c>
      <c r="N37" s="17"/>
      <c r="O37" s="17"/>
      <c r="P37" s="17"/>
      <c r="Q37" s="17"/>
      <c r="R37" s="17"/>
      <c r="S37" s="17"/>
      <c r="T37" s="17"/>
    </row>
    <row r="38" spans="1:20">
      <c r="A38" s="271">
        <v>18</v>
      </c>
      <c r="B38" s="98"/>
      <c r="C38" s="375"/>
      <c r="D38" s="425"/>
      <c r="E38" s="426"/>
      <c r="F38" s="424"/>
      <c r="G38" s="374"/>
      <c r="H38" s="375"/>
      <c r="I38" s="375"/>
      <c r="J38" s="375"/>
      <c r="K38" s="375"/>
      <c r="L38" s="375"/>
      <c r="M38" s="421">
        <v>18</v>
      </c>
      <c r="N38" s="374"/>
      <c r="O38" s="374"/>
      <c r="P38" s="17"/>
      <c r="Q38" s="17"/>
      <c r="R38" s="17"/>
      <c r="S38" s="17"/>
      <c r="T38" s="17"/>
    </row>
    <row r="39" spans="1:20">
      <c r="A39" s="271">
        <v>19</v>
      </c>
      <c r="B39" s="98"/>
      <c r="C39" s="385"/>
      <c r="D39" s="425"/>
      <c r="E39" s="426"/>
      <c r="F39" s="424"/>
      <c r="G39" s="427"/>
      <c r="H39" s="375"/>
      <c r="I39" s="375"/>
      <c r="J39" s="375"/>
      <c r="K39" s="375"/>
      <c r="L39" s="375"/>
      <c r="M39" s="421">
        <v>19</v>
      </c>
      <c r="N39" s="374"/>
      <c r="O39" s="374"/>
      <c r="P39" s="17"/>
      <c r="Q39" s="17"/>
      <c r="R39" s="17"/>
      <c r="S39" s="17"/>
      <c r="T39" s="17"/>
    </row>
    <row r="40" spans="1:20">
      <c r="A40" s="271">
        <v>20</v>
      </c>
      <c r="B40" s="345" t="s">
        <v>1938</v>
      </c>
      <c r="C40" s="321">
        <f>SUM(C21:C39)</f>
        <v>50000000</v>
      </c>
      <c r="D40" s="385"/>
      <c r="E40" s="426"/>
      <c r="F40" s="428"/>
      <c r="G40" s="322">
        <f t="shared" ref="G40:L40" si="0">SUM(G21:G39)</f>
        <v>38885813</v>
      </c>
      <c r="H40" s="318">
        <f t="shared" si="0"/>
        <v>194429065</v>
      </c>
      <c r="I40" s="321">
        <f t="shared" si="0"/>
        <v>0</v>
      </c>
      <c r="J40" s="318">
        <f t="shared" si="0"/>
        <v>0</v>
      </c>
      <c r="K40" s="321">
        <f t="shared" si="0"/>
        <v>0</v>
      </c>
      <c r="L40" s="318">
        <f t="shared" si="0"/>
        <v>0</v>
      </c>
      <c r="M40" s="421">
        <v>20</v>
      </c>
      <c r="N40" s="374"/>
      <c r="O40" s="374"/>
      <c r="P40" s="17"/>
      <c r="Q40" s="17"/>
      <c r="R40" s="17"/>
      <c r="S40" s="17"/>
      <c r="T40" s="17"/>
    </row>
    <row r="41" spans="1:20">
      <c r="A41" s="271">
        <v>21</v>
      </c>
      <c r="B41" s="429"/>
      <c r="C41" s="430"/>
      <c r="D41" s="431"/>
      <c r="E41" s="432"/>
      <c r="F41" s="433"/>
      <c r="G41" s="434"/>
      <c r="H41" s="430"/>
      <c r="I41" s="430"/>
      <c r="J41" s="430"/>
      <c r="K41" s="430"/>
      <c r="L41" s="430"/>
      <c r="M41" s="421">
        <v>21</v>
      </c>
      <c r="N41" s="374"/>
      <c r="O41" s="374"/>
      <c r="P41" s="17"/>
      <c r="Q41" s="17"/>
      <c r="R41" s="17"/>
      <c r="S41" s="17"/>
      <c r="T41" s="17"/>
    </row>
    <row r="42" spans="1:20">
      <c r="A42" s="271">
        <v>22</v>
      </c>
      <c r="B42" s="354" t="s">
        <v>3494</v>
      </c>
      <c r="C42" s="415"/>
      <c r="D42" s="416"/>
      <c r="E42" s="435"/>
      <c r="F42" s="418"/>
      <c r="G42" s="419"/>
      <c r="H42" s="415"/>
      <c r="I42" s="415"/>
      <c r="J42" s="415"/>
      <c r="K42" s="415"/>
      <c r="L42" s="415"/>
      <c r="M42" s="421">
        <v>22</v>
      </c>
      <c r="N42" s="374"/>
      <c r="O42" s="374"/>
      <c r="P42" s="17"/>
      <c r="Q42" s="17"/>
      <c r="R42" s="17"/>
      <c r="S42" s="17"/>
      <c r="T42" s="17"/>
    </row>
    <row r="43" spans="1:20">
      <c r="A43" s="271">
        <v>23</v>
      </c>
      <c r="B43" s="98"/>
      <c r="C43" s="375"/>
      <c r="D43" s="422"/>
      <c r="E43" s="423"/>
      <c r="F43" s="424"/>
      <c r="G43" s="374"/>
      <c r="H43" s="380"/>
      <c r="I43" s="375"/>
      <c r="J43" s="380"/>
      <c r="K43" s="375"/>
      <c r="L43" s="380"/>
      <c r="M43" s="421">
        <v>23</v>
      </c>
      <c r="N43" s="374"/>
      <c r="O43" s="374"/>
      <c r="P43" s="17"/>
      <c r="Q43" s="17"/>
      <c r="R43" s="17"/>
      <c r="S43" s="17"/>
      <c r="T43" s="17"/>
    </row>
    <row r="44" spans="1:20">
      <c r="A44" s="271">
        <v>24</v>
      </c>
      <c r="B44" s="375"/>
      <c r="C44" s="375"/>
      <c r="D44" s="385"/>
      <c r="E44" s="379"/>
      <c r="F44" s="424"/>
      <c r="G44" s="374"/>
      <c r="H44" s="375"/>
      <c r="I44" s="375"/>
      <c r="J44" s="375"/>
      <c r="K44" s="375"/>
      <c r="L44" s="375"/>
      <c r="M44" s="421">
        <v>24</v>
      </c>
      <c r="N44" s="374"/>
      <c r="O44" s="374"/>
      <c r="P44" s="17"/>
      <c r="Q44" s="17"/>
      <c r="R44" s="17"/>
      <c r="S44" s="17"/>
      <c r="T44" s="17"/>
    </row>
    <row r="45" spans="1:20">
      <c r="A45" s="271">
        <v>25</v>
      </c>
      <c r="B45" s="375"/>
      <c r="C45" s="375"/>
      <c r="D45" s="385"/>
      <c r="E45" s="379"/>
      <c r="F45" s="424"/>
      <c r="G45" s="374"/>
      <c r="H45" s="375"/>
      <c r="I45" s="375"/>
      <c r="J45" s="375"/>
      <c r="K45" s="375"/>
      <c r="L45" s="375"/>
      <c r="M45" s="421">
        <v>25</v>
      </c>
      <c r="N45" s="374"/>
      <c r="O45" s="374"/>
      <c r="P45" s="17"/>
      <c r="Q45" s="17"/>
      <c r="R45" s="17"/>
      <c r="S45" s="17"/>
      <c r="T45" s="17"/>
    </row>
    <row r="46" spans="1:20">
      <c r="A46" s="271">
        <v>26</v>
      </c>
      <c r="B46" s="375"/>
      <c r="C46" s="375"/>
      <c r="D46" s="385"/>
      <c r="E46" s="379"/>
      <c r="F46" s="424"/>
      <c r="G46" s="374"/>
      <c r="H46" s="375"/>
      <c r="I46" s="375"/>
      <c r="J46" s="375"/>
      <c r="K46" s="375"/>
      <c r="L46" s="375"/>
      <c r="M46" s="421">
        <v>26</v>
      </c>
      <c r="N46" s="374"/>
      <c r="O46" s="374"/>
      <c r="P46" s="17"/>
      <c r="Q46" s="17"/>
      <c r="R46" s="17"/>
      <c r="S46" s="17"/>
      <c r="T46" s="17"/>
    </row>
    <row r="47" spans="1:20">
      <c r="A47" s="271">
        <v>27</v>
      </c>
      <c r="B47" s="375"/>
      <c r="C47" s="375"/>
      <c r="D47" s="385"/>
      <c r="E47" s="379"/>
      <c r="F47" s="424"/>
      <c r="G47" s="374"/>
      <c r="H47" s="375"/>
      <c r="I47" s="375"/>
      <c r="J47" s="375"/>
      <c r="K47" s="375"/>
      <c r="L47" s="375"/>
      <c r="M47" s="421">
        <v>27</v>
      </c>
      <c r="N47" s="374"/>
      <c r="O47" s="374"/>
      <c r="P47" s="17"/>
      <c r="Q47" s="17"/>
      <c r="R47" s="17"/>
      <c r="S47" s="17"/>
      <c r="T47" s="17"/>
    </row>
    <row r="48" spans="1:20">
      <c r="A48" s="271">
        <v>28</v>
      </c>
      <c r="B48" s="375"/>
      <c r="C48" s="375"/>
      <c r="D48" s="385"/>
      <c r="E48" s="379"/>
      <c r="F48" s="424"/>
      <c r="G48" s="374"/>
      <c r="H48" s="375"/>
      <c r="I48" s="375"/>
      <c r="J48" s="375"/>
      <c r="K48" s="375"/>
      <c r="L48" s="375"/>
      <c r="M48" s="421">
        <v>28</v>
      </c>
      <c r="N48" s="374"/>
      <c r="O48" s="374"/>
      <c r="P48" s="17"/>
      <c r="Q48" s="17"/>
      <c r="R48" s="17"/>
      <c r="S48" s="17"/>
      <c r="T48" s="17"/>
    </row>
    <row r="49" spans="1:20">
      <c r="A49" s="271">
        <v>29</v>
      </c>
      <c r="B49" s="375"/>
      <c r="C49" s="375"/>
      <c r="D49" s="385"/>
      <c r="E49" s="379"/>
      <c r="F49" s="424"/>
      <c r="G49" s="374"/>
      <c r="H49" s="375"/>
      <c r="I49" s="375"/>
      <c r="J49" s="375"/>
      <c r="K49" s="375"/>
      <c r="L49" s="375"/>
      <c r="M49" s="421">
        <v>29</v>
      </c>
      <c r="N49" s="374"/>
      <c r="O49" s="374"/>
      <c r="P49" s="17"/>
      <c r="Q49" s="17"/>
      <c r="R49" s="17"/>
      <c r="S49" s="17"/>
      <c r="T49" s="17"/>
    </row>
    <row r="50" spans="1:20">
      <c r="A50" s="271">
        <v>30</v>
      </c>
      <c r="B50" s="375"/>
      <c r="C50" s="375"/>
      <c r="D50" s="385"/>
      <c r="E50" s="379"/>
      <c r="F50" s="424"/>
      <c r="G50" s="374"/>
      <c r="H50" s="375"/>
      <c r="I50" s="375"/>
      <c r="J50" s="375"/>
      <c r="K50" s="375"/>
      <c r="L50" s="375"/>
      <c r="M50" s="270">
        <v>30</v>
      </c>
      <c r="N50" s="17"/>
      <c r="O50" s="17"/>
      <c r="P50" s="17"/>
      <c r="Q50" s="17"/>
      <c r="R50" s="17"/>
      <c r="S50" s="17"/>
      <c r="T50" s="17"/>
    </row>
    <row r="51" spans="1:20">
      <c r="A51" s="271">
        <v>31</v>
      </c>
      <c r="B51" s="375"/>
      <c r="C51" s="375"/>
      <c r="D51" s="385"/>
      <c r="E51" s="379"/>
      <c r="F51" s="424"/>
      <c r="G51" s="374"/>
      <c r="H51" s="375"/>
      <c r="I51" s="375"/>
      <c r="J51" s="375"/>
      <c r="K51" s="375"/>
      <c r="L51" s="375"/>
      <c r="M51" s="270">
        <v>31</v>
      </c>
      <c r="N51" s="17"/>
      <c r="O51" s="17"/>
      <c r="P51" s="17"/>
      <c r="Q51" s="17"/>
      <c r="R51" s="17"/>
      <c r="S51" s="17"/>
      <c r="T51" s="17"/>
    </row>
    <row r="52" spans="1:20">
      <c r="A52" s="271">
        <v>32</v>
      </c>
      <c r="B52" s="375"/>
      <c r="C52" s="375"/>
      <c r="D52" s="385"/>
      <c r="E52" s="379"/>
      <c r="F52" s="424"/>
      <c r="G52" s="374"/>
      <c r="H52" s="375"/>
      <c r="I52" s="375"/>
      <c r="J52" s="375"/>
      <c r="K52" s="375"/>
      <c r="L52" s="375"/>
      <c r="M52" s="270">
        <v>32</v>
      </c>
      <c r="N52" s="17"/>
      <c r="O52" s="17"/>
      <c r="P52" s="17"/>
      <c r="Q52" s="17"/>
      <c r="R52" s="17"/>
      <c r="S52" s="17"/>
      <c r="T52" s="17"/>
    </row>
    <row r="53" spans="1:20">
      <c r="A53" s="271">
        <v>33</v>
      </c>
      <c r="B53" s="375"/>
      <c r="C53" s="375"/>
      <c r="D53" s="385"/>
      <c r="E53" s="379"/>
      <c r="F53" s="424"/>
      <c r="G53" s="374"/>
      <c r="H53" s="375"/>
      <c r="I53" s="375"/>
      <c r="J53" s="375"/>
      <c r="K53" s="375"/>
      <c r="L53" s="375"/>
      <c r="M53" s="270">
        <v>33</v>
      </c>
      <c r="N53" s="17"/>
      <c r="O53" s="17"/>
      <c r="P53" s="17"/>
      <c r="Q53" s="17"/>
      <c r="R53" s="17"/>
      <c r="S53" s="17"/>
      <c r="T53" s="17"/>
    </row>
    <row r="54" spans="1:20">
      <c r="A54" s="271">
        <v>34</v>
      </c>
      <c r="B54" s="375"/>
      <c r="C54" s="375"/>
      <c r="D54" s="385"/>
      <c r="E54" s="379"/>
      <c r="F54" s="424"/>
      <c r="G54" s="374"/>
      <c r="H54" s="375"/>
      <c r="I54" s="375"/>
      <c r="J54" s="375"/>
      <c r="K54" s="375"/>
      <c r="L54" s="375"/>
      <c r="M54" s="270">
        <v>34</v>
      </c>
      <c r="N54" s="17"/>
      <c r="O54" s="17"/>
      <c r="P54" s="17"/>
      <c r="Q54" s="17"/>
      <c r="R54" s="17"/>
      <c r="S54" s="17"/>
      <c r="T54" s="17"/>
    </row>
    <row r="55" spans="1:20">
      <c r="A55" s="271">
        <v>35</v>
      </c>
      <c r="B55" s="375"/>
      <c r="C55" s="375"/>
      <c r="D55" s="385"/>
      <c r="E55" s="379"/>
      <c r="F55" s="424"/>
      <c r="G55" s="374"/>
      <c r="H55" s="375"/>
      <c r="I55" s="375"/>
      <c r="J55" s="375"/>
      <c r="K55" s="375"/>
      <c r="L55" s="375"/>
      <c r="M55" s="270">
        <v>35</v>
      </c>
      <c r="N55" s="17"/>
      <c r="O55" s="17"/>
      <c r="P55" s="17"/>
      <c r="Q55" s="17"/>
      <c r="R55" s="17"/>
      <c r="S55" s="17"/>
      <c r="T55" s="17"/>
    </row>
    <row r="56" spans="1:20">
      <c r="A56" s="271">
        <v>36</v>
      </c>
      <c r="B56" s="375"/>
      <c r="C56" s="375"/>
      <c r="D56" s="385"/>
      <c r="E56" s="379"/>
      <c r="F56" s="424"/>
      <c r="G56" s="374"/>
      <c r="H56" s="375"/>
      <c r="I56" s="375"/>
      <c r="J56" s="375"/>
      <c r="K56" s="375"/>
      <c r="L56" s="375"/>
      <c r="M56" s="270">
        <v>36</v>
      </c>
      <c r="N56" s="17"/>
      <c r="O56" s="17"/>
      <c r="P56" s="17"/>
      <c r="Q56" s="17"/>
      <c r="R56" s="17"/>
      <c r="S56" s="17"/>
      <c r="T56" s="17"/>
    </row>
    <row r="57" spans="1:20">
      <c r="A57" s="271">
        <v>37</v>
      </c>
      <c r="B57" s="375"/>
      <c r="C57" s="375"/>
      <c r="D57" s="385"/>
      <c r="E57" s="379"/>
      <c r="F57" s="424"/>
      <c r="G57" s="374"/>
      <c r="H57" s="375"/>
      <c r="I57" s="375"/>
      <c r="J57" s="375"/>
      <c r="K57" s="375"/>
      <c r="L57" s="375"/>
      <c r="M57" s="270">
        <v>37</v>
      </c>
      <c r="N57" s="17"/>
      <c r="O57" s="17"/>
      <c r="P57" s="17"/>
      <c r="Q57" s="17"/>
      <c r="R57" s="17"/>
      <c r="S57" s="17"/>
      <c r="T57" s="17"/>
    </row>
    <row r="58" spans="1:20">
      <c r="A58" s="271">
        <v>38</v>
      </c>
      <c r="B58" s="375"/>
      <c r="C58" s="375"/>
      <c r="D58" s="385"/>
      <c r="E58" s="379"/>
      <c r="F58" s="424"/>
      <c r="G58" s="374"/>
      <c r="H58" s="375"/>
      <c r="I58" s="375"/>
      <c r="J58" s="375"/>
      <c r="K58" s="375"/>
      <c r="L58" s="375"/>
      <c r="M58" s="270">
        <v>38</v>
      </c>
      <c r="N58" s="17"/>
      <c r="O58" s="17"/>
      <c r="P58" s="17"/>
      <c r="Q58" s="17"/>
      <c r="R58" s="17"/>
      <c r="S58" s="17"/>
      <c r="T58" s="17"/>
    </row>
    <row r="59" spans="1:20">
      <c r="A59" s="271">
        <v>39</v>
      </c>
      <c r="B59" s="375"/>
      <c r="C59" s="375"/>
      <c r="D59" s="385"/>
      <c r="E59" s="379"/>
      <c r="F59" s="424"/>
      <c r="G59" s="374"/>
      <c r="H59" s="375"/>
      <c r="I59" s="375"/>
      <c r="J59" s="375"/>
      <c r="K59" s="375"/>
      <c r="L59" s="375"/>
      <c r="M59" s="270">
        <v>39</v>
      </c>
      <c r="N59" s="17"/>
      <c r="O59" s="17"/>
      <c r="P59" s="17"/>
      <c r="Q59" s="17"/>
      <c r="R59" s="17"/>
      <c r="S59" s="17"/>
      <c r="T59" s="17"/>
    </row>
    <row r="60" spans="1:20">
      <c r="A60" s="271">
        <v>40</v>
      </c>
      <c r="B60" s="375"/>
      <c r="C60" s="375"/>
      <c r="D60" s="385"/>
      <c r="E60" s="379"/>
      <c r="F60" s="424"/>
      <c r="G60" s="374"/>
      <c r="H60" s="375"/>
      <c r="I60" s="375"/>
      <c r="J60" s="375"/>
      <c r="K60" s="375"/>
      <c r="L60" s="375"/>
      <c r="M60" s="270">
        <v>40</v>
      </c>
      <c r="N60" s="17"/>
      <c r="O60" s="17"/>
      <c r="P60" s="17"/>
      <c r="Q60" s="17"/>
      <c r="R60" s="17"/>
      <c r="S60" s="17"/>
      <c r="T60" s="17"/>
    </row>
    <row r="61" spans="1:20">
      <c r="A61" s="271">
        <v>41</v>
      </c>
      <c r="B61" s="345" t="s">
        <v>1938</v>
      </c>
      <c r="C61" s="321">
        <f>SUM(C42:C60)</f>
        <v>0</v>
      </c>
      <c r="D61" s="425"/>
      <c r="E61" s="426"/>
      <c r="F61" s="314"/>
      <c r="G61" s="322">
        <f t="shared" ref="G61:L61" si="1">SUM(G42:G60)</f>
        <v>0</v>
      </c>
      <c r="H61" s="318">
        <f t="shared" si="1"/>
        <v>0</v>
      </c>
      <c r="I61" s="321">
        <f t="shared" si="1"/>
        <v>0</v>
      </c>
      <c r="J61" s="318">
        <f t="shared" si="1"/>
        <v>0</v>
      </c>
      <c r="K61" s="321">
        <f t="shared" si="1"/>
        <v>0</v>
      </c>
      <c r="L61" s="318">
        <f t="shared" si="1"/>
        <v>0</v>
      </c>
      <c r="M61" s="270">
        <v>41</v>
      </c>
      <c r="N61" s="17"/>
      <c r="O61" s="17"/>
      <c r="P61" s="17"/>
      <c r="Q61" s="17"/>
      <c r="R61" s="17"/>
      <c r="S61" s="17"/>
      <c r="T61" s="17"/>
    </row>
    <row r="62" spans="1:20" ht="15.6" thickBot="1">
      <c r="A62" s="404">
        <v>42</v>
      </c>
      <c r="B62" s="342"/>
      <c r="C62" s="342"/>
      <c r="D62" s="436"/>
      <c r="E62" s="437"/>
      <c r="F62" s="438"/>
      <c r="G62" s="343"/>
      <c r="H62" s="342"/>
      <c r="I62" s="342"/>
      <c r="J62" s="342"/>
      <c r="K62" s="342"/>
      <c r="L62" s="342"/>
      <c r="M62" s="311">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1970" t="s">
        <v>3495</v>
      </c>
      <c r="B64" s="1970"/>
      <c r="C64" s="17"/>
      <c r="D64" s="17"/>
      <c r="E64" s="17"/>
      <c r="F64" s="1970" t="str">
        <f>A64</f>
        <v>FERC FORM NO. 1 (ED. 12- 91) NYPSC-Modified-96</v>
      </c>
      <c r="G64" s="1970"/>
      <c r="H64" s="1970"/>
      <c r="I64" s="1970"/>
      <c r="J64" s="17"/>
      <c r="K64" s="17"/>
      <c r="L64" s="17"/>
      <c r="M64" s="17"/>
      <c r="N64" s="17"/>
      <c r="O64" s="17"/>
      <c r="P64" s="17"/>
      <c r="Q64" s="17"/>
      <c r="R64" s="17"/>
      <c r="S64" s="17"/>
      <c r="T64" s="17"/>
    </row>
    <row r="65" spans="1:20">
      <c r="A65" s="69" t="s">
        <v>3496</v>
      </c>
      <c r="B65" s="69"/>
      <c r="C65" s="69"/>
      <c r="D65" s="69"/>
      <c r="E65" s="69"/>
      <c r="F65" s="69" t="s">
        <v>3497</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customSheetViews>
    <customSheetView guid="{B03EE9F7-5DE6-4312-9CF8-68BFF35B892B}" scale="85" colorId="22" showPageBreaks="1" printArea="1">
      <colBreaks count="1" manualBreakCount="1">
        <brk id="5" max="64" man="1"/>
      </colBreaks>
      <pageMargins left="0.5" right="0.5" top="0.5" bottom="0.5" header="0.5" footer="0.5"/>
      <printOptions horizontalCentered="1" verticalCentered="1"/>
      <pageSetup scale="70" fitToWidth="2" orientation="portrait" horizontalDpi="300" verticalDpi="300" r:id="rId1"/>
      <headerFooter alignWithMargins="0"/>
    </customSheetView>
    <customSheetView guid="{6604920B-9A9A-4B1B-8001-ABFAE204A5A1}" scale="85" colorId="22" showPageBreaks="1">
      <colBreaks count="2" manualBreakCount="2">
        <brk id="5" max="64" man="1"/>
        <brk id="13" max="1048575" man="1"/>
      </colBreaks>
      <pageMargins left="0.5" right="0.5" top="0.5" bottom="0.5" header="0.5" footer="0.5"/>
      <printOptions horizontalCentered="1" verticalCentered="1"/>
      <pageSetup scale="70" fitToWidth="2" orientation="portrait" horizontalDpi="300" verticalDpi="300" r:id="rId2"/>
      <headerFooter alignWithMargins="0"/>
    </customSheetView>
    <customSheetView guid="{725D19D6-B2FF-4AA6-9BA8-2C93787C1292}" scale="85" colorId="22" showRuler="0">
      <colBreaks count="1" manualBreakCount="1">
        <brk id="5" max="64" man="1"/>
      </colBreaks>
      <pageMargins left="0.5" right="0.5" top="0.5" bottom="0.5" header="0.5" footer="0.5"/>
      <printOptions horizontalCentered="1" verticalCentered="1"/>
      <pageSetup scale="70" fitToWidth="2" orientation="portrait" horizontalDpi="300" verticalDpi="300" r:id="rId3"/>
      <headerFooter alignWithMargins="0"/>
    </customSheetView>
    <customSheetView guid="{00D7FFF0-A637-4B2D-8964-7D108FE27DC9}" scale="85" colorId="22">
      <colBreaks count="1" manualBreakCount="1">
        <brk id="5" max="64" man="1"/>
      </colBreaks>
      <pageMargins left="0.5" right="0.5" top="0.5" bottom="0.5" header="0.5" footer="0.5"/>
      <printOptions horizontalCentered="1" verticalCentered="1"/>
      <pageSetup scale="70" fitToWidth="2" orientation="portrait" horizontalDpi="300" verticalDpi="300" r:id="rId4"/>
      <headerFooter alignWithMargins="0"/>
    </customSheetView>
    <customSheetView guid="{8930B103-E5CB-49CF-B279-92DC95584FC0}" scale="85" colorId="22" showPageBreaks="1" printArea="1">
      <colBreaks count="1" manualBreakCount="1">
        <brk id="5" max="64" man="1"/>
      </colBreaks>
      <pageMargins left="0.5" right="0.5" top="0.5" bottom="0.5" header="0.5" footer="0.5"/>
      <printOptions horizontalCentered="1" verticalCentered="1"/>
      <pageSetup scale="70" fitToWidth="2" orientation="portrait" horizontalDpi="300" verticalDpi="300" r:id="rId5"/>
      <headerFooter alignWithMargins="0"/>
    </customSheetView>
  </customSheetViews>
  <mergeCells count="18">
    <mergeCell ref="A10:E10"/>
    <mergeCell ref="A11:E11"/>
    <mergeCell ref="F64:I64"/>
    <mergeCell ref="A64:B64"/>
    <mergeCell ref="F14:H14"/>
    <mergeCell ref="F15:H15"/>
    <mergeCell ref="F16:H16"/>
    <mergeCell ref="F17:H17"/>
    <mergeCell ref="A12:E12"/>
    <mergeCell ref="F10:L10"/>
    <mergeCell ref="F6:L6"/>
    <mergeCell ref="F7:L7"/>
    <mergeCell ref="F8:L8"/>
    <mergeCell ref="F9:L9"/>
    <mergeCell ref="A6:E6"/>
    <mergeCell ref="A7:E7"/>
    <mergeCell ref="A8:E8"/>
    <mergeCell ref="A9:E9"/>
  </mergeCells>
  <phoneticPr fontId="54" type="noConversion"/>
  <printOptions horizontalCentered="1" verticalCentered="1"/>
  <pageMargins left="0.5" right="0.5" top="0.5" bottom="0.5" header="0.5" footer="0.5"/>
  <pageSetup scale="70" fitToWidth="2" orientation="portrait" horizontalDpi="300" verticalDpi="300" r:id="rId6"/>
  <headerFooter alignWithMargins="0"/>
  <colBreaks count="1" manualBreakCount="1">
    <brk id="5" max="64" man="1"/>
  </colBreaks>
</worksheet>
</file>

<file path=xl/worksheets/sheet36.xml><?xml version="1.0" encoding="utf-8"?>
<worksheet xmlns="http://schemas.openxmlformats.org/spreadsheetml/2006/main" xmlns:r="http://schemas.openxmlformats.org/officeDocument/2006/relationships">
  <sheetPr transitionEvaluation="1"/>
  <dimension ref="A1:H64"/>
  <sheetViews>
    <sheetView defaultGridColor="0" topLeftCell="A22" colorId="22" zoomScale="85" zoomScaleNormal="85" workbookViewId="0">
      <selection activeCell="H58" sqref="H58"/>
    </sheetView>
  </sheetViews>
  <sheetFormatPr defaultColWidth="9.6328125" defaultRowHeight="15"/>
  <cols>
    <col min="1" max="1" width="4.6328125" style="9" customWidth="1"/>
    <col min="2" max="2" width="30.6328125" style="9" customWidth="1"/>
    <col min="3" max="3" width="24.6328125" style="9" customWidth="1"/>
    <col min="4" max="5" width="22.6328125" style="9" customWidth="1"/>
    <col min="6" max="16384" width="9.6328125" style="9"/>
  </cols>
  <sheetData>
    <row r="1" spans="1:5">
      <c r="A1" s="29"/>
      <c r="B1" s="66"/>
      <c r="C1" s="262" t="s">
        <v>1202</v>
      </c>
      <c r="D1" s="261" t="s">
        <v>1431</v>
      </c>
      <c r="E1" s="67" t="s">
        <v>1432</v>
      </c>
    </row>
    <row r="2" spans="1:5">
      <c r="A2" s="72" t="str">
        <f>'Data Sheet'!$C$25</f>
        <v>Rochester Gas &amp; Electric Corporation</v>
      </c>
      <c r="B2" s="17"/>
      <c r="C2" s="98" t="s">
        <v>3699</v>
      </c>
      <c r="D2" s="78" t="s">
        <v>1227</v>
      </c>
      <c r="E2" s="73"/>
    </row>
    <row r="3" spans="1:5" ht="15" customHeight="1">
      <c r="A3" s="74"/>
      <c r="B3" s="77"/>
      <c r="C3" s="98" t="s">
        <v>3700</v>
      </c>
      <c r="D3" s="870" t="str">
        <f>'Data Sheet'!$C$40</f>
        <v xml:space="preserve"> </v>
      </c>
      <c r="E3" s="111" t="str">
        <f>'Data Sheet'!$C$38</f>
        <v>12/31/2013</v>
      </c>
    </row>
    <row r="4" spans="1:5" ht="15" customHeight="1">
      <c r="A4" s="1988" t="s">
        <v>3498</v>
      </c>
      <c r="B4" s="1989"/>
      <c r="C4" s="1989"/>
      <c r="D4" s="1989"/>
      <c r="E4" s="1994"/>
    </row>
    <row r="5" spans="1:5">
      <c r="A5" s="1991" t="s">
        <v>3499</v>
      </c>
      <c r="B5" s="1995"/>
      <c r="C5" s="1995"/>
      <c r="D5" s="1995"/>
      <c r="E5" s="1996"/>
    </row>
    <row r="6" spans="1:5">
      <c r="A6" s="1997" t="s">
        <v>3500</v>
      </c>
      <c r="B6" s="1998"/>
      <c r="C6" s="1998"/>
      <c r="D6" s="1998"/>
      <c r="E6" s="1999"/>
    </row>
    <row r="7" spans="1:5">
      <c r="A7" s="2000" t="s">
        <v>523</v>
      </c>
      <c r="B7" s="2001"/>
      <c r="C7" s="2001"/>
      <c r="D7" s="2004" t="s">
        <v>525</v>
      </c>
      <c r="E7" s="2005"/>
    </row>
    <row r="8" spans="1:5">
      <c r="A8" s="1969" t="s">
        <v>3501</v>
      </c>
      <c r="B8" s="1993"/>
      <c r="C8" s="1993"/>
      <c r="D8" s="1016" t="s">
        <v>526</v>
      </c>
      <c r="E8" s="1017"/>
    </row>
    <row r="9" spans="1:5">
      <c r="A9" s="1969" t="s">
        <v>522</v>
      </c>
      <c r="B9" s="1993"/>
      <c r="C9" s="1993"/>
      <c r="D9" s="2006" t="s">
        <v>527</v>
      </c>
      <c r="E9" s="2007"/>
    </row>
    <row r="10" spans="1:5">
      <c r="A10" s="1969" t="s">
        <v>531</v>
      </c>
      <c r="B10" s="1993"/>
      <c r="C10" s="1993"/>
      <c r="D10" s="2006" t="s">
        <v>524</v>
      </c>
      <c r="E10" s="2007"/>
    </row>
    <row r="11" spans="1:5">
      <c r="A11" s="1969" t="s">
        <v>532</v>
      </c>
      <c r="B11" s="1993"/>
      <c r="C11" s="1993"/>
      <c r="D11" s="2006" t="s">
        <v>528</v>
      </c>
      <c r="E11" s="2007"/>
    </row>
    <row r="12" spans="1:5">
      <c r="A12" s="1969" t="s">
        <v>533</v>
      </c>
      <c r="B12" s="1993"/>
      <c r="C12" s="1993"/>
      <c r="D12" s="2006" t="s">
        <v>529</v>
      </c>
      <c r="E12" s="2007"/>
    </row>
    <row r="13" spans="1:5">
      <c r="A13" s="2002" t="s">
        <v>1418</v>
      </c>
      <c r="B13" s="2003"/>
      <c r="C13" s="2003"/>
      <c r="D13" s="2008" t="s">
        <v>530</v>
      </c>
      <c r="E13" s="2009"/>
    </row>
    <row r="14" spans="1:5">
      <c r="A14" s="409" t="s">
        <v>1357</v>
      </c>
      <c r="B14" s="89" t="s">
        <v>3502</v>
      </c>
      <c r="C14" s="89"/>
      <c r="D14" s="807" t="s">
        <v>3503</v>
      </c>
      <c r="E14" s="808" t="s">
        <v>4717</v>
      </c>
    </row>
    <row r="15" spans="1:5">
      <c r="A15" s="333" t="s">
        <v>1360</v>
      </c>
      <c r="B15" s="77" t="s">
        <v>3504</v>
      </c>
      <c r="C15" s="77"/>
      <c r="D15" s="822" t="s">
        <v>447</v>
      </c>
      <c r="E15" s="629" t="s">
        <v>448</v>
      </c>
    </row>
    <row r="16" spans="1:5">
      <c r="A16" s="409">
        <v>1</v>
      </c>
      <c r="B16" s="348" t="s">
        <v>3505</v>
      </c>
      <c r="C16" s="17"/>
      <c r="D16" s="385"/>
      <c r="E16" s="379"/>
    </row>
    <row r="17" spans="1:5">
      <c r="A17" s="332">
        <v>2</v>
      </c>
      <c r="B17" s="17"/>
      <c r="C17" s="17"/>
      <c r="D17" s="385"/>
      <c r="E17" s="384"/>
    </row>
    <row r="18" spans="1:5">
      <c r="A18" s="332">
        <v>3</v>
      </c>
      <c r="B18" s="17"/>
      <c r="C18" s="17"/>
      <c r="D18" s="385"/>
      <c r="E18" s="379"/>
    </row>
    <row r="19" spans="1:5">
      <c r="A19" s="332">
        <v>4</v>
      </c>
      <c r="B19" s="17"/>
      <c r="C19" s="17"/>
      <c r="D19" s="385"/>
      <c r="E19" s="379"/>
    </row>
    <row r="20" spans="1:5">
      <c r="A20" s="332">
        <v>5</v>
      </c>
      <c r="B20" s="17"/>
      <c r="C20" s="17"/>
      <c r="D20" s="385"/>
      <c r="E20" s="379"/>
    </row>
    <row r="21" spans="1:5">
      <c r="A21" s="332">
        <v>6</v>
      </c>
      <c r="B21" s="346" t="s">
        <v>3891</v>
      </c>
      <c r="C21" s="17"/>
      <c r="D21" s="289">
        <f>SUM(D17:D20)</f>
        <v>0</v>
      </c>
      <c r="E21" s="283">
        <f>SUM(E17:E20)</f>
        <v>0</v>
      </c>
    </row>
    <row r="22" spans="1:5">
      <c r="A22" s="332">
        <v>7</v>
      </c>
      <c r="B22" s="17"/>
      <c r="C22" s="17"/>
      <c r="D22" s="385"/>
      <c r="E22" s="379"/>
    </row>
    <row r="23" spans="1:5">
      <c r="A23" s="332">
        <v>8</v>
      </c>
      <c r="B23" s="348" t="s">
        <v>3506</v>
      </c>
      <c r="C23" s="17"/>
      <c r="D23" s="385"/>
      <c r="E23" s="379"/>
    </row>
    <row r="24" spans="1:5">
      <c r="A24" s="332">
        <v>9</v>
      </c>
      <c r="B24" s="17"/>
      <c r="C24" s="17"/>
      <c r="D24" s="385"/>
      <c r="E24" s="384"/>
    </row>
    <row r="25" spans="1:5">
      <c r="A25" s="332">
        <v>10</v>
      </c>
      <c r="B25" s="17"/>
      <c r="C25" s="17"/>
      <c r="D25" s="385"/>
      <c r="E25" s="379"/>
    </row>
    <row r="26" spans="1:5">
      <c r="A26" s="332">
        <v>11</v>
      </c>
      <c r="B26" s="17"/>
      <c r="C26" s="17"/>
      <c r="D26" s="385"/>
      <c r="E26" s="379"/>
    </row>
    <row r="27" spans="1:5">
      <c r="A27" s="332">
        <v>12</v>
      </c>
      <c r="B27" s="17"/>
      <c r="C27" s="17"/>
      <c r="D27" s="385"/>
      <c r="E27" s="379"/>
    </row>
    <row r="28" spans="1:5">
      <c r="A28" s="332">
        <v>13</v>
      </c>
      <c r="B28" s="346" t="s">
        <v>3891</v>
      </c>
      <c r="C28" s="17"/>
      <c r="D28" s="289">
        <f>SUM(D24:D27)</f>
        <v>0</v>
      </c>
      <c r="E28" s="283">
        <f>SUM(E24:E27)</f>
        <v>0</v>
      </c>
    </row>
    <row r="29" spans="1:5">
      <c r="A29" s="332">
        <v>14</v>
      </c>
      <c r="B29" s="17"/>
      <c r="C29" s="17"/>
      <c r="D29" s="385"/>
      <c r="E29" s="379"/>
    </row>
    <row r="30" spans="1:5">
      <c r="A30" s="332">
        <v>15</v>
      </c>
      <c r="B30" s="348" t="s">
        <v>3507</v>
      </c>
      <c r="C30" s="17"/>
      <c r="D30" s="385"/>
      <c r="E30" s="379"/>
    </row>
    <row r="31" spans="1:5">
      <c r="A31" s="332">
        <v>16</v>
      </c>
      <c r="B31" s="17"/>
      <c r="C31" s="17"/>
      <c r="D31" s="385"/>
      <c r="E31" s="384"/>
    </row>
    <row r="32" spans="1:5">
      <c r="A32" s="332">
        <v>17</v>
      </c>
      <c r="B32" s="17"/>
      <c r="C32" s="17"/>
      <c r="D32" s="385"/>
      <c r="E32" s="379"/>
    </row>
    <row r="33" spans="1:5">
      <c r="A33" s="332">
        <v>18</v>
      </c>
      <c r="B33" s="17"/>
      <c r="C33" s="17"/>
      <c r="D33" s="385"/>
      <c r="E33" s="379"/>
    </row>
    <row r="34" spans="1:5">
      <c r="A34" s="332">
        <v>19</v>
      </c>
      <c r="B34" s="17"/>
      <c r="C34" s="17"/>
      <c r="D34" s="385"/>
      <c r="E34" s="379"/>
    </row>
    <row r="35" spans="1:5">
      <c r="A35" s="332">
        <v>20</v>
      </c>
      <c r="B35" s="346" t="s">
        <v>3891</v>
      </c>
      <c r="C35" s="17"/>
      <c r="D35" s="289">
        <f>SUM(D31:D34)</f>
        <v>0</v>
      </c>
      <c r="E35" s="283">
        <f>SUM(E31:E34)</f>
        <v>0</v>
      </c>
    </row>
    <row r="36" spans="1:5">
      <c r="A36" s="332">
        <v>21</v>
      </c>
      <c r="B36" s="17"/>
      <c r="C36" s="17"/>
      <c r="D36" s="385"/>
      <c r="E36" s="379"/>
    </row>
    <row r="37" spans="1:5">
      <c r="A37" s="332">
        <v>22</v>
      </c>
      <c r="B37" s="348" t="s">
        <v>3508</v>
      </c>
      <c r="C37" s="17"/>
      <c r="D37" s="385"/>
      <c r="E37" s="379"/>
    </row>
    <row r="38" spans="1:5">
      <c r="A38" s="332">
        <v>23</v>
      </c>
      <c r="B38" s="17"/>
      <c r="C38" s="17"/>
      <c r="D38" s="385"/>
      <c r="E38" s="384"/>
    </row>
    <row r="39" spans="1:5">
      <c r="A39" s="332">
        <v>24</v>
      </c>
      <c r="B39" s="17"/>
      <c r="C39" s="17"/>
      <c r="D39" s="385"/>
      <c r="E39" s="379"/>
    </row>
    <row r="40" spans="1:5">
      <c r="A40" s="332">
        <v>25</v>
      </c>
      <c r="B40" s="17"/>
      <c r="C40" s="17"/>
      <c r="D40" s="385"/>
      <c r="E40" s="379"/>
    </row>
    <row r="41" spans="1:5">
      <c r="A41" s="332">
        <v>26</v>
      </c>
      <c r="B41" s="17"/>
      <c r="C41" s="17"/>
      <c r="D41" s="385"/>
      <c r="E41" s="379"/>
    </row>
    <row r="42" spans="1:5">
      <c r="A42" s="332">
        <v>27</v>
      </c>
      <c r="B42" s="346" t="s">
        <v>3891</v>
      </c>
      <c r="C42" s="17"/>
      <c r="D42" s="289">
        <f>SUM(D38:D41)</f>
        <v>0</v>
      </c>
      <c r="E42" s="283">
        <f>SUM(E38:E41)</f>
        <v>0</v>
      </c>
    </row>
    <row r="43" spans="1:5">
      <c r="A43" s="332">
        <v>28</v>
      </c>
      <c r="B43" s="17"/>
      <c r="C43" s="17"/>
      <c r="D43" s="385"/>
      <c r="E43" s="379"/>
    </row>
    <row r="44" spans="1:5">
      <c r="A44" s="332">
        <v>29</v>
      </c>
      <c r="B44" s="348" t="s">
        <v>3509</v>
      </c>
      <c r="C44" s="17"/>
      <c r="D44" s="385">
        <v>35943213</v>
      </c>
      <c r="E44" s="379">
        <v>519192263</v>
      </c>
    </row>
    <row r="45" spans="1:5">
      <c r="A45" s="332">
        <v>30</v>
      </c>
      <c r="B45" s="17"/>
      <c r="C45" s="17"/>
      <c r="D45" s="385"/>
      <c r="E45" s="384"/>
    </row>
    <row r="46" spans="1:5">
      <c r="A46" s="332">
        <v>31</v>
      </c>
      <c r="B46" s="17"/>
      <c r="C46" s="17"/>
      <c r="D46" s="385"/>
      <c r="E46" s="379"/>
    </row>
    <row r="47" spans="1:5">
      <c r="A47" s="332">
        <v>32</v>
      </c>
      <c r="B47" s="17"/>
      <c r="C47" s="17"/>
      <c r="D47" s="385"/>
      <c r="E47" s="379"/>
    </row>
    <row r="48" spans="1:5">
      <c r="A48" s="332">
        <v>33</v>
      </c>
      <c r="B48" s="17"/>
      <c r="C48" s="17"/>
      <c r="D48" s="385"/>
      <c r="E48" s="379"/>
    </row>
    <row r="49" spans="1:8">
      <c r="A49" s="332">
        <v>34</v>
      </c>
      <c r="B49" s="17"/>
      <c r="C49" s="17"/>
      <c r="D49" s="385"/>
      <c r="E49" s="379"/>
    </row>
    <row r="50" spans="1:8">
      <c r="A50" s="332">
        <v>35</v>
      </c>
      <c r="B50" s="17"/>
      <c r="C50" s="17"/>
      <c r="D50" s="385"/>
      <c r="E50" s="379"/>
      <c r="H50" s="1745"/>
    </row>
    <row r="51" spans="1:8">
      <c r="A51" s="332">
        <v>36</v>
      </c>
      <c r="B51" s="346" t="s">
        <v>3891</v>
      </c>
      <c r="C51" s="17"/>
      <c r="D51" s="289">
        <v>35943213</v>
      </c>
      <c r="E51" s="283">
        <v>519192263</v>
      </c>
    </row>
    <row r="52" spans="1:8">
      <c r="A52" s="332">
        <v>37</v>
      </c>
      <c r="B52" s="17"/>
      <c r="C52" s="17"/>
      <c r="D52" s="385"/>
      <c r="E52" s="379"/>
    </row>
    <row r="53" spans="1:8">
      <c r="A53" s="332">
        <v>38</v>
      </c>
      <c r="B53" s="348" t="s">
        <v>3510</v>
      </c>
      <c r="C53" s="17"/>
      <c r="D53" s="385"/>
      <c r="E53" s="379"/>
    </row>
    <row r="54" spans="1:8">
      <c r="A54" s="332">
        <v>39</v>
      </c>
      <c r="B54" s="17"/>
      <c r="C54" s="17"/>
      <c r="D54" s="385"/>
      <c r="E54" s="379"/>
    </row>
    <row r="55" spans="1:8">
      <c r="A55" s="332">
        <v>40</v>
      </c>
      <c r="B55" s="17"/>
      <c r="C55" s="17"/>
      <c r="D55" s="385"/>
      <c r="E55" s="379"/>
    </row>
    <row r="56" spans="1:8">
      <c r="A56" s="332">
        <v>41</v>
      </c>
      <c r="B56" s="17"/>
      <c r="C56" s="17"/>
      <c r="D56" s="385"/>
      <c r="E56" s="73"/>
    </row>
    <row r="57" spans="1:8">
      <c r="A57" s="332">
        <v>42</v>
      </c>
      <c r="B57" s="17"/>
      <c r="C57" s="17"/>
      <c r="D57" s="385"/>
      <c r="E57" s="384" t="s">
        <v>1418</v>
      </c>
    </row>
    <row r="58" spans="1:8">
      <c r="A58" s="332">
        <v>43</v>
      </c>
      <c r="B58" s="17"/>
      <c r="C58" s="17"/>
      <c r="D58" s="385"/>
      <c r="E58" s="73"/>
    </row>
    <row r="59" spans="1:8">
      <c r="A59" s="332">
        <v>44</v>
      </c>
      <c r="B59" s="17"/>
      <c r="C59" s="17"/>
      <c r="D59" s="385"/>
      <c r="E59" s="73"/>
    </row>
    <row r="60" spans="1:8">
      <c r="A60" s="333">
        <v>45</v>
      </c>
      <c r="B60" s="346" t="s">
        <v>3891</v>
      </c>
      <c r="C60" s="17"/>
      <c r="D60" s="289">
        <f>SUM(D54:D59)</f>
        <v>0</v>
      </c>
      <c r="E60" s="283">
        <f>SUM(E54:E59)</f>
        <v>0</v>
      </c>
    </row>
    <row r="61" spans="1:8" ht="15.6" thickBot="1">
      <c r="A61" s="305">
        <v>46</v>
      </c>
      <c r="B61" s="329" t="s">
        <v>3511</v>
      </c>
      <c r="C61" s="329"/>
      <c r="D61" s="575">
        <f>D21+D28+D35+D42+D51+D60</f>
        <v>35943213</v>
      </c>
      <c r="E61" s="326">
        <f>E21+E28+E35+E42+E51+E60</f>
        <v>519192263</v>
      </c>
    </row>
    <row r="63" spans="1:8">
      <c r="A63" s="9" t="s">
        <v>3512</v>
      </c>
    </row>
    <row r="64" spans="1:8">
      <c r="A64" s="69" t="s">
        <v>3513</v>
      </c>
      <c r="B64" s="69"/>
      <c r="C64" s="69"/>
      <c r="D64" s="69"/>
      <c r="E64" s="69"/>
    </row>
  </sheetData>
  <customSheetViews>
    <customSheetView guid="{B03EE9F7-5DE6-4312-9CF8-68BFF35B892B}" scale="85" colorId="22" topLeftCell="A22">
      <selection activeCell="H58" sqref="H58"/>
      <pageMargins left="0.5" right="0.5" top="0.5" bottom="0.5" header="0.5" footer="0.5"/>
      <printOptions horizontalCentered="1" verticalCentered="1"/>
      <pageSetup scale="70" orientation="portrait" horizontalDpi="300" verticalDpi="300" r:id="rId1"/>
      <headerFooter alignWithMargins="0"/>
    </customSheetView>
    <customSheetView guid="{6604920B-9A9A-4B1B-8001-ABFAE204A5A1}" scale="85" colorId="22" showPageBreaks="1" topLeftCell="A22">
      <selection activeCell="H58" sqref="H58"/>
      <pageMargins left="0.5" right="0.5" top="0.5" bottom="0.5" header="0.5" footer="0.5"/>
      <printOptions horizontalCentered="1" verticalCentered="1"/>
      <pageSetup scale="70" orientation="portrait" horizontalDpi="300" verticalDpi="300" r:id="rId2"/>
      <headerFooter alignWithMargins="0"/>
    </customSheetView>
    <customSheetView guid="{725D19D6-B2FF-4AA6-9BA8-2C93787C1292}" scale="85" colorId="22" showRuler="0" topLeftCell="A22">
      <selection activeCell="H58" sqref="H58"/>
      <pageMargins left="0.5" right="0.5" top="0.5" bottom="0.5" header="0.5" footer="0.5"/>
      <printOptions horizontalCentered="1" verticalCentered="1"/>
      <pageSetup scale="70" orientation="portrait" horizontalDpi="300" verticalDpi="300" r:id="rId3"/>
      <headerFooter alignWithMargins="0"/>
    </customSheetView>
    <customSheetView guid="{00D7FFF0-A637-4B2D-8964-7D108FE27DC9}" scale="85" colorId="22" topLeftCell="A22">
      <selection activeCell="H58" sqref="H58"/>
      <pageMargins left="0.5" right="0.5" top="0.5" bottom="0.5" header="0.5" footer="0.5"/>
      <printOptions horizontalCentered="1" verticalCentered="1"/>
      <pageSetup scale="70" orientation="portrait" horizontalDpi="300" verticalDpi="300" r:id="rId4"/>
      <headerFooter alignWithMargins="0"/>
    </customSheetView>
    <customSheetView guid="{8930B103-E5CB-49CF-B279-92DC95584FC0}" scale="85" colorId="22" showPageBreaks="1" topLeftCell="A22">
      <selection activeCell="H58" sqref="H58"/>
      <pageMargins left="0.5" right="0.5" top="0.5" bottom="0.5" header="0.5" footer="0.5"/>
      <printOptions horizontalCentered="1" verticalCentered="1"/>
      <pageSetup scale="70" orientation="portrait" horizontalDpi="300" verticalDpi="300" r:id="rId5"/>
      <headerFooter alignWithMargins="0"/>
    </customSheetView>
  </customSheetViews>
  <mergeCells count="16">
    <mergeCell ref="A12:C12"/>
    <mergeCell ref="A13:C13"/>
    <mergeCell ref="D7:E7"/>
    <mergeCell ref="D9:E9"/>
    <mergeCell ref="D10:E10"/>
    <mergeCell ref="D11:E11"/>
    <mergeCell ref="D12:E12"/>
    <mergeCell ref="D13:E13"/>
    <mergeCell ref="A8:C8"/>
    <mergeCell ref="A9:C9"/>
    <mergeCell ref="A10:C10"/>
    <mergeCell ref="A11:C11"/>
    <mergeCell ref="A4:E4"/>
    <mergeCell ref="A5:E5"/>
    <mergeCell ref="A6:E6"/>
    <mergeCell ref="A7:C7"/>
  </mergeCells>
  <phoneticPr fontId="54" type="noConversion"/>
  <printOptions horizontalCentered="1" verticalCentered="1"/>
  <pageMargins left="0.5" right="0.5" top="0.5" bottom="0.5" header="0.5" footer="0.5"/>
  <pageSetup scale="70" orientation="portrait" horizontalDpi="300" verticalDpi="300" r:id="rId6"/>
  <headerFooter alignWithMargins="0"/>
</worksheet>
</file>

<file path=xl/worksheets/sheet37.xml><?xml version="1.0" encoding="utf-8"?>
<worksheet xmlns="http://schemas.openxmlformats.org/spreadsheetml/2006/main" xmlns:r="http://schemas.openxmlformats.org/officeDocument/2006/relationships">
  <sheetPr transitionEvaluation="1">
    <pageSetUpPr fitToPage="1"/>
  </sheetPr>
  <dimension ref="A1:F81"/>
  <sheetViews>
    <sheetView defaultGridColor="0" topLeftCell="A31" colorId="22" zoomScale="85" zoomScaleNormal="85" workbookViewId="0">
      <selection activeCell="C57" sqref="C57"/>
    </sheetView>
  </sheetViews>
  <sheetFormatPr defaultColWidth="9.6328125" defaultRowHeight="15"/>
  <cols>
    <col min="1" max="1" width="2.6328125" style="9" customWidth="1"/>
    <col min="2" max="2" width="4.6328125" style="9" customWidth="1"/>
    <col min="3" max="3" width="30.6328125" style="9" customWidth="1"/>
    <col min="4" max="4" width="20.90625" style="9" customWidth="1"/>
    <col min="5" max="5" width="15.6328125" style="9" customWidth="1"/>
    <col min="6" max="6" width="16.6328125" style="9" customWidth="1"/>
    <col min="7" max="16384" width="9.6328125" style="9"/>
  </cols>
  <sheetData>
    <row r="1" spans="1:6">
      <c r="A1" s="29" t="s">
        <v>1429</v>
      </c>
      <c r="B1" s="66"/>
      <c r="C1" s="260"/>
      <c r="D1" s="261" t="s">
        <v>1202</v>
      </c>
      <c r="E1" s="261" t="s">
        <v>1431</v>
      </c>
      <c r="F1" s="313" t="s">
        <v>1432</v>
      </c>
    </row>
    <row r="2" spans="1:6">
      <c r="A2" s="72" t="str">
        <f>'Data Sheet'!$C$25</f>
        <v>Rochester Gas &amp; Electric Corporation</v>
      </c>
      <c r="B2" s="17"/>
      <c r="C2" s="81"/>
      <c r="D2" s="78" t="s">
        <v>2884</v>
      </c>
      <c r="E2" s="78" t="s">
        <v>1227</v>
      </c>
      <c r="F2" s="83"/>
    </row>
    <row r="3" spans="1:6" ht="15" customHeight="1">
      <c r="A3" s="74"/>
      <c r="B3" s="77"/>
      <c r="C3" s="118"/>
      <c r="D3" s="86" t="s">
        <v>418</v>
      </c>
      <c r="E3" s="871" t="str">
        <f>'Data Sheet'!$C$40</f>
        <v xml:space="preserve"> </v>
      </c>
      <c r="F3" s="111" t="str">
        <f>'Data Sheet'!$C$38</f>
        <v>12/31/2013</v>
      </c>
    </row>
    <row r="4" spans="1:6" ht="15" customHeight="1">
      <c r="A4" s="314"/>
      <c r="B4" s="264" t="s">
        <v>3514</v>
      </c>
      <c r="C4" s="264"/>
      <c r="D4" s="264"/>
      <c r="E4" s="264"/>
      <c r="F4" s="265"/>
    </row>
    <row r="5" spans="1:6">
      <c r="A5" s="72"/>
      <c r="B5" s="2001" t="s">
        <v>1883</v>
      </c>
      <c r="C5" s="2001"/>
      <c r="D5" s="2001"/>
      <c r="E5" s="2001"/>
      <c r="F5" s="2011"/>
    </row>
    <row r="6" spans="1:6">
      <c r="A6" s="72"/>
      <c r="B6" s="1970" t="s">
        <v>1974</v>
      </c>
      <c r="C6" s="1970"/>
      <c r="D6" s="1970"/>
      <c r="E6" s="1970"/>
      <c r="F6" s="1971"/>
    </row>
    <row r="7" spans="1:6">
      <c r="A7" s="72"/>
      <c r="B7" s="1970" t="s">
        <v>1975</v>
      </c>
      <c r="C7" s="1970"/>
      <c r="D7" s="1970"/>
      <c r="E7" s="1970"/>
      <c r="F7" s="1971"/>
    </row>
    <row r="8" spans="1:6">
      <c r="A8" s="72"/>
      <c r="B8" s="1970" t="s">
        <v>1976</v>
      </c>
      <c r="C8" s="1970"/>
      <c r="D8" s="1970"/>
      <c r="E8" s="1970"/>
      <c r="F8" s="1971"/>
    </row>
    <row r="9" spans="1:6">
      <c r="A9" s="72"/>
      <c r="B9" s="1970" t="s">
        <v>3852</v>
      </c>
      <c r="C9" s="1970"/>
      <c r="D9" s="1970"/>
      <c r="E9" s="1970"/>
      <c r="F9" s="1971"/>
    </row>
    <row r="10" spans="1:6">
      <c r="A10" s="72"/>
      <c r="B10" s="1970" t="s">
        <v>1884</v>
      </c>
      <c r="C10" s="1970"/>
      <c r="D10" s="1970"/>
      <c r="E10" s="1970"/>
      <c r="F10" s="1971"/>
    </row>
    <row r="11" spans="1:6">
      <c r="A11" s="72"/>
      <c r="B11" s="1970" t="s">
        <v>3853</v>
      </c>
      <c r="C11" s="1970"/>
      <c r="D11" s="1970"/>
      <c r="E11" s="1970"/>
      <c r="F11" s="1971"/>
    </row>
    <row r="12" spans="1:6">
      <c r="A12" s="72"/>
      <c r="B12" s="1970" t="s">
        <v>1885</v>
      </c>
      <c r="C12" s="1970"/>
      <c r="D12" s="1970"/>
      <c r="E12" s="1970"/>
      <c r="F12" s="1971"/>
    </row>
    <row r="13" spans="1:6">
      <c r="A13" s="72"/>
      <c r="B13" s="1970" t="s">
        <v>3854</v>
      </c>
      <c r="C13" s="1970"/>
      <c r="D13" s="1970"/>
      <c r="E13" s="1970"/>
      <c r="F13" s="1971"/>
    </row>
    <row r="14" spans="1:6">
      <c r="A14" s="72"/>
      <c r="B14" s="1970" t="s">
        <v>3855</v>
      </c>
      <c r="C14" s="1970"/>
      <c r="D14" s="1970"/>
      <c r="E14" s="1970"/>
      <c r="F14" s="1971"/>
    </row>
    <row r="15" spans="1:6">
      <c r="A15" s="72"/>
      <c r="B15" s="1970" t="s">
        <v>1886</v>
      </c>
      <c r="C15" s="1970"/>
      <c r="D15" s="1970"/>
      <c r="E15" s="1970"/>
      <c r="F15" s="1971"/>
    </row>
    <row r="16" spans="1:6">
      <c r="A16" s="72"/>
      <c r="B16" s="1970" t="s">
        <v>3856</v>
      </c>
      <c r="C16" s="1970"/>
      <c r="D16" s="1970"/>
      <c r="E16" s="1970"/>
      <c r="F16" s="1971"/>
    </row>
    <row r="17" spans="1:6">
      <c r="A17" s="72"/>
      <c r="B17" s="1970" t="s">
        <v>3857</v>
      </c>
      <c r="C17" s="1970"/>
      <c r="D17" s="1970"/>
      <c r="E17" s="1970"/>
      <c r="F17" s="1971"/>
    </row>
    <row r="18" spans="1:6">
      <c r="A18" s="72"/>
      <c r="B18" s="1970" t="s">
        <v>1887</v>
      </c>
      <c r="C18" s="1970"/>
      <c r="D18" s="1970"/>
      <c r="E18" s="1970"/>
      <c r="F18" s="1971"/>
    </row>
    <row r="19" spans="1:6">
      <c r="A19" s="72"/>
      <c r="B19" s="1970" t="s">
        <v>3858</v>
      </c>
      <c r="C19" s="1970"/>
      <c r="D19" s="1970"/>
      <c r="E19" s="1970"/>
      <c r="F19" s="1971"/>
    </row>
    <row r="20" spans="1:6">
      <c r="A20" s="72"/>
      <c r="B20" s="1970" t="s">
        <v>2359</v>
      </c>
      <c r="C20" s="1970"/>
      <c r="D20" s="1970"/>
      <c r="E20" s="1970"/>
      <c r="F20" s="1971"/>
    </row>
    <row r="21" spans="1:6">
      <c r="A21" s="72"/>
      <c r="B21" s="17"/>
      <c r="C21" s="17"/>
      <c r="D21" s="17"/>
      <c r="E21" s="17"/>
      <c r="F21" s="73"/>
    </row>
    <row r="22" spans="1:6">
      <c r="A22" s="87"/>
      <c r="B22" s="89" t="s">
        <v>1357</v>
      </c>
      <c r="C22" s="611" t="s">
        <v>1412</v>
      </c>
      <c r="D22" s="411"/>
      <c r="E22" s="411"/>
      <c r="F22" s="399" t="s">
        <v>4717</v>
      </c>
    </row>
    <row r="23" spans="1:6">
      <c r="A23" s="74"/>
      <c r="B23" s="77" t="s">
        <v>1360</v>
      </c>
      <c r="C23" s="381" t="s">
        <v>446</v>
      </c>
      <c r="D23" s="75"/>
      <c r="E23" s="75"/>
      <c r="F23" s="273" t="s">
        <v>447</v>
      </c>
    </row>
    <row r="24" spans="1:6">
      <c r="A24" s="72"/>
      <c r="B24" s="81">
        <v>1</v>
      </c>
      <c r="C24" s="348" t="s">
        <v>2360</v>
      </c>
      <c r="D24" s="17"/>
      <c r="E24" s="17"/>
      <c r="F24" s="338"/>
    </row>
    <row r="25" spans="1:6">
      <c r="A25" s="72"/>
      <c r="B25" s="81">
        <v>2</v>
      </c>
      <c r="C25" s="17" t="s">
        <v>2796</v>
      </c>
      <c r="D25" s="17"/>
      <c r="E25" s="17"/>
      <c r="F25" s="337"/>
    </row>
    <row r="26" spans="1:6">
      <c r="A26" s="72"/>
      <c r="B26" s="81">
        <v>3</v>
      </c>
      <c r="C26" s="17"/>
      <c r="D26" s="17"/>
      <c r="E26" s="17"/>
      <c r="F26" s="338"/>
    </row>
    <row r="27" spans="1:6">
      <c r="A27" s="72"/>
      <c r="B27" s="81">
        <v>4</v>
      </c>
      <c r="C27" s="17"/>
      <c r="D27" s="17"/>
      <c r="E27" s="482"/>
      <c r="F27" s="338"/>
    </row>
    <row r="28" spans="1:6">
      <c r="A28" s="72"/>
      <c r="B28" s="81">
        <v>5</v>
      </c>
      <c r="C28" s="17"/>
      <c r="D28" s="17"/>
      <c r="E28" s="374"/>
      <c r="F28" s="338"/>
    </row>
    <row r="29" spans="1:6">
      <c r="A29" s="72"/>
      <c r="B29" s="81">
        <v>6</v>
      </c>
      <c r="C29" s="17"/>
      <c r="D29" s="17"/>
      <c r="E29" s="374"/>
      <c r="F29" s="338"/>
    </row>
    <row r="30" spans="1:6">
      <c r="A30" s="72"/>
      <c r="B30" s="81">
        <v>7</v>
      </c>
      <c r="C30" s="17"/>
      <c r="D30" s="17"/>
      <c r="E30" s="374"/>
      <c r="F30" s="338"/>
    </row>
    <row r="31" spans="1:6">
      <c r="A31" s="72"/>
      <c r="B31" s="81">
        <v>8</v>
      </c>
      <c r="C31" s="17"/>
      <c r="D31" s="346" t="s">
        <v>3891</v>
      </c>
      <c r="E31" s="374"/>
      <c r="F31" s="317">
        <f>SUM(F25:F30)</f>
        <v>0</v>
      </c>
    </row>
    <row r="32" spans="1:6">
      <c r="A32" s="72"/>
      <c r="B32" s="81">
        <v>9</v>
      </c>
      <c r="C32" s="17"/>
      <c r="D32" s="17"/>
      <c r="E32" s="17"/>
      <c r="F32" s="338"/>
    </row>
    <row r="33" spans="1:6">
      <c r="A33" s="72"/>
      <c r="B33" s="81">
        <v>10</v>
      </c>
      <c r="C33" s="348" t="s">
        <v>2361</v>
      </c>
      <c r="D33" s="17"/>
      <c r="E33" s="374"/>
      <c r="F33" s="338"/>
    </row>
    <row r="34" spans="1:6">
      <c r="A34" s="72"/>
      <c r="B34" s="81">
        <v>11</v>
      </c>
      <c r="C34" s="17" t="s">
        <v>2796</v>
      </c>
      <c r="D34" s="17"/>
      <c r="E34" s="374"/>
      <c r="F34" s="337"/>
    </row>
    <row r="35" spans="1:6">
      <c r="A35" s="72"/>
      <c r="B35" s="81">
        <v>12</v>
      </c>
      <c r="C35" s="17"/>
      <c r="D35" s="17"/>
      <c r="E35" s="374"/>
      <c r="F35" s="338"/>
    </row>
    <row r="36" spans="1:6">
      <c r="A36" s="72"/>
      <c r="B36" s="81">
        <v>13</v>
      </c>
      <c r="C36" s="17"/>
      <c r="D36" s="17"/>
      <c r="E36" s="374"/>
      <c r="F36" s="338"/>
    </row>
    <row r="37" spans="1:6">
      <c r="A37" s="72"/>
      <c r="B37" s="81">
        <v>14</v>
      </c>
      <c r="C37" s="17"/>
      <c r="D37" s="17"/>
      <c r="E37" s="374"/>
      <c r="F37" s="338"/>
    </row>
    <row r="38" spans="1:6">
      <c r="A38" s="72"/>
      <c r="B38" s="81">
        <v>15</v>
      </c>
      <c r="C38" s="17"/>
      <c r="D38" s="17"/>
      <c r="E38" s="374"/>
      <c r="F38" s="338"/>
    </row>
    <row r="39" spans="1:6">
      <c r="A39" s="72"/>
      <c r="B39" s="81">
        <v>16</v>
      </c>
      <c r="C39" s="17"/>
      <c r="D39" s="17"/>
      <c r="E39" s="374"/>
      <c r="F39" s="338"/>
    </row>
    <row r="40" spans="1:6">
      <c r="A40" s="72"/>
      <c r="B40" s="81">
        <v>17</v>
      </c>
      <c r="C40" s="17"/>
      <c r="D40" s="346" t="s">
        <v>3891</v>
      </c>
      <c r="E40" s="374"/>
      <c r="F40" s="317">
        <f>SUM(F34:F39)</f>
        <v>0</v>
      </c>
    </row>
    <row r="41" spans="1:6">
      <c r="A41" s="72"/>
      <c r="B41" s="81">
        <v>18</v>
      </c>
      <c r="C41" s="17"/>
      <c r="D41" s="17"/>
      <c r="E41" s="374"/>
      <c r="F41" s="338"/>
    </row>
    <row r="42" spans="1:6">
      <c r="A42" s="72"/>
      <c r="B42" s="81">
        <v>19</v>
      </c>
      <c r="C42" s="348" t="s">
        <v>2362</v>
      </c>
      <c r="D42" s="17"/>
      <c r="E42" s="374"/>
      <c r="F42" s="338"/>
    </row>
    <row r="43" spans="1:6">
      <c r="A43" s="72"/>
      <c r="B43" s="81">
        <v>20</v>
      </c>
      <c r="C43" s="17" t="s">
        <v>2796</v>
      </c>
      <c r="D43" s="17"/>
      <c r="E43" s="374"/>
      <c r="F43" s="337"/>
    </row>
    <row r="44" spans="1:6">
      <c r="A44" s="72"/>
      <c r="B44" s="81">
        <v>21</v>
      </c>
      <c r="C44" s="17"/>
      <c r="D44" s="17"/>
      <c r="E44" s="374"/>
      <c r="F44" s="338"/>
    </row>
    <row r="45" spans="1:6">
      <c r="A45" s="72"/>
      <c r="B45" s="81">
        <v>22</v>
      </c>
      <c r="C45" s="17"/>
      <c r="D45" s="17"/>
      <c r="E45" s="374"/>
      <c r="F45" s="338"/>
    </row>
    <row r="46" spans="1:6">
      <c r="A46" s="72"/>
      <c r="B46" s="81">
        <v>23</v>
      </c>
      <c r="C46" s="17"/>
      <c r="D46" s="17"/>
      <c r="E46" s="374"/>
      <c r="F46" s="338"/>
    </row>
    <row r="47" spans="1:6">
      <c r="A47" s="72"/>
      <c r="B47" s="81">
        <v>24</v>
      </c>
      <c r="C47" s="17"/>
      <c r="D47" s="17"/>
      <c r="E47" s="374"/>
      <c r="F47" s="338"/>
    </row>
    <row r="48" spans="1:6">
      <c r="A48" s="72"/>
      <c r="B48" s="81">
        <v>25</v>
      </c>
      <c r="C48" s="17"/>
      <c r="D48" s="17"/>
      <c r="E48" s="374"/>
      <c r="F48" s="338"/>
    </row>
    <row r="49" spans="1:6">
      <c r="A49" s="72"/>
      <c r="B49" s="81">
        <v>26</v>
      </c>
      <c r="C49" s="17"/>
      <c r="D49" s="346" t="s">
        <v>3891</v>
      </c>
      <c r="E49" s="374"/>
      <c r="F49" s="317">
        <f>SUM(F43:F48)</f>
        <v>0</v>
      </c>
    </row>
    <row r="50" spans="1:6">
      <c r="A50" s="72"/>
      <c r="B50" s="81">
        <v>27</v>
      </c>
      <c r="C50" s="17"/>
      <c r="D50" s="17"/>
      <c r="E50" s="374"/>
      <c r="F50" s="338"/>
    </row>
    <row r="51" spans="1:6">
      <c r="A51" s="72"/>
      <c r="B51" s="81">
        <v>28</v>
      </c>
      <c r="C51" s="348" t="s">
        <v>2363</v>
      </c>
      <c r="D51" s="17"/>
      <c r="E51" s="374"/>
      <c r="F51" s="338"/>
    </row>
    <row r="52" spans="1:6">
      <c r="A52" s="72"/>
      <c r="B52" s="81">
        <v>29</v>
      </c>
      <c r="C52" s="17" t="s">
        <v>164</v>
      </c>
      <c r="D52" s="17"/>
      <c r="E52" s="374"/>
      <c r="F52" s="337"/>
    </row>
    <row r="53" spans="1:6">
      <c r="A53" s="72"/>
      <c r="B53" s="81">
        <v>30</v>
      </c>
      <c r="C53" s="17"/>
      <c r="D53" s="17"/>
      <c r="E53" s="374"/>
      <c r="F53" s="338">
        <v>25869358</v>
      </c>
    </row>
    <row r="54" spans="1:6">
      <c r="A54" s="72"/>
      <c r="B54" s="81">
        <v>31</v>
      </c>
      <c r="C54" s="17"/>
      <c r="D54" s="17"/>
      <c r="E54" s="17"/>
      <c r="F54" s="338"/>
    </row>
    <row r="55" spans="1:6">
      <c r="A55" s="72"/>
      <c r="B55" s="81">
        <v>32</v>
      </c>
      <c r="C55" s="17" t="s">
        <v>165</v>
      </c>
      <c r="D55" s="17"/>
      <c r="E55" s="17"/>
      <c r="F55" s="338"/>
    </row>
    <row r="56" spans="1:6">
      <c r="A56" s="72"/>
      <c r="B56" s="81">
        <v>33</v>
      </c>
      <c r="C56" s="17" t="s">
        <v>166</v>
      </c>
      <c r="D56" s="17"/>
      <c r="E56" s="17"/>
      <c r="F56" s="338"/>
    </row>
    <row r="57" spans="1:6">
      <c r="A57" s="72"/>
      <c r="B57" s="81">
        <v>34</v>
      </c>
      <c r="C57" s="17" t="s">
        <v>167</v>
      </c>
      <c r="D57" s="17"/>
      <c r="E57" s="17"/>
      <c r="F57" s="338"/>
    </row>
    <row r="58" spans="1:6">
      <c r="A58" s="72"/>
      <c r="B58" s="81">
        <v>35</v>
      </c>
      <c r="C58" s="17"/>
      <c r="D58" s="346" t="s">
        <v>3891</v>
      </c>
      <c r="E58" s="17"/>
      <c r="F58" s="317">
        <f>SUM(F52:F57)</f>
        <v>25869358</v>
      </c>
    </row>
    <row r="59" spans="1:6">
      <c r="A59" s="72"/>
      <c r="B59" s="81">
        <v>36</v>
      </c>
      <c r="C59" s="17"/>
      <c r="D59" s="17"/>
      <c r="E59" s="17"/>
      <c r="F59" s="338"/>
    </row>
    <row r="60" spans="1:6">
      <c r="A60" s="72"/>
      <c r="B60" s="81">
        <v>37</v>
      </c>
      <c r="C60" s="17"/>
      <c r="D60" s="17"/>
      <c r="E60" s="17"/>
      <c r="F60" s="338"/>
    </row>
    <row r="61" spans="1:6">
      <c r="A61" s="72"/>
      <c r="B61" s="81">
        <v>38</v>
      </c>
      <c r="C61" s="17"/>
      <c r="D61" s="17"/>
      <c r="E61" s="17"/>
      <c r="F61" s="338"/>
    </row>
    <row r="62" spans="1:6">
      <c r="A62" s="72"/>
      <c r="B62" s="81">
        <v>39</v>
      </c>
      <c r="C62" s="17"/>
      <c r="D62" s="17"/>
      <c r="E62" s="17"/>
      <c r="F62" s="338"/>
    </row>
    <row r="63" spans="1:6" ht="15.6" thickBot="1">
      <c r="A63" s="355"/>
      <c r="B63" s="307">
        <v>40</v>
      </c>
      <c r="C63" s="329" t="s">
        <v>4204</v>
      </c>
      <c r="D63" s="329"/>
      <c r="E63" s="327"/>
      <c r="F63" s="326">
        <f>F31+F40+F49+F58</f>
        <v>25869358</v>
      </c>
    </row>
    <row r="65" spans="1:6">
      <c r="B65" s="2010" t="s">
        <v>2364</v>
      </c>
      <c r="C65" s="2010"/>
      <c r="D65" s="2010"/>
    </row>
    <row r="66" spans="1:6">
      <c r="A66" s="17"/>
      <c r="B66" s="1968" t="s">
        <v>1175</v>
      </c>
      <c r="C66" s="1968"/>
      <c r="D66" s="1968"/>
      <c r="E66" s="1968"/>
      <c r="F66" s="1968"/>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customSheetViews>
    <customSheetView guid="{B03EE9F7-5DE6-4312-9CF8-68BFF35B892B}" scale="85" colorId="22" fitToPage="1">
      <pageMargins left="0.5" right="0.5" top="0.5" bottom="0.5" header="0.5" footer="0.5"/>
      <printOptions horizontalCentered="1" verticalCentered="1"/>
      <pageSetup scale="72" orientation="portrait" horizontalDpi="300" verticalDpi="300" r:id="rId1"/>
      <headerFooter alignWithMargins="0"/>
    </customSheetView>
    <customSheetView guid="{6604920B-9A9A-4B1B-8001-ABFAE204A5A1}" scale="85" colorId="22" showPageBreaks="1" fitToPage="1">
      <pageMargins left="0.5" right="0.5" top="0.5" bottom="0.5" header="0.5" footer="0.5"/>
      <printOptions horizontalCentered="1" verticalCentered="1"/>
      <pageSetup scale="72" orientation="portrait" horizontalDpi="300" verticalDpi="300" r:id="rId2"/>
      <headerFooter alignWithMargins="0"/>
    </customSheetView>
    <customSheetView guid="{725D19D6-B2FF-4AA6-9BA8-2C93787C1292}" scale="85" colorId="22" fitToPage="1" showRuler="0">
      <pageMargins left="0.5" right="0.5" top="0.5" bottom="0.5" header="0.5" footer="0.5"/>
      <printOptions horizontalCentered="1" verticalCentered="1"/>
      <pageSetup scale="72" orientation="portrait" horizontalDpi="300" verticalDpi="300" r:id="rId3"/>
      <headerFooter alignWithMargins="0"/>
    </customSheetView>
    <customSheetView guid="{00D7FFF0-A637-4B2D-8964-7D108FE27DC9}" scale="85" colorId="22" fitToPage="1">
      <pageMargins left="0.5" right="0.5" top="0.5" bottom="0.5" header="0.5" footer="0.5"/>
      <printOptions horizontalCentered="1" verticalCentered="1"/>
      <pageSetup scale="72" orientation="portrait" horizontalDpi="300" verticalDpi="300" r:id="rId4"/>
      <headerFooter alignWithMargins="0"/>
    </customSheetView>
    <customSheetView guid="{8930B103-E5CB-49CF-B279-92DC95584FC0}" scale="85" colorId="22" showPageBreaks="1" fitToPage="1">
      <pageMargins left="0.5" right="0.5" top="0.5" bottom="0.5" header="0.5" footer="0.5"/>
      <printOptions horizontalCentered="1" verticalCentered="1"/>
      <pageSetup scale="72" orientation="portrait" horizontalDpi="300" verticalDpi="300" r:id="rId5"/>
      <headerFooter alignWithMargins="0"/>
    </customSheetView>
  </customSheetViews>
  <mergeCells count="18">
    <mergeCell ref="B15:F15"/>
    <mergeCell ref="B16:F16"/>
    <mergeCell ref="B5:F5"/>
    <mergeCell ref="B6:F6"/>
    <mergeCell ref="B7:F7"/>
    <mergeCell ref="B8:F8"/>
    <mergeCell ref="B9:F9"/>
    <mergeCell ref="B10:F10"/>
    <mergeCell ref="B11:F11"/>
    <mergeCell ref="B12:F12"/>
    <mergeCell ref="B13:F13"/>
    <mergeCell ref="B14:F14"/>
    <mergeCell ref="B65:D65"/>
    <mergeCell ref="B66:F66"/>
    <mergeCell ref="B17:F17"/>
    <mergeCell ref="B18:F18"/>
    <mergeCell ref="B19:F19"/>
    <mergeCell ref="B20:F20"/>
  </mergeCells>
  <phoneticPr fontId="54" type="noConversion"/>
  <printOptions horizontalCentered="1" verticalCentered="1"/>
  <pageMargins left="0.5" right="0.5" top="0.5" bottom="0.5" header="0.5" footer="0.5"/>
  <pageSetup scale="72" orientation="portrait" horizontalDpi="300" verticalDpi="300" r:id="rId6"/>
  <headerFooter alignWithMargins="0"/>
</worksheet>
</file>

<file path=xl/worksheets/sheet38.xml><?xml version="1.0" encoding="utf-8"?>
<worksheet xmlns="http://schemas.openxmlformats.org/spreadsheetml/2006/main" xmlns:r="http://schemas.openxmlformats.org/officeDocument/2006/relationships">
  <sheetPr transitionEvaluation="1"/>
  <dimension ref="A1:AX200"/>
  <sheetViews>
    <sheetView defaultGridColor="0" topLeftCell="A10" colorId="22" zoomScale="85" zoomScaleNormal="85" workbookViewId="0">
      <selection activeCell="C33" sqref="C33"/>
    </sheetView>
  </sheetViews>
  <sheetFormatPr defaultColWidth="9.6328125" defaultRowHeight="15"/>
  <cols>
    <col min="1" max="1" width="4.6328125" style="9" customWidth="1"/>
    <col min="2" max="2" width="35.6328125" style="9" customWidth="1"/>
    <col min="3" max="3" width="21.54296875" style="9" customWidth="1"/>
    <col min="4" max="4" width="20.6328125" style="9" customWidth="1"/>
    <col min="5" max="5" width="14.36328125" style="9" customWidth="1"/>
    <col min="6" max="16384" width="9.6328125" style="9"/>
  </cols>
  <sheetData>
    <row r="1" spans="1:50">
      <c r="A1" s="29" t="s">
        <v>1176</v>
      </c>
      <c r="B1" s="66"/>
      <c r="C1" s="262" t="s">
        <v>1202</v>
      </c>
      <c r="D1" s="261" t="s">
        <v>1431</v>
      </c>
      <c r="E1" s="313" t="s">
        <v>1432</v>
      </c>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row>
    <row r="2" spans="1:50">
      <c r="A2" s="72" t="str">
        <f>'Data Sheet'!$C$25</f>
        <v>Rochester Gas &amp; Electric Corporation</v>
      </c>
      <c r="B2" s="17"/>
      <c r="C2" s="98" t="s">
        <v>2884</v>
      </c>
      <c r="D2" s="78" t="s">
        <v>1227</v>
      </c>
      <c r="E2" s="83" t="s">
        <v>1418</v>
      </c>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row>
    <row r="3" spans="1:50" ht="15" customHeight="1">
      <c r="A3" s="74"/>
      <c r="B3" s="77"/>
      <c r="C3" s="105" t="s">
        <v>3608</v>
      </c>
      <c r="D3" s="870" t="str">
        <f>'Data Sheet'!$C$40</f>
        <v xml:space="preserve"> </v>
      </c>
      <c r="E3" s="111" t="str">
        <f>'Data Sheet'!$C$38</f>
        <v>12/31/2013</v>
      </c>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row>
    <row r="4" spans="1:50" ht="15" customHeight="1">
      <c r="A4" s="263" t="s">
        <v>1177</v>
      </c>
      <c r="B4" s="264"/>
      <c r="C4" s="264"/>
      <c r="D4" s="264"/>
      <c r="E4" s="265"/>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row>
    <row r="5" spans="1:50">
      <c r="A5" s="1965" t="s">
        <v>1178</v>
      </c>
      <c r="B5" s="1966"/>
      <c r="C5" s="1966"/>
      <c r="D5" s="1966"/>
      <c r="E5" s="196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row>
    <row r="6" spans="1:50">
      <c r="A6" s="1962" t="s">
        <v>4148</v>
      </c>
      <c r="B6" s="1963"/>
      <c r="C6" s="1963"/>
      <c r="D6" s="1963"/>
      <c r="E6" s="1959"/>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row>
    <row r="7" spans="1:50">
      <c r="A7" s="1962" t="s">
        <v>4147</v>
      </c>
      <c r="B7" s="1963"/>
      <c r="C7" s="1963"/>
      <c r="D7" s="1963"/>
      <c r="E7" s="1959"/>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row>
    <row r="8" spans="1:50">
      <c r="A8" s="1969"/>
      <c r="B8" s="1993"/>
      <c r="C8" s="1993"/>
      <c r="D8" s="1993"/>
      <c r="E8" s="1971"/>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row>
    <row r="9" spans="1:50">
      <c r="A9" s="72"/>
      <c r="B9" s="17"/>
      <c r="C9" s="17"/>
      <c r="D9" s="17"/>
      <c r="E9" s="73"/>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row>
    <row r="10" spans="1:50">
      <c r="A10" s="87"/>
      <c r="B10" s="90"/>
      <c r="C10" s="89"/>
      <c r="D10" s="89"/>
      <c r="E10" s="399" t="s">
        <v>4713</v>
      </c>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row>
    <row r="11" spans="1:50">
      <c r="A11" s="271" t="s">
        <v>1357</v>
      </c>
      <c r="B11" s="79" t="s">
        <v>1208</v>
      </c>
      <c r="C11" s="69"/>
      <c r="D11" s="69"/>
      <c r="E11" s="270" t="s">
        <v>2139</v>
      </c>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row>
    <row r="12" spans="1:50">
      <c r="A12" s="272" t="s">
        <v>1360</v>
      </c>
      <c r="B12" s="381" t="s">
        <v>446</v>
      </c>
      <c r="C12" s="69"/>
      <c r="D12" s="75"/>
      <c r="E12" s="273" t="s">
        <v>447</v>
      </c>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row>
    <row r="13" spans="1:50">
      <c r="A13" s="409" t="s">
        <v>1365</v>
      </c>
      <c r="B13" s="89"/>
      <c r="C13" s="89"/>
      <c r="D13" s="89"/>
      <c r="E13" s="373"/>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0">
      <c r="A14" s="332" t="s">
        <v>1366</v>
      </c>
      <c r="B14" s="17"/>
      <c r="C14" s="17"/>
      <c r="D14" s="17"/>
      <c r="E14" s="338"/>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row>
    <row r="15" spans="1:50">
      <c r="A15" s="332" t="s">
        <v>1367</v>
      </c>
      <c r="B15" s="17"/>
      <c r="C15" s="17"/>
      <c r="D15" s="17"/>
      <c r="E15" s="338"/>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row>
    <row r="16" spans="1:50">
      <c r="A16" s="332" t="s">
        <v>1368</v>
      </c>
      <c r="B16" s="17"/>
      <c r="C16" s="17"/>
      <c r="D16" s="17"/>
      <c r="E16" s="338"/>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row>
    <row r="17" spans="1:50">
      <c r="A17" s="332" t="s">
        <v>1369</v>
      </c>
      <c r="B17" s="17"/>
      <c r="C17" s="17"/>
      <c r="D17" s="17"/>
      <c r="E17" s="338"/>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row>
    <row r="18" spans="1:50">
      <c r="A18" s="332" t="s">
        <v>1370</v>
      </c>
      <c r="B18" s="17"/>
      <c r="C18" s="17"/>
      <c r="D18" s="17"/>
      <c r="E18" s="338"/>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row>
    <row r="19" spans="1:50">
      <c r="A19" s="332" t="s">
        <v>1371</v>
      </c>
      <c r="B19" s="17"/>
      <c r="C19" s="17"/>
      <c r="D19" s="17"/>
      <c r="E19" s="338"/>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row>
    <row r="20" spans="1:50">
      <c r="A20" s="332" t="s">
        <v>1372</v>
      </c>
      <c r="B20" s="17"/>
      <c r="C20" s="17"/>
      <c r="D20" s="17"/>
      <c r="E20" s="338"/>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row>
    <row r="21" spans="1:50">
      <c r="A21" s="332" t="s">
        <v>1373</v>
      </c>
      <c r="B21" s="17"/>
      <c r="C21" s="17"/>
      <c r="D21" s="17"/>
      <c r="E21" s="338"/>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row>
    <row r="22" spans="1:50">
      <c r="A22" s="332" t="s">
        <v>1374</v>
      </c>
      <c r="B22" s="17"/>
      <c r="C22" s="17"/>
      <c r="D22" s="17"/>
      <c r="E22" s="338"/>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row>
    <row r="23" spans="1:50">
      <c r="A23" s="332" t="s">
        <v>1375</v>
      </c>
      <c r="B23" s="17"/>
      <c r="C23" s="17"/>
      <c r="D23" s="17"/>
      <c r="E23" s="338"/>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row>
    <row r="24" spans="1:50">
      <c r="A24" s="332" t="s">
        <v>1376</v>
      </c>
      <c r="B24" s="17"/>
      <c r="C24" s="17"/>
      <c r="D24" s="17"/>
      <c r="E24" s="338"/>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row>
    <row r="25" spans="1:50">
      <c r="A25" s="332" t="s">
        <v>1377</v>
      </c>
      <c r="B25" s="17"/>
      <c r="C25" s="17"/>
      <c r="D25" s="17"/>
      <c r="E25" s="338"/>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row>
    <row r="26" spans="1:50">
      <c r="A26" s="332" t="s">
        <v>1378</v>
      </c>
      <c r="B26" s="17"/>
      <c r="C26" s="17"/>
      <c r="D26" s="17"/>
      <c r="E26" s="338"/>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row>
    <row r="27" spans="1:50">
      <c r="A27" s="332" t="s">
        <v>1379</v>
      </c>
      <c r="B27" s="17"/>
      <c r="C27" s="17"/>
      <c r="D27" s="17"/>
      <c r="E27" s="338"/>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row>
    <row r="28" spans="1:50">
      <c r="A28" s="332" t="s">
        <v>1380</v>
      </c>
      <c r="B28" s="17"/>
      <c r="C28" s="17"/>
      <c r="D28" s="17"/>
      <c r="E28" s="338"/>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row>
    <row r="29" spans="1:50">
      <c r="A29" s="332" t="s">
        <v>1381</v>
      </c>
      <c r="B29" s="17"/>
      <c r="C29" s="17"/>
      <c r="D29" s="17"/>
      <c r="E29" s="338"/>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row>
    <row r="30" spans="1:50">
      <c r="A30" s="332" t="s">
        <v>1382</v>
      </c>
      <c r="B30" s="17"/>
      <c r="C30" s="17"/>
      <c r="D30" s="17"/>
      <c r="E30" s="338"/>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row>
    <row r="31" spans="1:50">
      <c r="A31" s="332" t="s">
        <v>1383</v>
      </c>
      <c r="B31" s="17"/>
      <c r="C31" s="17"/>
      <c r="D31" s="17"/>
      <c r="E31" s="338"/>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row>
    <row r="32" spans="1:50">
      <c r="A32" s="332" t="s">
        <v>1384</v>
      </c>
      <c r="B32" s="77"/>
      <c r="C32" s="77"/>
      <c r="D32" s="77"/>
      <c r="E32" s="339"/>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row>
    <row r="33" spans="1:50">
      <c r="A33" s="333" t="s">
        <v>2896</v>
      </c>
      <c r="B33" s="315"/>
      <c r="C33" s="315" t="s">
        <v>4204</v>
      </c>
      <c r="D33" s="315"/>
      <c r="E33" s="317">
        <f>SUM(E13:E32)</f>
        <v>0</v>
      </c>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row>
    <row r="34" spans="1:50">
      <c r="A34" s="263" t="s">
        <v>1209</v>
      </c>
      <c r="B34" s="264"/>
      <c r="C34" s="264"/>
      <c r="D34" s="264"/>
      <c r="E34" s="265"/>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row>
    <row r="35" spans="1:50">
      <c r="A35" s="1965" t="s">
        <v>1210</v>
      </c>
      <c r="B35" s="1966"/>
      <c r="C35" s="1966"/>
      <c r="D35" s="1966"/>
      <c r="E35" s="268"/>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c r="A36" s="1962" t="s">
        <v>1888</v>
      </c>
      <c r="B36" s="1963"/>
      <c r="C36" s="1963"/>
      <c r="D36" s="1963"/>
      <c r="E36" s="268"/>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row>
    <row r="37" spans="1:50">
      <c r="A37" s="1962" t="s">
        <v>4145</v>
      </c>
      <c r="B37" s="1963"/>
      <c r="C37" s="1963"/>
      <c r="D37" s="1963"/>
      <c r="E37" s="268"/>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row>
    <row r="38" spans="1:50">
      <c r="A38" s="1969" t="s">
        <v>4146</v>
      </c>
      <c r="B38" s="1993"/>
      <c r="C38" s="1993"/>
      <c r="D38" s="1993"/>
      <c r="E38" s="73"/>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0">
      <c r="A39" s="72"/>
      <c r="B39" s="17"/>
      <c r="C39" s="17"/>
      <c r="D39" s="17"/>
      <c r="E39" s="73"/>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row>
    <row r="40" spans="1:50">
      <c r="A40" s="87"/>
      <c r="B40" s="90"/>
      <c r="C40" s="89"/>
      <c r="D40" s="89"/>
      <c r="E40" s="399" t="s">
        <v>4713</v>
      </c>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row>
    <row r="41" spans="1:50">
      <c r="A41" s="271" t="s">
        <v>1357</v>
      </c>
      <c r="B41" s="345" t="s">
        <v>1211</v>
      </c>
      <c r="C41" s="17"/>
      <c r="D41" s="17"/>
      <c r="E41" s="270" t="s">
        <v>2139</v>
      </c>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row>
    <row r="42" spans="1:50">
      <c r="A42" s="272" t="s">
        <v>1360</v>
      </c>
      <c r="B42" s="395" t="s">
        <v>1212</v>
      </c>
      <c r="C42" s="77"/>
      <c r="D42" s="77"/>
      <c r="E42" s="273" t="s">
        <v>447</v>
      </c>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row>
    <row r="43" spans="1:50">
      <c r="A43" s="271" t="s">
        <v>1365</v>
      </c>
      <c r="B43" s="98"/>
      <c r="C43" s="17"/>
      <c r="D43" s="17"/>
      <c r="E43" s="33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row>
    <row r="44" spans="1:50">
      <c r="A44" s="271" t="s">
        <v>1366</v>
      </c>
      <c r="B44" s="98"/>
      <c r="C44" s="17"/>
      <c r="D44" s="17"/>
      <c r="E44" s="338"/>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row>
    <row r="45" spans="1:50">
      <c r="A45" s="271" t="s">
        <v>1367</v>
      </c>
      <c r="B45" s="17" t="s">
        <v>168</v>
      </c>
      <c r="C45" s="17"/>
      <c r="D45" s="17"/>
      <c r="E45" s="338">
        <v>15118364</v>
      </c>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row>
    <row r="46" spans="1:50">
      <c r="A46" s="271" t="s">
        <v>1368</v>
      </c>
      <c r="B46" s="98"/>
      <c r="C46" s="17"/>
      <c r="D46" s="17"/>
      <c r="E46" s="338"/>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row>
    <row r="47" spans="1:50">
      <c r="A47" s="271" t="s">
        <v>1369</v>
      </c>
      <c r="B47" s="98"/>
      <c r="C47" s="17"/>
      <c r="D47" s="17"/>
      <c r="E47" s="338"/>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row>
    <row r="48" spans="1:50">
      <c r="A48" s="271" t="s">
        <v>1370</v>
      </c>
      <c r="B48" s="98"/>
      <c r="C48" s="17"/>
      <c r="D48" s="17"/>
      <c r="E48" s="338"/>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row>
    <row r="49" spans="1:50">
      <c r="A49" s="271" t="s">
        <v>1371</v>
      </c>
      <c r="B49" s="98"/>
      <c r="C49" s="17"/>
      <c r="D49" s="17"/>
      <c r="E49" s="338"/>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row>
    <row r="50" spans="1:50">
      <c r="A50" s="271" t="s">
        <v>1372</v>
      </c>
      <c r="B50" s="98"/>
      <c r="C50" s="17"/>
      <c r="D50" s="17"/>
      <c r="E50" s="338"/>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row>
    <row r="51" spans="1:50">
      <c r="A51" s="271" t="s">
        <v>1373</v>
      </c>
      <c r="B51" s="98"/>
      <c r="C51" s="17"/>
      <c r="D51" s="17"/>
      <c r="E51" s="338"/>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row>
    <row r="52" spans="1:50">
      <c r="A52" s="271" t="s">
        <v>1374</v>
      </c>
      <c r="B52" s="98"/>
      <c r="C52" s="17"/>
      <c r="D52" s="17"/>
      <c r="E52" s="338"/>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row>
    <row r="53" spans="1:50">
      <c r="A53" s="271" t="s">
        <v>1375</v>
      </c>
      <c r="B53" s="98"/>
      <c r="C53" s="17"/>
      <c r="D53" s="17"/>
      <c r="E53" s="338"/>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row>
    <row r="54" spans="1:50">
      <c r="A54" s="271" t="s">
        <v>1376</v>
      </c>
      <c r="B54" s="98"/>
      <c r="C54" s="17"/>
      <c r="D54" s="17"/>
      <c r="E54" s="338"/>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row>
    <row r="55" spans="1:50">
      <c r="A55" s="271" t="s">
        <v>1377</v>
      </c>
      <c r="B55" s="98"/>
      <c r="C55" s="17"/>
      <c r="D55" s="17"/>
      <c r="E55" s="338"/>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row>
    <row r="56" spans="1:50">
      <c r="A56" s="271" t="s">
        <v>1378</v>
      </c>
      <c r="B56" s="98"/>
      <c r="C56" s="17"/>
      <c r="D56" s="17"/>
      <c r="E56" s="338"/>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row>
    <row r="57" spans="1:50">
      <c r="A57" s="271" t="s">
        <v>1379</v>
      </c>
      <c r="B57" s="98"/>
      <c r="C57" s="17"/>
      <c r="D57" s="17"/>
      <c r="E57" s="338"/>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row>
    <row r="58" spans="1:50">
      <c r="A58" s="271" t="s">
        <v>1380</v>
      </c>
      <c r="B58" s="98"/>
      <c r="C58" s="17"/>
      <c r="D58" s="17"/>
      <c r="E58" s="338"/>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row>
    <row r="59" spans="1:50">
      <c r="A59" s="271" t="s">
        <v>1381</v>
      </c>
      <c r="B59" s="98"/>
      <c r="C59" s="17"/>
      <c r="D59" s="17"/>
      <c r="E59" s="338"/>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row>
    <row r="60" spans="1:50">
      <c r="A60" s="271" t="s">
        <v>1382</v>
      </c>
      <c r="B60" s="98"/>
      <c r="C60" s="17"/>
      <c r="D60" s="17"/>
      <c r="E60" s="338"/>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row>
    <row r="61" spans="1:50">
      <c r="A61" s="271" t="s">
        <v>1383</v>
      </c>
      <c r="B61" s="98"/>
      <c r="C61" s="17"/>
      <c r="D61" s="17"/>
      <c r="E61" s="338"/>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row>
    <row r="62" spans="1:50">
      <c r="A62" s="271" t="s">
        <v>1384</v>
      </c>
      <c r="B62" s="98"/>
      <c r="C62" s="17"/>
      <c r="D62" s="17"/>
      <c r="E62" s="338"/>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row>
    <row r="63" spans="1:50">
      <c r="A63" s="271" t="s">
        <v>2896</v>
      </c>
      <c r="B63" s="98"/>
      <c r="C63" s="17"/>
      <c r="D63" s="17"/>
      <c r="E63" s="338"/>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row>
    <row r="64" spans="1:50" ht="15.6" thickBot="1">
      <c r="A64" s="340" t="s">
        <v>2897</v>
      </c>
      <c r="B64" s="329"/>
      <c r="C64" s="329" t="s">
        <v>4204</v>
      </c>
      <c r="D64" s="329"/>
      <c r="E64" s="326">
        <f>SUM(E43:E63)</f>
        <v>15118364</v>
      </c>
    </row>
    <row r="65" spans="1:5">
      <c r="A65" s="17"/>
      <c r="B65" s="17"/>
      <c r="C65" s="17"/>
      <c r="D65" s="17"/>
      <c r="E65" s="17"/>
    </row>
    <row r="66" spans="1:5">
      <c r="A66" s="1970" t="s">
        <v>1213</v>
      </c>
      <c r="B66" s="1970"/>
      <c r="C66" s="17"/>
      <c r="D66" s="17"/>
      <c r="E66" s="331" t="s">
        <v>1214</v>
      </c>
    </row>
    <row r="67" spans="1:5">
      <c r="A67" s="1968" t="s">
        <v>1215</v>
      </c>
      <c r="B67" s="1968"/>
      <c r="C67" s="1968"/>
      <c r="D67" s="1968"/>
      <c r="E67" s="1968"/>
    </row>
    <row r="68" spans="1:5">
      <c r="A68" s="69"/>
      <c r="B68" s="69"/>
      <c r="C68" s="69"/>
      <c r="D68" s="69"/>
      <c r="E68" s="441"/>
    </row>
    <row r="69" spans="1:5">
      <c r="A69" s="69"/>
      <c r="B69" s="69"/>
      <c r="C69" s="69"/>
      <c r="D69" s="69"/>
      <c r="E69" s="441"/>
    </row>
    <row r="70" spans="1:5">
      <c r="A70" s="17"/>
      <c r="B70" s="17"/>
      <c r="C70" s="17"/>
      <c r="D70" s="17"/>
      <c r="E70" s="17"/>
    </row>
    <row r="71" spans="1:5">
      <c r="A71" s="17"/>
      <c r="B71" s="17"/>
      <c r="C71" s="17"/>
      <c r="D71" s="17"/>
      <c r="E71" s="17"/>
    </row>
    <row r="72" spans="1:5" ht="15.6">
      <c r="A72" s="71" t="s">
        <v>3423</v>
      </c>
      <c r="B72" s="69"/>
      <c r="C72" s="69"/>
      <c r="D72" s="69"/>
      <c r="E72" s="69"/>
    </row>
    <row r="73" spans="1:5">
      <c r="A73" s="17"/>
      <c r="B73" s="17"/>
      <c r="C73" s="17"/>
      <c r="D73" s="17"/>
      <c r="E73" s="17"/>
    </row>
    <row r="74" spans="1:5">
      <c r="A74" s="17"/>
      <c r="B74" s="17"/>
      <c r="C74" s="17"/>
      <c r="D74" s="862"/>
    </row>
    <row r="75" spans="1:5" ht="15.6" thickBot="1">
      <c r="A75" s="17" t="str">
        <f>'Data Sheet'!$C$25</f>
        <v>Rochester Gas &amp; Electric Corporation</v>
      </c>
      <c r="B75" s="17"/>
      <c r="C75" s="17"/>
      <c r="D75" s="862" t="str">
        <f>'Data Sheet'!$C$40</f>
        <v xml:space="preserve"> </v>
      </c>
      <c r="E75" s="9" t="str">
        <f>'Data Sheet'!$C$38</f>
        <v>12/31/2013</v>
      </c>
    </row>
    <row r="76" spans="1:5">
      <c r="A76" s="29"/>
      <c r="B76" s="66"/>
      <c r="C76" s="66"/>
      <c r="D76" s="66"/>
      <c r="E76" s="67"/>
    </row>
    <row r="77" spans="1:5">
      <c r="A77" s="377" t="s">
        <v>1216</v>
      </c>
      <c r="B77" s="69"/>
      <c r="C77" s="69"/>
      <c r="D77" s="69"/>
      <c r="E77" s="70"/>
    </row>
    <row r="78" spans="1:5">
      <c r="A78" s="72"/>
      <c r="B78" s="17"/>
      <c r="C78" s="17"/>
      <c r="D78" s="17"/>
      <c r="E78" s="73"/>
    </row>
    <row r="79" spans="1:5">
      <c r="A79" s="87"/>
      <c r="B79" s="90"/>
      <c r="C79" s="89"/>
      <c r="D79" s="89"/>
      <c r="E79" s="399" t="s">
        <v>4713</v>
      </c>
    </row>
    <row r="80" spans="1:5">
      <c r="A80" s="271" t="s">
        <v>1357</v>
      </c>
      <c r="B80" s="79" t="s">
        <v>1208</v>
      </c>
      <c r="C80" s="69"/>
      <c r="D80" s="69"/>
      <c r="E80" s="270" t="s">
        <v>2139</v>
      </c>
    </row>
    <row r="81" spans="1:5">
      <c r="A81" s="272" t="s">
        <v>1360</v>
      </c>
      <c r="B81" s="381" t="s">
        <v>446</v>
      </c>
      <c r="C81" s="69"/>
      <c r="D81" s="75"/>
      <c r="E81" s="273" t="s">
        <v>447</v>
      </c>
    </row>
    <row r="82" spans="1:5">
      <c r="A82" s="409" t="s">
        <v>1365</v>
      </c>
      <c r="B82" s="89"/>
      <c r="C82" s="89"/>
      <c r="D82" s="89"/>
      <c r="E82" s="373"/>
    </row>
    <row r="83" spans="1:5">
      <c r="A83" s="332" t="s">
        <v>1366</v>
      </c>
      <c r="B83" s="17"/>
      <c r="C83" s="17"/>
      <c r="D83" s="17"/>
      <c r="E83" s="338"/>
    </row>
    <row r="84" spans="1:5">
      <c r="A84" s="332" t="s">
        <v>1367</v>
      </c>
      <c r="B84" s="17"/>
      <c r="C84" s="17"/>
      <c r="D84" s="17"/>
      <c r="E84" s="338"/>
    </row>
    <row r="85" spans="1:5">
      <c r="A85" s="332" t="s">
        <v>1368</v>
      </c>
      <c r="B85" s="17"/>
      <c r="C85" s="17"/>
      <c r="D85" s="17"/>
      <c r="E85" s="338"/>
    </row>
    <row r="86" spans="1:5">
      <c r="A86" s="332" t="s">
        <v>1369</v>
      </c>
      <c r="B86" s="17"/>
      <c r="C86" s="17"/>
      <c r="D86" s="17"/>
      <c r="E86" s="338"/>
    </row>
    <row r="87" spans="1:5">
      <c r="A87" s="332" t="s">
        <v>1370</v>
      </c>
      <c r="B87" s="17"/>
      <c r="C87" s="17"/>
      <c r="D87" s="17"/>
      <c r="E87" s="338"/>
    </row>
    <row r="88" spans="1:5">
      <c r="A88" s="332" t="s">
        <v>1371</v>
      </c>
      <c r="B88" s="17"/>
      <c r="C88" s="17"/>
      <c r="D88" s="17"/>
      <c r="E88" s="338"/>
    </row>
    <row r="89" spans="1:5">
      <c r="A89" s="332" t="s">
        <v>1372</v>
      </c>
      <c r="B89" s="17"/>
      <c r="C89" s="17"/>
      <c r="D89" s="17"/>
      <c r="E89" s="338"/>
    </row>
    <row r="90" spans="1:5">
      <c r="A90" s="332" t="s">
        <v>1373</v>
      </c>
      <c r="B90" s="17"/>
      <c r="C90" s="17"/>
      <c r="D90" s="17"/>
      <c r="E90" s="338"/>
    </row>
    <row r="91" spans="1:5">
      <c r="A91" s="332" t="s">
        <v>1374</v>
      </c>
      <c r="B91" s="17"/>
      <c r="C91" s="17"/>
      <c r="D91" s="17"/>
      <c r="E91" s="338"/>
    </row>
    <row r="92" spans="1:5">
      <c r="A92" s="332" t="s">
        <v>1375</v>
      </c>
      <c r="B92" s="17"/>
      <c r="C92" s="17"/>
      <c r="D92" s="17"/>
      <c r="E92" s="338"/>
    </row>
    <row r="93" spans="1:5">
      <c r="A93" s="332" t="s">
        <v>1376</v>
      </c>
      <c r="B93" s="17"/>
      <c r="C93" s="17"/>
      <c r="D93" s="17"/>
      <c r="E93" s="338"/>
    </row>
    <row r="94" spans="1:5">
      <c r="A94" s="332" t="s">
        <v>1377</v>
      </c>
      <c r="B94" s="17"/>
      <c r="C94" s="17"/>
      <c r="D94" s="17"/>
      <c r="E94" s="338"/>
    </row>
    <row r="95" spans="1:5">
      <c r="A95" s="332" t="s">
        <v>1378</v>
      </c>
      <c r="B95" s="17"/>
      <c r="C95" s="17"/>
      <c r="D95" s="17"/>
      <c r="E95" s="338"/>
    </row>
    <row r="96" spans="1:5">
      <c r="A96" s="332" t="s">
        <v>1379</v>
      </c>
      <c r="B96" s="17"/>
      <c r="C96" s="17"/>
      <c r="D96" s="17"/>
      <c r="E96" s="338"/>
    </row>
    <row r="97" spans="1:5">
      <c r="A97" s="332" t="s">
        <v>1380</v>
      </c>
      <c r="B97" s="17"/>
      <c r="C97" s="17"/>
      <c r="D97" s="17"/>
      <c r="E97" s="338"/>
    </row>
    <row r="98" spans="1:5">
      <c r="A98" s="332" t="s">
        <v>1381</v>
      </c>
      <c r="B98" s="17"/>
      <c r="C98" s="17"/>
      <c r="D98" s="17"/>
      <c r="E98" s="338"/>
    </row>
    <row r="99" spans="1:5">
      <c r="A99" s="332" t="s">
        <v>1382</v>
      </c>
      <c r="B99" s="17"/>
      <c r="C99" s="17"/>
      <c r="D99" s="17"/>
      <c r="E99" s="338"/>
    </row>
    <row r="100" spans="1:5">
      <c r="A100" s="332" t="s">
        <v>1383</v>
      </c>
      <c r="B100" s="17"/>
      <c r="C100" s="17"/>
      <c r="D100" s="17"/>
      <c r="E100" s="338"/>
    </row>
    <row r="101" spans="1:5">
      <c r="A101" s="332" t="s">
        <v>1384</v>
      </c>
      <c r="B101" s="77"/>
      <c r="C101" s="77"/>
      <c r="D101" s="77"/>
      <c r="E101" s="339"/>
    </row>
    <row r="102" spans="1:5">
      <c r="A102" s="333" t="s">
        <v>2896</v>
      </c>
      <c r="B102" s="315"/>
      <c r="C102" s="315" t="s">
        <v>4204</v>
      </c>
      <c r="D102" s="315"/>
      <c r="E102" s="317">
        <f>SUM(E82:E101)</f>
        <v>0</v>
      </c>
    </row>
    <row r="103" spans="1:5">
      <c r="A103" s="72"/>
      <c r="B103" s="17"/>
      <c r="C103" s="17"/>
      <c r="D103" s="17"/>
      <c r="E103" s="384"/>
    </row>
    <row r="104" spans="1:5">
      <c r="A104" s="377" t="s">
        <v>1217</v>
      </c>
      <c r="B104" s="69"/>
      <c r="C104" s="69"/>
      <c r="D104" s="69"/>
      <c r="E104" s="70"/>
    </row>
    <row r="105" spans="1:5">
      <c r="A105" s="72"/>
      <c r="B105" s="17"/>
      <c r="C105" s="17"/>
      <c r="D105" s="17"/>
      <c r="E105" s="73"/>
    </row>
    <row r="106" spans="1:5">
      <c r="A106" s="87"/>
      <c r="B106" s="90"/>
      <c r="C106" s="89"/>
      <c r="D106" s="89"/>
      <c r="E106" s="399" t="s">
        <v>4713</v>
      </c>
    </row>
    <row r="107" spans="1:5">
      <c r="A107" s="271" t="s">
        <v>1357</v>
      </c>
      <c r="B107" s="345" t="s">
        <v>1211</v>
      </c>
      <c r="C107" s="17"/>
      <c r="D107" s="17"/>
      <c r="E107" s="270" t="s">
        <v>2139</v>
      </c>
    </row>
    <row r="108" spans="1:5">
      <c r="A108" s="272" t="s">
        <v>1360</v>
      </c>
      <c r="B108" s="395" t="s">
        <v>1212</v>
      </c>
      <c r="C108" s="77"/>
      <c r="D108" s="77"/>
      <c r="E108" s="273" t="s">
        <v>447</v>
      </c>
    </row>
    <row r="109" spans="1:5">
      <c r="A109" s="271" t="s">
        <v>1365</v>
      </c>
      <c r="B109" s="98"/>
      <c r="C109" s="17"/>
      <c r="D109" s="17"/>
      <c r="E109" s="337"/>
    </row>
    <row r="110" spans="1:5">
      <c r="A110" s="271" t="s">
        <v>1366</v>
      </c>
      <c r="B110" s="98"/>
      <c r="C110" s="17"/>
      <c r="D110" s="17"/>
      <c r="E110" s="338"/>
    </row>
    <row r="111" spans="1:5">
      <c r="A111" s="271" t="s">
        <v>1367</v>
      </c>
      <c r="B111" s="98"/>
      <c r="C111" s="17"/>
      <c r="D111" s="17"/>
      <c r="E111" s="338"/>
    </row>
    <row r="112" spans="1:5">
      <c r="A112" s="271" t="s">
        <v>1368</v>
      </c>
      <c r="B112" s="98"/>
      <c r="C112" s="17"/>
      <c r="D112" s="17"/>
      <c r="E112" s="338"/>
    </row>
    <row r="113" spans="1:5">
      <c r="A113" s="271" t="s">
        <v>1369</v>
      </c>
      <c r="B113" s="98"/>
      <c r="C113" s="17"/>
      <c r="D113" s="17"/>
      <c r="E113" s="338"/>
    </row>
    <row r="114" spans="1:5">
      <c r="A114" s="271" t="s">
        <v>1370</v>
      </c>
      <c r="B114" s="98"/>
      <c r="C114" s="17"/>
      <c r="D114" s="17"/>
      <c r="E114" s="338"/>
    </row>
    <row r="115" spans="1:5">
      <c r="A115" s="271" t="s">
        <v>1371</v>
      </c>
      <c r="B115" s="98"/>
      <c r="C115" s="17"/>
      <c r="D115" s="17"/>
      <c r="E115" s="338"/>
    </row>
    <row r="116" spans="1:5">
      <c r="A116" s="271" t="s">
        <v>1372</v>
      </c>
      <c r="B116" s="98"/>
      <c r="C116" s="17"/>
      <c r="D116" s="17"/>
      <c r="E116" s="338"/>
    </row>
    <row r="117" spans="1:5">
      <c r="A117" s="271" t="s">
        <v>1373</v>
      </c>
      <c r="B117" s="98"/>
      <c r="C117" s="17"/>
      <c r="D117" s="17"/>
      <c r="E117" s="338"/>
    </row>
    <row r="118" spans="1:5">
      <c r="A118" s="271" t="s">
        <v>1374</v>
      </c>
      <c r="B118" s="98"/>
      <c r="C118" s="17"/>
      <c r="D118" s="17"/>
      <c r="E118" s="338"/>
    </row>
    <row r="119" spans="1:5">
      <c r="A119" s="271" t="s">
        <v>1375</v>
      </c>
      <c r="B119" s="98"/>
      <c r="C119" s="17"/>
      <c r="D119" s="17"/>
      <c r="E119" s="338"/>
    </row>
    <row r="120" spans="1:5">
      <c r="A120" s="271" t="s">
        <v>1376</v>
      </c>
      <c r="B120" s="98"/>
      <c r="C120" s="17"/>
      <c r="D120" s="17"/>
      <c r="E120" s="338"/>
    </row>
    <row r="121" spans="1:5">
      <c r="A121" s="271" t="s">
        <v>1377</v>
      </c>
      <c r="B121" s="98"/>
      <c r="C121" s="17"/>
      <c r="D121" s="17"/>
      <c r="E121" s="338"/>
    </row>
    <row r="122" spans="1:5">
      <c r="A122" s="271" t="s">
        <v>1378</v>
      </c>
      <c r="B122" s="98"/>
      <c r="C122" s="17"/>
      <c r="D122" s="17"/>
      <c r="E122" s="338"/>
    </row>
    <row r="123" spans="1:5">
      <c r="A123" s="271" t="s">
        <v>1379</v>
      </c>
      <c r="B123" s="98"/>
      <c r="C123" s="17"/>
      <c r="D123" s="17"/>
      <c r="E123" s="338"/>
    </row>
    <row r="124" spans="1:5">
      <c r="A124" s="271" t="s">
        <v>1380</v>
      </c>
      <c r="B124" s="98"/>
      <c r="C124" s="17"/>
      <c r="D124" s="17"/>
      <c r="E124" s="338"/>
    </row>
    <row r="125" spans="1:5">
      <c r="A125" s="271" t="s">
        <v>1381</v>
      </c>
      <c r="B125" s="98"/>
      <c r="C125" s="17"/>
      <c r="D125" s="17"/>
      <c r="E125" s="338"/>
    </row>
    <row r="126" spans="1:5">
      <c r="A126" s="271" t="s">
        <v>1382</v>
      </c>
      <c r="B126" s="98"/>
      <c r="C126" s="17"/>
      <c r="D126" s="17"/>
      <c r="E126" s="338"/>
    </row>
    <row r="127" spans="1:5">
      <c r="A127" s="271" t="s">
        <v>1383</v>
      </c>
      <c r="B127" s="98"/>
      <c r="C127" s="17"/>
      <c r="D127" s="17"/>
      <c r="E127" s="338"/>
    </row>
    <row r="128" spans="1:5">
      <c r="A128" s="271" t="s">
        <v>1384</v>
      </c>
      <c r="B128" s="98"/>
      <c r="C128" s="17"/>
      <c r="D128" s="17"/>
      <c r="E128" s="338"/>
    </row>
    <row r="129" spans="1:5">
      <c r="A129" s="271" t="s">
        <v>2896</v>
      </c>
      <c r="B129" s="98"/>
      <c r="C129" s="17"/>
      <c r="D129" s="17"/>
      <c r="E129" s="338"/>
    </row>
    <row r="130" spans="1:5" ht="15.6" thickBot="1">
      <c r="A130" s="340" t="s">
        <v>2897</v>
      </c>
      <c r="B130" s="329"/>
      <c r="C130" s="329" t="s">
        <v>4204</v>
      </c>
      <c r="D130" s="329"/>
      <c r="E130" s="326">
        <f>SUM(E109:E129)</f>
        <v>0</v>
      </c>
    </row>
    <row r="131" spans="1:5">
      <c r="A131" s="17"/>
      <c r="B131" s="17"/>
      <c r="C131" s="17"/>
      <c r="D131" s="17"/>
      <c r="E131" s="17"/>
    </row>
    <row r="132" spans="1:5">
      <c r="A132" s="1970" t="s">
        <v>1213</v>
      </c>
      <c r="B132" s="1970"/>
      <c r="C132" s="17"/>
      <c r="D132" s="17"/>
      <c r="E132" s="331" t="s">
        <v>4150</v>
      </c>
    </row>
    <row r="133" spans="1:5">
      <c r="A133" s="1968" t="s">
        <v>1218</v>
      </c>
      <c r="B133" s="1968"/>
      <c r="C133" s="1968"/>
      <c r="D133" s="1968"/>
      <c r="E133" s="441"/>
    </row>
    <row r="134" spans="1:5">
      <c r="A134" s="17"/>
      <c r="B134" s="17"/>
      <c r="C134" s="17"/>
      <c r="D134" s="17"/>
      <c r="E134" s="17"/>
    </row>
    <row r="135" spans="1:5">
      <c r="A135" s="17"/>
      <c r="B135" s="17"/>
      <c r="C135" s="17"/>
      <c r="D135" s="17"/>
      <c r="E135" s="17"/>
    </row>
    <row r="136" spans="1:5">
      <c r="A136" s="17"/>
      <c r="B136" s="17"/>
      <c r="C136"/>
      <c r="D136"/>
      <c r="E136" s="17"/>
    </row>
    <row r="137" spans="1:5" ht="15.6" thickBot="1">
      <c r="A137" s="17" t="str">
        <f>'Data Sheet'!$C$25</f>
        <v>Rochester Gas &amp; Electric Corporation</v>
      </c>
      <c r="B137" s="17"/>
      <c r="C137" s="17"/>
      <c r="D137" s="17"/>
      <c r="E137" s="17"/>
    </row>
    <row r="138" spans="1:5">
      <c r="A138" s="29"/>
      <c r="B138" s="66"/>
      <c r="C138" s="66"/>
      <c r="D138" s="66"/>
      <c r="E138" s="67"/>
    </row>
    <row r="139" spans="1:5">
      <c r="A139" s="1014"/>
      <c r="B139"/>
      <c r="C139"/>
      <c r="D139"/>
      <c r="E139" s="985"/>
    </row>
    <row r="140" spans="1:5">
      <c r="A140" s="72"/>
      <c r="B140" s="1011"/>
      <c r="C140" s="1011"/>
      <c r="D140" s="1011"/>
      <c r="E140" s="73"/>
    </row>
    <row r="141" spans="1:5">
      <c r="A141" s="72"/>
      <c r="B141" s="1011"/>
      <c r="C141" s="1011"/>
      <c r="D141" s="1011"/>
      <c r="E141" s="73"/>
    </row>
    <row r="142" spans="1:5">
      <c r="A142" s="1014"/>
      <c r="B142"/>
      <c r="C142"/>
      <c r="D142"/>
      <c r="E142" s="985"/>
    </row>
    <row r="143" spans="1:5">
      <c r="A143" s="1014"/>
      <c r="B143"/>
      <c r="C143"/>
      <c r="D143"/>
      <c r="E143" s="985"/>
    </row>
    <row r="144" spans="1:5">
      <c r="A144" s="1014"/>
      <c r="B144" s="1012"/>
      <c r="C144" s="1012"/>
      <c r="D144" s="1012"/>
      <c r="E144" s="985"/>
    </row>
    <row r="145" spans="1:5">
      <c r="A145" s="72"/>
      <c r="B145" s="17"/>
      <c r="C145" s="17"/>
      <c r="D145" s="17"/>
      <c r="E145" s="73"/>
    </row>
    <row r="146" spans="1:5">
      <c r="A146" s="72"/>
      <c r="B146" s="17"/>
      <c r="C146" s="17"/>
      <c r="D146" s="17"/>
      <c r="E146" s="73"/>
    </row>
    <row r="147" spans="1:5">
      <c r="A147" s="72"/>
      <c r="B147" s="17"/>
      <c r="C147" s="17"/>
      <c r="D147" s="17"/>
      <c r="E147" s="73"/>
    </row>
    <row r="148" spans="1:5">
      <c r="A148" s="72"/>
      <c r="B148" s="17"/>
      <c r="C148" s="17"/>
      <c r="D148" s="17"/>
      <c r="E148" s="73"/>
    </row>
    <row r="149" spans="1:5">
      <c r="A149" s="72"/>
      <c r="B149" s="17"/>
      <c r="C149" s="17"/>
      <c r="D149" s="17"/>
      <c r="E149" s="73"/>
    </row>
    <row r="150" spans="1:5">
      <c r="A150" s="72"/>
      <c r="B150" s="17"/>
      <c r="C150" s="17"/>
      <c r="D150" s="17"/>
      <c r="E150" s="73"/>
    </row>
    <row r="151" spans="1:5">
      <c r="A151" s="72"/>
      <c r="B151" s="1011"/>
      <c r="C151" s="1011"/>
      <c r="D151" s="1011"/>
      <c r="E151" s="73"/>
    </row>
    <row r="152" spans="1:5">
      <c r="A152" s="72"/>
      <c r="B152" s="17"/>
      <c r="C152" s="17"/>
      <c r="D152" s="17"/>
      <c r="E152" s="73"/>
    </row>
    <row r="153" spans="1:5">
      <c r="A153" s="72"/>
      <c r="B153" s="17"/>
      <c r="C153" s="346"/>
      <c r="D153" s="17"/>
      <c r="E153" s="481"/>
    </row>
    <row r="154" spans="1:5">
      <c r="A154" s="72"/>
      <c r="B154" s="17"/>
      <c r="C154" s="17"/>
      <c r="D154" s="17"/>
      <c r="E154" s="73"/>
    </row>
    <row r="155" spans="1:5">
      <c r="A155" s="72"/>
      <c r="B155" s="17"/>
      <c r="C155" s="1011"/>
      <c r="D155" s="17"/>
      <c r="E155" s="73"/>
    </row>
    <row r="156" spans="1:5">
      <c r="A156" s="72"/>
      <c r="B156" s="17"/>
      <c r="C156" s="17"/>
      <c r="D156" s="17"/>
      <c r="E156" s="985"/>
    </row>
    <row r="157" spans="1:5">
      <c r="A157" s="72"/>
      <c r="B157" s="17"/>
      <c r="C157" s="17"/>
      <c r="D157" s="17"/>
      <c r="E157" s="73"/>
    </row>
    <row r="158" spans="1:5">
      <c r="A158" s="72"/>
      <c r="B158" s="17"/>
      <c r="C158" s="17"/>
      <c r="D158" s="17"/>
      <c r="E158" s="73"/>
    </row>
    <row r="159" spans="1:5">
      <c r="A159" s="72"/>
      <c r="B159" s="17"/>
      <c r="C159" s="17"/>
      <c r="D159" s="17"/>
      <c r="E159" s="73"/>
    </row>
    <row r="160" spans="1:5">
      <c r="A160" s="72"/>
      <c r="B160" s="17"/>
      <c r="C160" s="17"/>
      <c r="D160" s="17"/>
      <c r="E160" s="73"/>
    </row>
    <row r="161" spans="1:5">
      <c r="A161" s="72"/>
      <c r="B161" s="17"/>
      <c r="C161" s="17"/>
      <c r="D161" s="17"/>
      <c r="E161" s="73"/>
    </row>
    <row r="162" spans="1:5">
      <c r="A162" s="72"/>
      <c r="B162" s="17"/>
      <c r="C162" s="17"/>
      <c r="D162" s="17"/>
      <c r="E162" s="73"/>
    </row>
    <row r="163" spans="1:5">
      <c r="A163" s="72"/>
      <c r="B163" s="17"/>
      <c r="C163" s="17"/>
      <c r="D163" s="17"/>
      <c r="E163" s="73"/>
    </row>
    <row r="164" spans="1:5">
      <c r="A164" s="72"/>
      <c r="B164" s="17"/>
      <c r="C164" s="17"/>
      <c r="D164" s="17"/>
      <c r="E164" s="73"/>
    </row>
    <row r="165" spans="1:5">
      <c r="A165" s="72"/>
      <c r="B165" s="17"/>
      <c r="C165" s="17"/>
      <c r="D165" s="17"/>
      <c r="E165" s="73"/>
    </row>
    <row r="166" spans="1:5">
      <c r="A166" s="72"/>
      <c r="B166" s="17"/>
      <c r="C166" s="17"/>
      <c r="D166" s="17"/>
      <c r="E166" s="73"/>
    </row>
    <row r="167" spans="1:5">
      <c r="A167" s="1014"/>
      <c r="B167"/>
      <c r="C167"/>
      <c r="D167"/>
      <c r="E167" s="985"/>
    </row>
    <row r="168" spans="1:5" ht="15.6">
      <c r="A168" s="1972" t="s">
        <v>4051</v>
      </c>
      <c r="B168" s="1973"/>
      <c r="C168" s="1973"/>
      <c r="D168" s="1973"/>
      <c r="E168" s="1974"/>
    </row>
    <row r="169" spans="1:5">
      <c r="A169" s="72"/>
      <c r="B169" s="17"/>
      <c r="C169" s="17"/>
      <c r="D169" s="17"/>
      <c r="E169" s="73"/>
    </row>
    <row r="170" spans="1:5">
      <c r="A170" s="72"/>
      <c r="B170" s="17"/>
      <c r="C170" s="17"/>
      <c r="D170" s="17"/>
      <c r="E170" s="73"/>
    </row>
    <row r="171" spans="1:5">
      <c r="A171" s="72"/>
      <c r="B171" s="17"/>
      <c r="C171" s="17"/>
      <c r="D171" s="17"/>
      <c r="E171" s="73"/>
    </row>
    <row r="172" spans="1:5">
      <c r="A172" s="72"/>
      <c r="B172" s="17"/>
      <c r="C172" s="17"/>
      <c r="D172" s="17"/>
      <c r="E172" s="73"/>
    </row>
    <row r="173" spans="1:5">
      <c r="A173" s="72"/>
      <c r="B173" s="17"/>
      <c r="C173" s="17"/>
      <c r="D173" s="17"/>
      <c r="E173" s="73"/>
    </row>
    <row r="174" spans="1:5">
      <c r="A174" s="72"/>
      <c r="B174" s="17"/>
      <c r="C174" s="17"/>
      <c r="D174" s="17"/>
      <c r="E174" s="73"/>
    </row>
    <row r="175" spans="1:5">
      <c r="A175" s="72"/>
      <c r="B175" s="17"/>
      <c r="C175" s="17"/>
      <c r="D175" s="17"/>
      <c r="E175" s="73"/>
    </row>
    <row r="176" spans="1:5">
      <c r="A176" s="72"/>
      <c r="B176" s="17"/>
      <c r="C176" s="17"/>
      <c r="D176" s="17"/>
      <c r="E176" s="73"/>
    </row>
    <row r="177" spans="1:5">
      <c r="A177" s="72"/>
      <c r="B177" s="17"/>
      <c r="C177" s="17"/>
      <c r="D177" s="17"/>
      <c r="E177" s="73"/>
    </row>
    <row r="178" spans="1:5">
      <c r="A178" s="72"/>
      <c r="B178" s="17"/>
      <c r="C178" s="17"/>
      <c r="D178" s="17"/>
      <c r="E178" s="73"/>
    </row>
    <row r="179" spans="1:5">
      <c r="A179" s="72"/>
      <c r="B179" s="17"/>
      <c r="C179" s="17"/>
      <c r="D179" s="17"/>
      <c r="E179" s="73"/>
    </row>
    <row r="180" spans="1:5">
      <c r="A180" s="72"/>
      <c r="B180" s="17"/>
      <c r="C180" s="17"/>
      <c r="D180" s="17"/>
      <c r="E180" s="73"/>
    </row>
    <row r="181" spans="1:5">
      <c r="A181" s="72"/>
      <c r="B181" s="17"/>
      <c r="C181" s="17"/>
      <c r="D181" s="17"/>
      <c r="E181" s="73"/>
    </row>
    <row r="182" spans="1:5">
      <c r="A182" s="72"/>
      <c r="B182" s="17"/>
      <c r="C182" s="17"/>
      <c r="D182" s="17"/>
      <c r="E182" s="73"/>
    </row>
    <row r="183" spans="1:5">
      <c r="A183" s="72"/>
      <c r="B183" s="17"/>
      <c r="C183" s="17"/>
      <c r="D183" s="17"/>
      <c r="E183" s="73"/>
    </row>
    <row r="184" spans="1:5">
      <c r="A184" s="72"/>
      <c r="B184" s="17"/>
      <c r="C184" s="17"/>
      <c r="D184" s="17"/>
      <c r="E184" s="73"/>
    </row>
    <row r="185" spans="1:5">
      <c r="A185" s="72"/>
      <c r="B185" s="17"/>
      <c r="C185" s="17"/>
      <c r="D185" s="17"/>
      <c r="E185" s="73"/>
    </row>
    <row r="186" spans="1:5">
      <c r="A186" s="72"/>
      <c r="B186" s="17"/>
      <c r="C186" s="17"/>
      <c r="D186" s="17"/>
      <c r="E186" s="73"/>
    </row>
    <row r="187" spans="1:5">
      <c r="A187" s="72"/>
      <c r="B187" s="17"/>
      <c r="C187" s="17"/>
      <c r="D187" s="17"/>
      <c r="E187" s="73"/>
    </row>
    <row r="188" spans="1:5">
      <c r="A188" s="72"/>
      <c r="B188" s="17"/>
      <c r="C188" s="17"/>
      <c r="D188" s="17"/>
      <c r="E188" s="73"/>
    </row>
    <row r="189" spans="1:5">
      <c r="A189" s="72"/>
      <c r="B189" s="17"/>
      <c r="C189" s="17"/>
      <c r="D189" s="17"/>
      <c r="E189" s="73"/>
    </row>
    <row r="190" spans="1:5">
      <c r="A190" s="72"/>
      <c r="B190" s="17"/>
      <c r="C190" s="17"/>
      <c r="D190" s="17"/>
      <c r="E190" s="73"/>
    </row>
    <row r="191" spans="1:5">
      <c r="A191" s="72"/>
      <c r="B191" s="17"/>
      <c r="C191" s="17"/>
      <c r="D191" s="17"/>
      <c r="E191" s="73"/>
    </row>
    <row r="192" spans="1:5">
      <c r="A192" s="72"/>
      <c r="B192" s="17"/>
      <c r="C192" s="17"/>
      <c r="D192" s="17"/>
      <c r="E192" s="73"/>
    </row>
    <row r="193" spans="1:5">
      <c r="A193" s="72"/>
      <c r="B193" s="17"/>
      <c r="C193" s="17"/>
      <c r="D193" s="17"/>
      <c r="E193" s="73"/>
    </row>
    <row r="194" spans="1:5">
      <c r="A194" s="72"/>
      <c r="B194" s="17"/>
      <c r="C194" s="17"/>
      <c r="D194" s="17"/>
      <c r="E194" s="73"/>
    </row>
    <row r="195" spans="1:5">
      <c r="A195" s="72"/>
      <c r="B195" s="17"/>
      <c r="C195" s="17"/>
      <c r="D195" s="17"/>
      <c r="E195" s="73"/>
    </row>
    <row r="196" spans="1:5">
      <c r="A196" s="72"/>
      <c r="B196" s="17"/>
      <c r="C196" s="17"/>
      <c r="D196" s="17"/>
      <c r="E196" s="73"/>
    </row>
    <row r="197" spans="1:5" ht="15.6" thickBot="1">
      <c r="A197" s="112"/>
      <c r="B197" s="113"/>
      <c r="C197" s="349"/>
      <c r="D197" s="349"/>
      <c r="E197" s="1018"/>
    </row>
    <row r="198" spans="1:5">
      <c r="A198"/>
      <c r="B198"/>
      <c r="C198"/>
      <c r="D198"/>
      <c r="E198" s="331" t="s">
        <v>1214</v>
      </c>
    </row>
    <row r="199" spans="1:5">
      <c r="A199" s="1968" t="s">
        <v>4149</v>
      </c>
      <c r="B199" s="1968"/>
      <c r="C199" s="1968"/>
      <c r="D199" s="1968"/>
      <c r="E199" s="1968"/>
    </row>
    <row r="200" spans="1:5">
      <c r="A200" s="1010"/>
      <c r="B200" s="1010"/>
      <c r="C200" s="1010"/>
      <c r="D200" s="69"/>
      <c r="E200" s="1010"/>
    </row>
  </sheetData>
  <customSheetViews>
    <customSheetView guid="{B03EE9F7-5DE6-4312-9CF8-68BFF35B892B}" scale="85" colorId="22" showPageBreaks="1" printArea="1">
      <rowBreaks count="2" manualBreakCount="2">
        <brk id="67" max="16383" man="1"/>
        <brk id="133" max="16383" man="1"/>
      </rowBreaks>
      <pageMargins left="0.5" right="0.5" top="0.5" bottom="0.5" header="0.5" footer="0.5"/>
      <printOptions horizontalCentered="1" verticalCentered="1"/>
      <pageSetup scale="65" fitToHeight="3" orientation="portrait" horizontalDpi="300" verticalDpi="300" r:id="rId1"/>
      <headerFooter alignWithMargins="0"/>
    </customSheetView>
    <customSheetView guid="{6604920B-9A9A-4B1B-8001-ABFAE204A5A1}" scale="85" colorId="22" showPageBreaks="1">
      <rowBreaks count="2" manualBreakCount="2">
        <brk id="67" max="16383" man="1"/>
        <brk id="133" max="16383" man="1"/>
      </rowBreaks>
      <pageMargins left="0.5" right="0.5" top="0.5" bottom="0.5" header="0.5" footer="0.5"/>
      <printOptions horizontalCentered="1" verticalCentered="1"/>
      <pageSetup scale="65" fitToHeight="3" orientation="portrait" horizontalDpi="300" verticalDpi="300" r:id="rId2"/>
      <headerFooter alignWithMargins="0"/>
    </customSheetView>
    <customSheetView guid="{725D19D6-B2FF-4AA6-9BA8-2C93787C1292}" scale="85" colorId="22" showRuler="0">
      <rowBreaks count="2" manualBreakCount="2">
        <brk id="67" max="16383" man="1"/>
        <brk id="133" max="16383" man="1"/>
      </rowBreaks>
      <pageMargins left="0.5" right="0.5" top="0.5" bottom="0.5" header="0.5" footer="0.5"/>
      <printOptions horizontalCentered="1" verticalCentered="1"/>
      <pageSetup scale="65" fitToHeight="3" orientation="portrait" horizontalDpi="300" verticalDpi="300" r:id="rId3"/>
      <headerFooter alignWithMargins="0"/>
    </customSheetView>
    <customSheetView guid="{00D7FFF0-A637-4B2D-8964-7D108FE27DC9}" scale="85" colorId="22">
      <rowBreaks count="2" manualBreakCount="2">
        <brk id="67" max="16383" man="1"/>
        <brk id="133" max="16383" man="1"/>
      </rowBreaks>
      <pageMargins left="0.5" right="0.5" top="0.5" bottom="0.5" header="0.5" footer="0.5"/>
      <printOptions horizontalCentered="1" verticalCentered="1"/>
      <pageSetup scale="65" fitToHeight="3" orientation="portrait" horizontalDpi="300" verticalDpi="300" r:id="rId4"/>
      <headerFooter alignWithMargins="0"/>
    </customSheetView>
    <customSheetView guid="{8930B103-E5CB-49CF-B279-92DC95584FC0}" scale="85" colorId="22" showPageBreaks="1" printArea="1">
      <rowBreaks count="2" manualBreakCount="2">
        <brk id="67" max="16383" man="1"/>
        <brk id="133" max="16383" man="1"/>
      </rowBreaks>
      <pageMargins left="0.5" right="0.5" top="0.5" bottom="0.5" header="0.5" footer="0.5"/>
      <printOptions horizontalCentered="1" verticalCentered="1"/>
      <pageSetup scale="65" fitToHeight="3" orientation="portrait" horizontalDpi="300" verticalDpi="300" r:id="rId5"/>
      <headerFooter alignWithMargins="0"/>
    </customSheetView>
  </customSheetViews>
  <mergeCells count="14">
    <mergeCell ref="A168:E168"/>
    <mergeCell ref="A199:E199"/>
    <mergeCell ref="A37:D37"/>
    <mergeCell ref="A38:D38"/>
    <mergeCell ref="A66:B66"/>
    <mergeCell ref="A67:E67"/>
    <mergeCell ref="A132:B132"/>
    <mergeCell ref="A133:D133"/>
    <mergeCell ref="A35:D35"/>
    <mergeCell ref="A36:D36"/>
    <mergeCell ref="A5:E5"/>
    <mergeCell ref="A6:E6"/>
    <mergeCell ref="A8:E8"/>
    <mergeCell ref="A7:E7"/>
  </mergeCells>
  <phoneticPr fontId="54" type="noConversion"/>
  <printOptions horizontalCentered="1" verticalCentered="1"/>
  <pageMargins left="0.5" right="0.5" top="0.5" bottom="0.5" header="0.5" footer="0.5"/>
  <pageSetup scale="65" fitToHeight="3" orientation="portrait" horizontalDpi="300" verticalDpi="300" r:id="rId6"/>
  <headerFooter alignWithMargins="0"/>
  <rowBreaks count="2" manualBreakCount="2">
    <brk id="67" max="16383" man="1"/>
    <brk id="133" max="16383" man="1"/>
  </rowBreaks>
</worksheet>
</file>

<file path=xl/worksheets/sheet39.xml><?xml version="1.0" encoding="utf-8"?>
<worksheet xmlns="http://schemas.openxmlformats.org/spreadsheetml/2006/main" xmlns:r="http://schemas.openxmlformats.org/officeDocument/2006/relationships">
  <sheetPr transitionEvaluation="1"/>
  <dimension ref="A1:CN345"/>
  <sheetViews>
    <sheetView defaultGridColor="0" topLeftCell="C1" colorId="22" zoomScale="85" zoomScaleNormal="85" workbookViewId="0">
      <selection activeCell="I36" sqref="I36"/>
    </sheetView>
  </sheetViews>
  <sheetFormatPr defaultColWidth="9.6328125" defaultRowHeight="15"/>
  <cols>
    <col min="1" max="1" width="4.6328125" style="9" customWidth="1"/>
    <col min="2" max="2" width="58.6328125" style="9" bestFit="1" customWidth="1"/>
    <col min="3" max="3" width="21.36328125" style="9" customWidth="1"/>
    <col min="4" max="6" width="16.6328125" style="9" customWidth="1"/>
    <col min="7" max="7" width="15.6328125" style="9" customWidth="1"/>
    <col min="8" max="8" width="20.1796875" style="9" bestFit="1" customWidth="1"/>
    <col min="9" max="9" width="14.6328125" style="9" customWidth="1"/>
    <col min="10" max="10" width="18.6328125" style="9" customWidth="1"/>
    <col min="11" max="11" width="14.6328125" style="9" customWidth="1"/>
    <col min="12" max="12" width="4.6328125" style="9" customWidth="1"/>
    <col min="13" max="16384" width="9.6328125" style="9"/>
  </cols>
  <sheetData>
    <row r="1" spans="1:92">
      <c r="A1" s="29" t="s">
        <v>1429</v>
      </c>
      <c r="B1" s="260"/>
      <c r="C1" s="261" t="s">
        <v>1202</v>
      </c>
      <c r="D1" s="261" t="s">
        <v>1431</v>
      </c>
      <c r="E1" s="313" t="s">
        <v>1432</v>
      </c>
      <c r="F1" s="29" t="s">
        <v>1429</v>
      </c>
      <c r="G1" s="66"/>
      <c r="H1" s="261" t="s">
        <v>1202</v>
      </c>
      <c r="I1" s="261" t="s">
        <v>1431</v>
      </c>
      <c r="J1" s="262" t="s">
        <v>1432</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Rochester Gas &amp; Electric Corporation</v>
      </c>
      <c r="B2" s="81"/>
      <c r="C2" s="78" t="s">
        <v>2884</v>
      </c>
      <c r="D2" s="78" t="s">
        <v>1227</v>
      </c>
      <c r="E2" s="83"/>
      <c r="F2" s="72" t="str">
        <f>'Data Sheet'!$C$25</f>
        <v>Rochester Gas &amp; Electric Corporation</v>
      </c>
      <c r="G2" s="17"/>
      <c r="H2" s="78" t="s">
        <v>2884</v>
      </c>
      <c r="I2" s="78" t="s">
        <v>1227</v>
      </c>
      <c r="J2" s="98"/>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8"/>
      <c r="C3" s="86" t="s">
        <v>418</v>
      </c>
      <c r="D3" s="871" t="str">
        <f>'Data Sheet'!$C$40</f>
        <v xml:space="preserve"> </v>
      </c>
      <c r="E3" s="111" t="str">
        <f>'Data Sheet'!$C$38</f>
        <v>12/31/2013</v>
      </c>
      <c r="F3" s="74"/>
      <c r="G3" s="77" t="s">
        <v>1418</v>
      </c>
      <c r="H3" s="86" t="s">
        <v>418</v>
      </c>
      <c r="I3" s="871" t="str">
        <f>'Data Sheet'!$C$40</f>
        <v xml:space="preserve"> </v>
      </c>
      <c r="J3" s="17" t="str">
        <f>'Data Sheet'!$C$38</f>
        <v>12/31/2013</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63" t="s">
        <v>1219</v>
      </c>
      <c r="B4" s="264"/>
      <c r="C4" s="264"/>
      <c r="D4" s="264"/>
      <c r="E4" s="265"/>
      <c r="F4" s="263" t="s">
        <v>1220</v>
      </c>
      <c r="G4" s="264"/>
      <c r="H4" s="264"/>
      <c r="I4" s="264"/>
      <c r="J4" s="264"/>
      <c r="K4" s="264"/>
      <c r="L4" s="265"/>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861" t="s">
        <v>4151</v>
      </c>
      <c r="B6" s="17"/>
      <c r="C6" s="17" t="s">
        <v>4159</v>
      </c>
      <c r="D6" s="17"/>
      <c r="E6" s="73"/>
      <c r="F6" s="861" t="s">
        <v>4160</v>
      </c>
      <c r="G6" s="17"/>
      <c r="H6" s="17"/>
      <c r="I6" s="471" t="s">
        <v>1221</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861" t="s">
        <v>1222</v>
      </c>
      <c r="B7" s="17"/>
      <c r="C7" s="17" t="s">
        <v>1223</v>
      </c>
      <c r="D7" s="17"/>
      <c r="E7" s="73"/>
      <c r="F7" s="861" t="s">
        <v>1224</v>
      </c>
      <c r="G7" s="17"/>
      <c r="H7" s="17"/>
      <c r="I7" s="471" t="s">
        <v>1225</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861" t="s">
        <v>1226</v>
      </c>
      <c r="B8" s="17"/>
      <c r="C8" s="17" t="s">
        <v>4158</v>
      </c>
      <c r="D8" s="17"/>
      <c r="E8" s="73"/>
      <c r="F8" s="861" t="s">
        <v>4161</v>
      </c>
      <c r="G8" s="17"/>
      <c r="H8" s="17"/>
      <c r="I8" s="471" t="s">
        <v>4166</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861" t="s">
        <v>2384</v>
      </c>
      <c r="B9" s="17"/>
      <c r="C9" s="17" t="s">
        <v>2385</v>
      </c>
      <c r="D9" s="17"/>
      <c r="E9" s="73"/>
      <c r="F9" s="861" t="s">
        <v>2386</v>
      </c>
      <c r="G9" s="17"/>
      <c r="H9" s="17"/>
      <c r="I9" s="471" t="s">
        <v>2387</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861" t="s">
        <v>4152</v>
      </c>
      <c r="B10" s="17"/>
      <c r="C10" s="17" t="s">
        <v>2388</v>
      </c>
      <c r="D10" s="17"/>
      <c r="E10" s="73"/>
      <c r="F10" s="861" t="s">
        <v>2389</v>
      </c>
      <c r="G10" s="17"/>
      <c r="H10" s="17"/>
      <c r="I10" s="471" t="s">
        <v>4243</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861" t="s">
        <v>4244</v>
      </c>
      <c r="B11" s="17"/>
      <c r="C11" s="17" t="s">
        <v>4157</v>
      </c>
      <c r="D11" s="17"/>
      <c r="E11" s="73"/>
      <c r="F11" s="861" t="s">
        <v>4245</v>
      </c>
      <c r="G11" s="17"/>
      <c r="H11" s="17"/>
      <c r="I11" s="471" t="s">
        <v>4227</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861" t="s">
        <v>4153</v>
      </c>
      <c r="B12" s="17"/>
      <c r="C12" s="17" t="s">
        <v>4228</v>
      </c>
      <c r="D12" s="17"/>
      <c r="E12" s="73"/>
      <c r="F12" s="861" t="s">
        <v>4162</v>
      </c>
      <c r="G12" s="17"/>
      <c r="H12" s="17"/>
      <c r="I12" s="471" t="s">
        <v>4165</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861" t="s">
        <v>2973</v>
      </c>
      <c r="B13" s="17"/>
      <c r="C13" s="17" t="s">
        <v>2974</v>
      </c>
      <c r="D13" s="17"/>
      <c r="E13" s="73"/>
      <c r="F13" s="861" t="s">
        <v>2975</v>
      </c>
      <c r="G13" s="17"/>
      <c r="H13" s="17"/>
      <c r="I13" s="471" t="s">
        <v>2976</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861" t="s">
        <v>2977</v>
      </c>
      <c r="B14" s="17"/>
      <c r="C14" s="17" t="s">
        <v>2978</v>
      </c>
      <c r="D14" s="17"/>
      <c r="E14" s="73"/>
      <c r="F14" s="861" t="s">
        <v>1228</v>
      </c>
      <c r="G14" s="17"/>
      <c r="H14" s="17"/>
      <c r="I14" s="471" t="s">
        <v>1229</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861" t="s">
        <v>4154</v>
      </c>
      <c r="B15" s="17"/>
      <c r="C15" s="17" t="s">
        <v>1230</v>
      </c>
      <c r="D15" s="17"/>
      <c r="E15" s="73"/>
      <c r="F15" s="861" t="s">
        <v>1231</v>
      </c>
      <c r="G15" s="17"/>
      <c r="H15" s="17"/>
      <c r="I15" s="471" t="s">
        <v>1232</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861" t="s">
        <v>1233</v>
      </c>
      <c r="B16" s="17"/>
      <c r="C16" s="17" t="s">
        <v>4156</v>
      </c>
      <c r="D16" s="17"/>
      <c r="E16" s="73"/>
      <c r="F16" s="861" t="s">
        <v>1234</v>
      </c>
      <c r="G16" s="17"/>
      <c r="H16" s="17"/>
      <c r="I16" s="471" t="s">
        <v>1235</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861" t="s">
        <v>1236</v>
      </c>
      <c r="B17" s="17"/>
      <c r="C17" s="17" t="s">
        <v>1237</v>
      </c>
      <c r="D17" s="17"/>
      <c r="E17" s="73"/>
      <c r="F17" s="861" t="s">
        <v>1238</v>
      </c>
      <c r="G17" s="17"/>
      <c r="H17" s="17"/>
      <c r="I17" s="471" t="s">
        <v>1239</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861" t="s">
        <v>1240</v>
      </c>
      <c r="B18" s="17"/>
      <c r="C18" s="17" t="s">
        <v>1241</v>
      </c>
      <c r="D18" s="17"/>
      <c r="E18" s="73"/>
      <c r="F18" s="861" t="s">
        <v>1242</v>
      </c>
      <c r="G18" s="17"/>
      <c r="H18" s="17"/>
      <c r="I18" s="471" t="s">
        <v>4164</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861" t="s">
        <v>4155</v>
      </c>
      <c r="B19" s="17"/>
      <c r="C19" s="17" t="s">
        <v>1243</v>
      </c>
      <c r="D19" s="17"/>
      <c r="E19" s="73"/>
      <c r="F19" s="861" t="s">
        <v>4163</v>
      </c>
      <c r="G19" s="17"/>
      <c r="H19" s="17"/>
      <c r="I19" s="471" t="s">
        <v>1244</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861" t="s">
        <v>1524</v>
      </c>
      <c r="B20" s="17"/>
      <c r="C20" s="17" t="s">
        <v>1525</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861" t="s">
        <v>1526</v>
      </c>
      <c r="B21" s="17"/>
      <c r="C21" s="17" t="s">
        <v>1527</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439" t="s">
        <v>1418</v>
      </c>
      <c r="B23" s="89" t="s">
        <v>1418</v>
      </c>
      <c r="C23" s="82"/>
      <c r="D23" s="82"/>
      <c r="E23" s="85"/>
      <c r="F23" s="439" t="s">
        <v>1418</v>
      </c>
      <c r="G23" s="82"/>
      <c r="H23" s="264" t="s">
        <v>1528</v>
      </c>
      <c r="I23" s="442"/>
      <c r="J23" s="673" t="s">
        <v>1529</v>
      </c>
      <c r="K23" s="82"/>
      <c r="L23" s="96"/>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1418</v>
      </c>
      <c r="B24" s="17" t="s">
        <v>1530</v>
      </c>
      <c r="C24" s="81"/>
      <c r="D24" s="347" t="s">
        <v>1531</v>
      </c>
      <c r="E24" s="83" t="s">
        <v>1532</v>
      </c>
      <c r="F24" s="332" t="s">
        <v>1533</v>
      </c>
      <c r="G24" s="347" t="s">
        <v>3710</v>
      </c>
      <c r="H24" s="81"/>
      <c r="I24" s="82"/>
      <c r="J24" s="347" t="s">
        <v>1534</v>
      </c>
      <c r="K24" s="347" t="s">
        <v>1535</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332" t="s">
        <v>1357</v>
      </c>
      <c r="B25" s="17" t="s">
        <v>1536</v>
      </c>
      <c r="C25" s="81"/>
      <c r="D25" s="347" t="s">
        <v>493</v>
      </c>
      <c r="E25" s="83" t="s">
        <v>1537</v>
      </c>
      <c r="F25" s="332" t="s">
        <v>1538</v>
      </c>
      <c r="G25" s="347" t="s">
        <v>502</v>
      </c>
      <c r="H25" s="347" t="s">
        <v>1539</v>
      </c>
      <c r="I25" s="347" t="s">
        <v>1540</v>
      </c>
      <c r="J25" s="347" t="s">
        <v>1541</v>
      </c>
      <c r="K25" s="347" t="s">
        <v>4717</v>
      </c>
      <c r="L25" s="270" t="s">
        <v>1357</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332" t="s">
        <v>1360</v>
      </c>
      <c r="B26" s="17"/>
      <c r="C26" s="81"/>
      <c r="D26" s="347" t="s">
        <v>1542</v>
      </c>
      <c r="E26" s="83" t="s">
        <v>1543</v>
      </c>
      <c r="F26" s="80"/>
      <c r="G26" s="81"/>
      <c r="H26" s="81"/>
      <c r="I26" s="81"/>
      <c r="J26" s="347" t="s">
        <v>1544</v>
      </c>
      <c r="K26" s="81"/>
      <c r="L26" s="270" t="s">
        <v>1360</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347" t="s">
        <v>1545</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347" t="s">
        <v>1546</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346" t="s">
        <v>1547</v>
      </c>
      <c r="C29" s="118"/>
      <c r="D29" s="346" t="s">
        <v>447</v>
      </c>
      <c r="E29" s="270" t="s">
        <v>448</v>
      </c>
      <c r="F29" s="332" t="s">
        <v>449</v>
      </c>
      <c r="G29" s="346" t="s">
        <v>1953</v>
      </c>
      <c r="H29" s="809" t="s">
        <v>1954</v>
      </c>
      <c r="I29" s="346" t="s">
        <v>1955</v>
      </c>
      <c r="J29" s="809" t="s">
        <v>1956</v>
      </c>
      <c r="K29" s="346" t="s">
        <v>1957</v>
      </c>
      <c r="L29" s="111"/>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409" t="s">
        <v>1365</v>
      </c>
      <c r="B30" s="443" t="s">
        <v>1548</v>
      </c>
      <c r="C30" s="82"/>
      <c r="D30" s="82"/>
      <c r="E30" s="85"/>
      <c r="F30" s="439"/>
      <c r="G30" s="82"/>
      <c r="H30" s="82"/>
      <c r="I30" s="82"/>
      <c r="J30" s="89"/>
      <c r="K30" s="84"/>
      <c r="L30" s="399" t="s">
        <v>1365</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332" t="s">
        <v>1366</v>
      </c>
      <c r="B31" s="17" t="s">
        <v>43</v>
      </c>
      <c r="C31" s="81"/>
      <c r="D31" s="444">
        <v>75000000</v>
      </c>
      <c r="E31" s="1778">
        <v>1652024</v>
      </c>
      <c r="F31" s="1780">
        <v>37879</v>
      </c>
      <c r="G31" s="1783">
        <v>48823</v>
      </c>
      <c r="H31" s="1783">
        <v>37879</v>
      </c>
      <c r="I31" s="1783">
        <v>48823</v>
      </c>
      <c r="J31" s="444">
        <v>75000000</v>
      </c>
      <c r="K31" s="78">
        <v>4781250</v>
      </c>
      <c r="L31" s="270" t="s">
        <v>1366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332" t="s">
        <v>1367</v>
      </c>
      <c r="B32" s="17" t="s">
        <v>44</v>
      </c>
      <c r="C32" s="81"/>
      <c r="D32" s="427">
        <v>150000000</v>
      </c>
      <c r="E32" s="1779">
        <v>3125390</v>
      </c>
      <c r="F32" s="1780">
        <v>39993</v>
      </c>
      <c r="G32" s="1783">
        <v>43661</v>
      </c>
      <c r="H32" s="1783">
        <v>39995</v>
      </c>
      <c r="I32" s="1783">
        <v>43661</v>
      </c>
      <c r="J32" s="427">
        <v>150000000</v>
      </c>
      <c r="K32" s="385">
        <v>10940000</v>
      </c>
      <c r="L32" s="270" t="s">
        <v>1367</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332" t="s">
        <v>1368</v>
      </c>
      <c r="B33" s="17" t="s">
        <v>45</v>
      </c>
      <c r="C33" s="81"/>
      <c r="D33" s="427">
        <v>100000000</v>
      </c>
      <c r="E33" s="1779">
        <v>2310825</v>
      </c>
      <c r="F33" s="1780">
        <v>39280</v>
      </c>
      <c r="G33" s="1783">
        <v>48410</v>
      </c>
      <c r="H33" s="1783">
        <v>39278</v>
      </c>
      <c r="I33" s="1783">
        <v>48410</v>
      </c>
      <c r="J33" s="427">
        <v>100000000</v>
      </c>
      <c r="K33" s="385">
        <v>6134200</v>
      </c>
      <c r="L33" s="270" t="s">
        <v>1368</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332" t="s">
        <v>1369</v>
      </c>
      <c r="B34" s="17" t="s">
        <v>46</v>
      </c>
      <c r="C34" s="81"/>
      <c r="D34" s="427">
        <v>150000000</v>
      </c>
      <c r="E34" s="1779">
        <v>3118950</v>
      </c>
      <c r="F34" s="1780">
        <v>39806</v>
      </c>
      <c r="G34" s="1783">
        <v>48928</v>
      </c>
      <c r="H34" s="1783">
        <v>39806</v>
      </c>
      <c r="I34" s="1783">
        <v>48928</v>
      </c>
      <c r="J34" s="427">
        <v>150000000</v>
      </c>
      <c r="K34" s="385">
        <v>16013440</v>
      </c>
      <c r="L34" s="270" t="s">
        <v>1369</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332" t="s">
        <v>1370</v>
      </c>
      <c r="B35" s="17" t="s">
        <v>47</v>
      </c>
      <c r="C35" s="81"/>
      <c r="D35" s="427">
        <v>125000000</v>
      </c>
      <c r="E35" s="1779">
        <v>2207902</v>
      </c>
      <c r="F35" s="1780">
        <v>40753</v>
      </c>
      <c r="G35" s="1783">
        <v>44406</v>
      </c>
      <c r="H35" s="1783">
        <v>40756</v>
      </c>
      <c r="I35" s="1783">
        <v>44408</v>
      </c>
      <c r="J35" s="427">
        <v>125000000</v>
      </c>
      <c r="K35" s="385">
        <v>5125000</v>
      </c>
      <c r="L35" s="270" t="s">
        <v>1370</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332" t="s">
        <v>1371</v>
      </c>
      <c r="B36" s="17" t="s">
        <v>48</v>
      </c>
      <c r="C36" s="81"/>
      <c r="D36" s="427">
        <v>10500000</v>
      </c>
      <c r="E36" s="1779">
        <v>282543</v>
      </c>
      <c r="F36" s="1780">
        <v>40030</v>
      </c>
      <c r="G36" s="1783">
        <v>48349</v>
      </c>
      <c r="H36" s="1783">
        <v>40030</v>
      </c>
      <c r="I36" s="1783">
        <v>42552</v>
      </c>
      <c r="J36" s="427">
        <v>10500000</v>
      </c>
      <c r="K36" s="385">
        <v>498750</v>
      </c>
      <c r="L36" s="270" t="s">
        <v>1371</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332" t="s">
        <v>1372</v>
      </c>
      <c r="B37" s="17" t="s">
        <v>49</v>
      </c>
      <c r="C37" s="81"/>
      <c r="D37" s="427">
        <v>50000000</v>
      </c>
      <c r="E37" s="1779">
        <v>3694895</v>
      </c>
      <c r="F37" s="1780">
        <v>39589</v>
      </c>
      <c r="G37" s="1783">
        <v>48349</v>
      </c>
      <c r="H37" s="1783">
        <v>39589</v>
      </c>
      <c r="I37" s="1783">
        <v>48349</v>
      </c>
      <c r="J37" s="427"/>
      <c r="K37" s="385">
        <v>1112326</v>
      </c>
      <c r="L37" s="270" t="s">
        <v>1372</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332" t="s">
        <v>1373</v>
      </c>
      <c r="B38" s="17" t="s">
        <v>332</v>
      </c>
      <c r="C38" s="81"/>
      <c r="D38" s="427">
        <v>34000000</v>
      </c>
      <c r="E38" s="1779">
        <v>1200704</v>
      </c>
      <c r="F38" s="1780">
        <v>35643</v>
      </c>
      <c r="G38" s="1783">
        <v>48427</v>
      </c>
      <c r="H38" s="1783">
        <v>35643</v>
      </c>
      <c r="I38" s="1783">
        <v>48427</v>
      </c>
      <c r="J38" s="427">
        <v>34000000</v>
      </c>
      <c r="K38" s="385">
        <v>72946</v>
      </c>
      <c r="L38" s="270" t="s">
        <v>1373</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332" t="s">
        <v>1374</v>
      </c>
      <c r="B39" s="17" t="s">
        <v>331</v>
      </c>
      <c r="C39" s="81"/>
      <c r="D39" s="427">
        <v>34000000</v>
      </c>
      <c r="E39" s="1779">
        <v>1200704</v>
      </c>
      <c r="F39" s="1780">
        <v>35643</v>
      </c>
      <c r="G39" s="1783">
        <v>48427</v>
      </c>
      <c r="H39" s="1783">
        <v>35643</v>
      </c>
      <c r="I39" s="1783">
        <v>48427</v>
      </c>
      <c r="J39" s="427">
        <v>34000000</v>
      </c>
      <c r="K39" s="385">
        <v>72946</v>
      </c>
      <c r="L39" s="270" t="s">
        <v>1374</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332" t="s">
        <v>1375</v>
      </c>
      <c r="B40" s="17" t="s">
        <v>50</v>
      </c>
      <c r="C40" s="81"/>
      <c r="D40" s="427">
        <v>29350000</v>
      </c>
      <c r="E40" s="1779">
        <v>1200498</v>
      </c>
      <c r="F40" s="1780">
        <v>40030</v>
      </c>
      <c r="G40" s="1783">
        <v>48427</v>
      </c>
      <c r="H40" s="1783">
        <v>40026</v>
      </c>
      <c r="I40" s="1783">
        <v>42583</v>
      </c>
      <c r="J40" s="427">
        <v>29350000</v>
      </c>
      <c r="K40" s="385">
        <v>1467500</v>
      </c>
      <c r="L40" s="270" t="s">
        <v>1375</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332" t="s">
        <v>1376</v>
      </c>
      <c r="B41" s="17"/>
      <c r="C41" s="81"/>
      <c r="D41" s="427"/>
      <c r="E41" s="379"/>
      <c r="F41" s="1781"/>
      <c r="G41" s="1782"/>
      <c r="H41" s="1782"/>
      <c r="I41" s="1782"/>
      <c r="J41" s="427"/>
      <c r="K41" s="385"/>
      <c r="L41" s="270" t="s">
        <v>1376</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332" t="s">
        <v>1377</v>
      </c>
      <c r="B42" s="17"/>
      <c r="C42" s="81"/>
      <c r="D42" s="427"/>
      <c r="E42" s="379"/>
      <c r="F42" s="1781"/>
      <c r="G42" s="1782"/>
      <c r="H42" s="1782"/>
      <c r="I42" s="1782"/>
      <c r="J42" s="427"/>
      <c r="K42" s="385"/>
      <c r="L42" s="270" t="s">
        <v>1377</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332" t="s">
        <v>1378</v>
      </c>
      <c r="B43" s="17" t="s">
        <v>51</v>
      </c>
      <c r="C43" s="81"/>
      <c r="D43" s="427"/>
      <c r="E43" s="379"/>
      <c r="F43" s="80"/>
      <c r="G43" s="81"/>
      <c r="H43" s="81"/>
      <c r="I43" s="81"/>
      <c r="J43" s="427"/>
      <c r="K43" s="385">
        <v>338009</v>
      </c>
      <c r="L43" s="270" t="s">
        <v>1378</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332" t="s">
        <v>1379</v>
      </c>
      <c r="B44" s="17"/>
      <c r="C44" s="81"/>
      <c r="D44" s="427"/>
      <c r="E44" s="379"/>
      <c r="F44" s="80"/>
      <c r="G44" s="81"/>
      <c r="H44" s="81"/>
      <c r="I44" s="81"/>
      <c r="J44" s="427"/>
      <c r="K44" s="385"/>
      <c r="L44" s="270" t="s">
        <v>1379</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332" t="s">
        <v>1380</v>
      </c>
      <c r="B45" s="17"/>
      <c r="C45" s="81"/>
      <c r="D45" s="427"/>
      <c r="E45" s="379"/>
      <c r="F45" s="80"/>
      <c r="G45" s="81"/>
      <c r="H45" s="81"/>
      <c r="I45" s="81"/>
      <c r="J45" s="427"/>
      <c r="K45" s="385"/>
      <c r="L45" s="270" t="s">
        <v>1380</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332" t="s">
        <v>1381</v>
      </c>
      <c r="B46" s="17"/>
      <c r="C46" s="81"/>
      <c r="D46" s="427"/>
      <c r="E46" s="379"/>
      <c r="F46" s="80"/>
      <c r="G46" s="81"/>
      <c r="H46" s="81"/>
      <c r="I46" s="81"/>
      <c r="J46" s="427"/>
      <c r="K46" s="385"/>
      <c r="L46" s="270" t="s">
        <v>1381</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332" t="s">
        <v>1382</v>
      </c>
      <c r="B47" s="17"/>
      <c r="C47" s="81"/>
      <c r="D47" s="427"/>
      <c r="E47" s="379"/>
      <c r="F47" s="80"/>
      <c r="G47" s="81"/>
      <c r="H47" s="81"/>
      <c r="I47" s="81"/>
      <c r="J47" s="427"/>
      <c r="K47" s="385"/>
      <c r="L47" s="270" t="s">
        <v>1382</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332" t="s">
        <v>1383</v>
      </c>
      <c r="B48" s="17"/>
      <c r="C48" s="81"/>
      <c r="D48" s="427"/>
      <c r="E48" s="379"/>
      <c r="F48" s="80"/>
      <c r="G48" s="81"/>
      <c r="H48" s="81"/>
      <c r="I48" s="81"/>
      <c r="J48" s="427"/>
      <c r="K48" s="385"/>
      <c r="L48" s="270" t="s">
        <v>1383</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332" t="s">
        <v>1384</v>
      </c>
      <c r="B49" s="346" t="s">
        <v>3891</v>
      </c>
      <c r="C49" s="81"/>
      <c r="D49" s="285">
        <f>SUM(D31:D48)</f>
        <v>757850000</v>
      </c>
      <c r="E49" s="283">
        <f>SUM(E31:E48)</f>
        <v>19994435</v>
      </c>
      <c r="F49" s="80"/>
      <c r="G49" s="81"/>
      <c r="H49" s="81"/>
      <c r="I49" s="81"/>
      <c r="J49" s="285">
        <f>SUM(J31:J48)</f>
        <v>707850000</v>
      </c>
      <c r="K49" s="285">
        <f>SUM(K31:K48)</f>
        <v>46556367</v>
      </c>
      <c r="L49" s="270" t="s">
        <v>1384</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332" t="s">
        <v>2896</v>
      </c>
      <c r="B50" s="17"/>
      <c r="C50" s="81"/>
      <c r="D50" s="81"/>
      <c r="E50" s="73"/>
      <c r="F50" s="80"/>
      <c r="G50" s="81"/>
      <c r="H50" s="81"/>
      <c r="I50" s="81"/>
      <c r="J50" s="81"/>
      <c r="K50" s="78"/>
      <c r="L50" s="270" t="s">
        <v>2896</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332" t="s">
        <v>2897</v>
      </c>
      <c r="B51" s="348" t="s">
        <v>1549</v>
      </c>
      <c r="C51" s="81"/>
      <c r="D51" s="81"/>
      <c r="E51" s="73"/>
      <c r="F51" s="80"/>
      <c r="G51" s="81"/>
      <c r="H51" s="81"/>
      <c r="I51" s="81"/>
      <c r="J51" s="81"/>
      <c r="K51" s="78"/>
      <c r="L51" s="270" t="s">
        <v>2897</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332" t="s">
        <v>2898</v>
      </c>
      <c r="B52" s="17"/>
      <c r="C52" s="81"/>
      <c r="D52" s="444"/>
      <c r="E52" s="384"/>
      <c r="F52" s="80"/>
      <c r="G52" s="81"/>
      <c r="H52" s="81"/>
      <c r="I52" s="81"/>
      <c r="J52" s="444"/>
      <c r="K52" s="383"/>
      <c r="L52" s="270" t="s">
        <v>2898</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332" t="s">
        <v>2899</v>
      </c>
      <c r="B53" s="17"/>
      <c r="C53" s="81"/>
      <c r="D53" s="427"/>
      <c r="E53" s="379"/>
      <c r="F53" s="80"/>
      <c r="G53" s="81"/>
      <c r="H53" s="81"/>
      <c r="I53" s="81"/>
      <c r="J53" s="427"/>
      <c r="K53" s="385"/>
      <c r="L53" s="270" t="s">
        <v>2899</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332" t="s">
        <v>2900</v>
      </c>
      <c r="B54" s="17"/>
      <c r="C54" s="81"/>
      <c r="D54" s="427"/>
      <c r="E54" s="379"/>
      <c r="F54" s="80"/>
      <c r="G54" s="81"/>
      <c r="H54" s="81"/>
      <c r="I54" s="81"/>
      <c r="J54" s="427"/>
      <c r="K54" s="385"/>
      <c r="L54" s="270" t="s">
        <v>2900</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332" t="s">
        <v>2901</v>
      </c>
      <c r="B55" s="17"/>
      <c r="C55" s="81"/>
      <c r="D55" s="427"/>
      <c r="E55" s="379"/>
      <c r="F55" s="80"/>
      <c r="G55" s="81"/>
      <c r="H55" s="81"/>
      <c r="I55" s="81"/>
      <c r="J55" s="427"/>
      <c r="K55" s="385"/>
      <c r="L55" s="270" t="s">
        <v>2901</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332" t="s">
        <v>2902</v>
      </c>
      <c r="B56" s="17"/>
      <c r="C56" s="81"/>
      <c r="D56" s="427"/>
      <c r="E56" s="379"/>
      <c r="F56" s="80"/>
      <c r="G56" s="81"/>
      <c r="H56" s="81"/>
      <c r="I56" s="81"/>
      <c r="J56" s="427"/>
      <c r="K56" s="385"/>
      <c r="L56" s="270" t="s">
        <v>2902</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332" t="s">
        <v>1978</v>
      </c>
      <c r="B57" s="346" t="s">
        <v>3891</v>
      </c>
      <c r="C57" s="81"/>
      <c r="D57" s="285">
        <f>SUM(D52:D56)</f>
        <v>0</v>
      </c>
      <c r="E57" s="283">
        <f>SUM(E52:E56)</f>
        <v>0</v>
      </c>
      <c r="F57" s="80"/>
      <c r="G57" s="81"/>
      <c r="H57" s="81"/>
      <c r="I57" s="81"/>
      <c r="J57" s="285">
        <f>SUM(J52:J56)</f>
        <v>0</v>
      </c>
      <c r="K57" s="285">
        <f>SUM(K52:K56)</f>
        <v>0</v>
      </c>
      <c r="L57" s="270" t="s">
        <v>1978</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332" t="s">
        <v>1979</v>
      </c>
      <c r="B58" s="17"/>
      <c r="C58" s="81"/>
      <c r="D58" s="81"/>
      <c r="E58" s="73"/>
      <c r="F58" s="80"/>
      <c r="G58" s="81"/>
      <c r="H58" s="81"/>
      <c r="I58" s="81"/>
      <c r="J58" s="81"/>
      <c r="K58" s="78"/>
      <c r="L58" s="270" t="s">
        <v>1979</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332" t="s">
        <v>1980</v>
      </c>
      <c r="B59" s="348" t="s">
        <v>3890</v>
      </c>
      <c r="C59" s="81"/>
      <c r="D59" s="81"/>
      <c r="E59" s="73"/>
      <c r="F59" s="80"/>
      <c r="G59" s="81"/>
      <c r="H59" s="81"/>
      <c r="I59" s="81"/>
      <c r="J59" s="81"/>
      <c r="K59" s="78"/>
      <c r="L59" s="270" t="s">
        <v>1980</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332" t="s">
        <v>1981</v>
      </c>
      <c r="B60" s="17" t="s">
        <v>1255</v>
      </c>
      <c r="C60" s="81"/>
      <c r="D60" s="427">
        <f>D90</f>
        <v>0</v>
      </c>
      <c r="E60" s="379">
        <f>E90</f>
        <v>0</v>
      </c>
      <c r="F60" s="80"/>
      <c r="G60" s="81"/>
      <c r="H60" s="81"/>
      <c r="I60" s="81"/>
      <c r="J60" s="427">
        <f>J90</f>
        <v>0</v>
      </c>
      <c r="K60" s="385">
        <f>K90</f>
        <v>0</v>
      </c>
      <c r="L60" s="270" t="s">
        <v>1981</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332" t="s">
        <v>1982</v>
      </c>
      <c r="B61" s="17" t="s">
        <v>2182</v>
      </c>
      <c r="C61" s="118"/>
      <c r="D61" s="427">
        <f>D127</f>
        <v>0</v>
      </c>
      <c r="E61" s="379">
        <f>E127</f>
        <v>0</v>
      </c>
      <c r="F61" s="80"/>
      <c r="G61" s="81"/>
      <c r="H61" s="81"/>
      <c r="I61" s="81"/>
      <c r="J61" s="427">
        <f>J127</f>
        <v>0</v>
      </c>
      <c r="K61" s="385">
        <f>K127</f>
        <v>0</v>
      </c>
      <c r="L61" s="270" t="s">
        <v>1982</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6" thickBot="1">
      <c r="A62" s="340" t="s">
        <v>1983</v>
      </c>
      <c r="B62" s="329" t="s">
        <v>4204</v>
      </c>
      <c r="C62" s="113"/>
      <c r="D62" s="328">
        <f>D49+D57+D60+D61</f>
        <v>757850000</v>
      </c>
      <c r="E62" s="326">
        <f>E49+E57+E60+E61</f>
        <v>19994435</v>
      </c>
      <c r="F62" s="445"/>
      <c r="G62" s="406"/>
      <c r="H62" s="406"/>
      <c r="I62" s="446"/>
      <c r="J62" s="328">
        <f>J49+J57+J60+J61</f>
        <v>707850000</v>
      </c>
      <c r="K62" s="308">
        <f>K49+K57+K60+K61</f>
        <v>46556367</v>
      </c>
      <c r="L62" s="311" t="s">
        <v>1983</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2183</v>
      </c>
      <c r="B64" s="17"/>
      <c r="C64" s="17"/>
      <c r="D64" s="17"/>
      <c r="E64" s="17"/>
      <c r="F64" s="17" t="str">
        <f>A64</f>
        <v xml:space="preserve"> FERC FORM NO.1 (ED. 12-96) NYPSC Modified-96</v>
      </c>
      <c r="G64" s="17"/>
      <c r="H64" s="17"/>
      <c r="I64" s="17"/>
      <c r="J64" s="17"/>
      <c r="K64" s="17"/>
      <c r="L64" s="331" t="s">
        <v>2184</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2185</v>
      </c>
      <c r="B65" s="69"/>
      <c r="C65" s="69"/>
      <c r="D65" s="69"/>
      <c r="E65" s="69"/>
      <c r="F65" s="69" t="s">
        <v>2186</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6" thickBot="1">
      <c r="A72" s="17" t="str">
        <f>'Data Sheet'!$C$25</f>
        <v>Rochester Gas &amp; Electric Corporation</v>
      </c>
      <c r="B72" s="17"/>
      <c r="C72" s="17"/>
      <c r="D72" s="859" t="str">
        <f>'Data Sheet'!$C$40</f>
        <v xml:space="preserve"> </v>
      </c>
      <c r="E72" s="17" t="str">
        <f>'Data Sheet'!$C$38</f>
        <v>12/31/2013</v>
      </c>
      <c r="F72" s="17" t="str">
        <f>'Data Sheet'!$C$25</f>
        <v>Rochester Gas &amp; Electric Corporation</v>
      </c>
      <c r="G72" s="17"/>
      <c r="H72" s="17"/>
      <c r="I72" s="859" t="str">
        <f>'Data Sheet'!$C$40</f>
        <v xml:space="preserve"> </v>
      </c>
      <c r="J72" s="17" t="str">
        <f>'Data Sheet'!$C$38</f>
        <v>12/31/2013</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448"/>
      <c r="B73" s="449"/>
      <c r="C73" s="449"/>
      <c r="D73" s="449"/>
      <c r="E73" s="450"/>
      <c r="F73" s="448"/>
      <c r="G73" s="449"/>
      <c r="H73" s="449"/>
      <c r="I73" s="449"/>
      <c r="J73" s="449"/>
      <c r="K73" s="449"/>
      <c r="L73" s="450"/>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377" t="s">
        <v>1219</v>
      </c>
      <c r="B74" s="69"/>
      <c r="C74" s="69"/>
      <c r="D74" s="69"/>
      <c r="E74" s="70"/>
      <c r="F74" s="377"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ht="15.6">
      <c r="A75" s="72"/>
      <c r="B75" s="17"/>
      <c r="C75" s="17"/>
      <c r="D75" s="17"/>
      <c r="E75" s="451" t="s">
        <v>1418</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439" t="s">
        <v>1418</v>
      </c>
      <c r="B76" s="89" t="s">
        <v>1418</v>
      </c>
      <c r="C76" s="82"/>
      <c r="D76" s="82"/>
      <c r="E76" s="85"/>
      <c r="F76" s="439" t="s">
        <v>1418</v>
      </c>
      <c r="G76" s="82"/>
      <c r="H76" s="264" t="s">
        <v>1528</v>
      </c>
      <c r="I76" s="442"/>
      <c r="J76" s="673" t="s">
        <v>1529</v>
      </c>
      <c r="K76" s="82"/>
      <c r="L76" s="96"/>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1418</v>
      </c>
      <c r="B77" s="17" t="s">
        <v>1530</v>
      </c>
      <c r="C77" s="81"/>
      <c r="D77" s="347" t="s">
        <v>1531</v>
      </c>
      <c r="E77" s="83" t="s">
        <v>1532</v>
      </c>
      <c r="F77" s="332" t="s">
        <v>1533</v>
      </c>
      <c r="G77" s="347" t="s">
        <v>3710</v>
      </c>
      <c r="H77" s="81"/>
      <c r="I77" s="82"/>
      <c r="J77" s="347" t="s">
        <v>1534</v>
      </c>
      <c r="K77" s="347" t="s">
        <v>1535</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332" t="s">
        <v>1357</v>
      </c>
      <c r="B78" s="17" t="s">
        <v>1536</v>
      </c>
      <c r="C78" s="81"/>
      <c r="D78" s="347" t="s">
        <v>493</v>
      </c>
      <c r="E78" s="83" t="s">
        <v>1537</v>
      </c>
      <c r="F78" s="332" t="s">
        <v>1538</v>
      </c>
      <c r="G78" s="347" t="s">
        <v>502</v>
      </c>
      <c r="H78" s="347" t="s">
        <v>1539</v>
      </c>
      <c r="I78" s="347" t="s">
        <v>1540</v>
      </c>
      <c r="J78" s="347" t="s">
        <v>1541</v>
      </c>
      <c r="K78" s="347" t="s">
        <v>4717</v>
      </c>
      <c r="L78" s="270" t="s">
        <v>1357</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332" t="s">
        <v>1360</v>
      </c>
      <c r="B79" s="17"/>
      <c r="C79" s="81"/>
      <c r="D79" s="347" t="s">
        <v>1542</v>
      </c>
      <c r="E79" s="83" t="s">
        <v>1543</v>
      </c>
      <c r="F79" s="80"/>
      <c r="G79" s="81"/>
      <c r="H79" s="81"/>
      <c r="I79" s="81"/>
      <c r="J79" s="347" t="s">
        <v>1544</v>
      </c>
      <c r="K79" s="81"/>
      <c r="L79" s="270" t="s">
        <v>1360</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347" t="s">
        <v>1545</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347" t="s">
        <v>1546</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346" t="s">
        <v>1547</v>
      </c>
      <c r="C82" s="118"/>
      <c r="D82" s="346" t="s">
        <v>447</v>
      </c>
      <c r="E82" s="270" t="s">
        <v>448</v>
      </c>
      <c r="F82" s="332" t="s">
        <v>449</v>
      </c>
      <c r="G82" s="346" t="s">
        <v>1953</v>
      </c>
      <c r="H82" s="809" t="s">
        <v>1954</v>
      </c>
      <c r="I82" s="346" t="s">
        <v>1955</v>
      </c>
      <c r="J82" s="809" t="s">
        <v>1956</v>
      </c>
      <c r="K82" s="346" t="s">
        <v>1957</v>
      </c>
      <c r="L82" s="111"/>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409" t="s">
        <v>1365</v>
      </c>
      <c r="B83" s="443" t="s">
        <v>1255</v>
      </c>
      <c r="C83" s="82"/>
      <c r="D83" s="82"/>
      <c r="E83" s="85"/>
      <c r="F83" s="439"/>
      <c r="G83" s="82"/>
      <c r="H83" s="82"/>
      <c r="I83" s="82"/>
      <c r="J83" s="89"/>
      <c r="K83" s="84"/>
      <c r="L83" s="829" t="s">
        <v>1365</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332" t="s">
        <v>1366</v>
      </c>
      <c r="B84" s="17"/>
      <c r="C84" s="81"/>
      <c r="D84" s="444"/>
      <c r="E84" s="73"/>
      <c r="F84" s="80"/>
      <c r="G84" s="81"/>
      <c r="H84" s="81"/>
      <c r="I84" s="444"/>
      <c r="J84" s="444"/>
      <c r="K84" s="383"/>
      <c r="L84" s="452" t="s">
        <v>1366</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332" t="s">
        <v>1367</v>
      </c>
      <c r="B85" s="17"/>
      <c r="C85" s="81"/>
      <c r="D85" s="427"/>
      <c r="E85" s="379"/>
      <c r="F85" s="80"/>
      <c r="G85" s="81"/>
      <c r="H85" s="81"/>
      <c r="I85" s="81"/>
      <c r="J85" s="427"/>
      <c r="K85" s="385"/>
      <c r="L85" s="452" t="s">
        <v>1367</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332" t="s">
        <v>1368</v>
      </c>
      <c r="B86" s="17"/>
      <c r="C86" s="81"/>
      <c r="D86" s="427"/>
      <c r="E86" s="379"/>
      <c r="F86" s="80"/>
      <c r="G86" s="81"/>
      <c r="H86" s="81"/>
      <c r="I86" s="81"/>
      <c r="J86" s="427"/>
      <c r="K86" s="385"/>
      <c r="L86" s="452" t="s">
        <v>1368</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332" t="s">
        <v>1369</v>
      </c>
      <c r="B87" s="17"/>
      <c r="C87" s="81"/>
      <c r="D87" s="427"/>
      <c r="E87" s="379"/>
      <c r="F87" s="80"/>
      <c r="G87" s="81"/>
      <c r="H87" s="81"/>
      <c r="I87" s="427"/>
      <c r="J87" s="427"/>
      <c r="K87" s="385"/>
      <c r="L87" s="452" t="s">
        <v>1369</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332" t="s">
        <v>1370</v>
      </c>
      <c r="B88" s="17"/>
      <c r="C88" s="81"/>
      <c r="D88" s="427"/>
      <c r="E88" s="379"/>
      <c r="F88" s="80"/>
      <c r="G88" s="81"/>
      <c r="H88" s="81"/>
      <c r="I88" s="81"/>
      <c r="J88" s="427"/>
      <c r="K88" s="385"/>
      <c r="L88" s="452" t="s">
        <v>1370</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332" t="s">
        <v>1371</v>
      </c>
      <c r="B89" s="17"/>
      <c r="C89" s="81"/>
      <c r="D89" s="427"/>
      <c r="E89" s="379"/>
      <c r="F89" s="80"/>
      <c r="G89" s="81"/>
      <c r="H89" s="81"/>
      <c r="I89" s="81"/>
      <c r="J89" s="427"/>
      <c r="K89" s="385"/>
      <c r="L89" s="452" t="s">
        <v>1371</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332" t="s">
        <v>1372</v>
      </c>
      <c r="B90" s="346" t="s">
        <v>3891</v>
      </c>
      <c r="C90" s="81"/>
      <c r="D90" s="285">
        <f>SUM(D84:D89)</f>
        <v>0</v>
      </c>
      <c r="E90" s="283">
        <f>SUM(E84:E89)</f>
        <v>0</v>
      </c>
      <c r="F90" s="80"/>
      <c r="G90" s="81"/>
      <c r="H90" s="81"/>
      <c r="I90" s="81"/>
      <c r="J90" s="285">
        <f>SUM(J84:J89)</f>
        <v>0</v>
      </c>
      <c r="K90" s="285">
        <f>SUM(K84:K89)</f>
        <v>0</v>
      </c>
      <c r="L90" s="452" t="s">
        <v>1372</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332" t="s">
        <v>1373</v>
      </c>
      <c r="B91" s="17"/>
      <c r="C91" s="81"/>
      <c r="D91" s="81"/>
      <c r="E91" s="73"/>
      <c r="F91" s="80"/>
      <c r="G91" s="81"/>
      <c r="H91" s="81"/>
      <c r="I91" s="81"/>
      <c r="J91" s="81"/>
      <c r="K91" s="78"/>
      <c r="L91" s="452" t="s">
        <v>1373</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332" t="s">
        <v>1374</v>
      </c>
      <c r="B92" s="348" t="s">
        <v>2182</v>
      </c>
      <c r="C92" s="81"/>
      <c r="D92" s="81"/>
      <c r="E92" s="73"/>
      <c r="F92" s="80"/>
      <c r="G92" s="81"/>
      <c r="H92" s="81"/>
      <c r="I92" s="81"/>
      <c r="J92" s="81"/>
      <c r="K92" s="78"/>
      <c r="L92" s="452" t="s">
        <v>1374</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332" t="s">
        <v>1375</v>
      </c>
      <c r="B93" s="17"/>
      <c r="C93" s="81"/>
      <c r="D93" s="444"/>
      <c r="E93" s="384"/>
      <c r="F93" s="80"/>
      <c r="G93" s="81"/>
      <c r="H93" s="81"/>
      <c r="I93" s="81"/>
      <c r="J93" s="444"/>
      <c r="K93" s="383"/>
      <c r="L93" s="452" t="s">
        <v>1375</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332" t="s">
        <v>1376</v>
      </c>
      <c r="B94" s="17"/>
      <c r="C94" s="81"/>
      <c r="D94" s="427"/>
      <c r="E94" s="379"/>
      <c r="F94" s="80"/>
      <c r="G94" s="81"/>
      <c r="H94" s="81"/>
      <c r="I94" s="81"/>
      <c r="J94" s="427"/>
      <c r="K94" s="385"/>
      <c r="L94" s="452" t="s">
        <v>1376</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332" t="s">
        <v>1377</v>
      </c>
      <c r="B95" s="17"/>
      <c r="C95" s="81"/>
      <c r="D95" s="427"/>
      <c r="E95" s="379"/>
      <c r="F95" s="80"/>
      <c r="G95" s="81"/>
      <c r="H95" s="81"/>
      <c r="I95" s="81"/>
      <c r="J95" s="427"/>
      <c r="K95" s="385"/>
      <c r="L95" s="452" t="s">
        <v>1377</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332" t="s">
        <v>1378</v>
      </c>
      <c r="B96" s="17"/>
      <c r="C96" s="81"/>
      <c r="D96" s="427"/>
      <c r="E96" s="379"/>
      <c r="F96" s="80"/>
      <c r="G96" s="81"/>
      <c r="H96" s="81"/>
      <c r="I96" s="81"/>
      <c r="J96" s="427"/>
      <c r="K96" s="385"/>
      <c r="L96" s="452" t="s">
        <v>1378</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332" t="s">
        <v>1379</v>
      </c>
      <c r="B97" s="17"/>
      <c r="C97" s="81"/>
      <c r="D97" s="427"/>
      <c r="E97" s="379"/>
      <c r="F97" s="80"/>
      <c r="G97" s="81"/>
      <c r="H97" s="81"/>
      <c r="I97" s="81"/>
      <c r="J97" s="427"/>
      <c r="K97" s="385"/>
      <c r="L97" s="452" t="s">
        <v>1379</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332" t="s">
        <v>1380</v>
      </c>
      <c r="B98" s="17"/>
      <c r="C98" s="81"/>
      <c r="D98" s="427"/>
      <c r="E98" s="379"/>
      <c r="F98" s="80"/>
      <c r="G98" s="81"/>
      <c r="H98" s="81"/>
      <c r="I98" s="81"/>
      <c r="J98" s="427"/>
      <c r="K98" s="385"/>
      <c r="L98" s="452" t="s">
        <v>1380</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332" t="s">
        <v>1381</v>
      </c>
      <c r="B99" s="17"/>
      <c r="C99" s="81"/>
      <c r="D99" s="427"/>
      <c r="E99" s="379"/>
      <c r="F99" s="80"/>
      <c r="G99" s="81"/>
      <c r="H99" s="81"/>
      <c r="I99" s="81"/>
      <c r="J99" s="427"/>
      <c r="K99" s="385"/>
      <c r="L99" s="452" t="s">
        <v>1381</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332" t="s">
        <v>1382</v>
      </c>
      <c r="B100" s="17"/>
      <c r="C100" s="81"/>
      <c r="D100" s="427"/>
      <c r="E100" s="379"/>
      <c r="F100" s="80"/>
      <c r="G100" s="81"/>
      <c r="H100" s="81"/>
      <c r="I100" s="81"/>
      <c r="J100" s="427"/>
      <c r="K100" s="385"/>
      <c r="L100" s="452" t="s">
        <v>1382</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332" t="s">
        <v>1383</v>
      </c>
      <c r="B101" s="17"/>
      <c r="C101" s="81"/>
      <c r="D101" s="427"/>
      <c r="E101" s="379"/>
      <c r="F101" s="80"/>
      <c r="G101" s="81"/>
      <c r="H101" s="81"/>
      <c r="I101" s="81"/>
      <c r="J101" s="427"/>
      <c r="K101" s="385"/>
      <c r="L101" s="452" t="s">
        <v>1383</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332" t="s">
        <v>1384</v>
      </c>
      <c r="B102" s="17"/>
      <c r="C102" s="81"/>
      <c r="D102" s="427"/>
      <c r="E102" s="379"/>
      <c r="F102" s="80"/>
      <c r="G102" s="81"/>
      <c r="H102" s="81"/>
      <c r="I102" s="81"/>
      <c r="J102" s="427"/>
      <c r="K102" s="385"/>
      <c r="L102" s="452" t="s">
        <v>1384</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332" t="s">
        <v>2896</v>
      </c>
      <c r="B103" s="17"/>
      <c r="C103" s="81"/>
      <c r="D103" s="427"/>
      <c r="E103" s="379"/>
      <c r="F103" s="80"/>
      <c r="G103" s="81"/>
      <c r="H103" s="81"/>
      <c r="I103" s="81"/>
      <c r="J103" s="427"/>
      <c r="K103" s="385"/>
      <c r="L103" s="452" t="s">
        <v>2896</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332" t="s">
        <v>2897</v>
      </c>
      <c r="B104" s="17"/>
      <c r="C104" s="81"/>
      <c r="D104" s="427"/>
      <c r="E104" s="379"/>
      <c r="F104" s="80"/>
      <c r="G104" s="81"/>
      <c r="H104" s="81"/>
      <c r="I104" s="81"/>
      <c r="J104" s="427"/>
      <c r="K104" s="385"/>
      <c r="L104" s="452" t="s">
        <v>2897</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332" t="s">
        <v>2898</v>
      </c>
      <c r="B105" s="17"/>
      <c r="C105" s="81"/>
      <c r="D105" s="427"/>
      <c r="E105" s="379"/>
      <c r="F105" s="80"/>
      <c r="G105" s="81"/>
      <c r="H105" s="81"/>
      <c r="I105" s="81"/>
      <c r="J105" s="427"/>
      <c r="K105" s="385"/>
      <c r="L105" s="452" t="s">
        <v>2898</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332" t="s">
        <v>2899</v>
      </c>
      <c r="B106" s="17"/>
      <c r="C106" s="81"/>
      <c r="D106" s="427"/>
      <c r="E106" s="379"/>
      <c r="F106" s="80"/>
      <c r="G106" s="81"/>
      <c r="H106" s="81"/>
      <c r="I106" s="81"/>
      <c r="J106" s="427"/>
      <c r="K106" s="385"/>
      <c r="L106" s="452" t="s">
        <v>2899</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332" t="s">
        <v>2900</v>
      </c>
      <c r="B107" s="17"/>
      <c r="C107" s="81"/>
      <c r="D107" s="427"/>
      <c r="E107" s="379"/>
      <c r="F107" s="80"/>
      <c r="G107" s="81"/>
      <c r="H107" s="81"/>
      <c r="I107" s="81"/>
      <c r="J107" s="427"/>
      <c r="K107" s="385"/>
      <c r="L107" s="452" t="s">
        <v>2900</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332" t="s">
        <v>2901</v>
      </c>
      <c r="B108" s="17"/>
      <c r="C108" s="81"/>
      <c r="D108" s="427"/>
      <c r="E108" s="379"/>
      <c r="F108" s="80"/>
      <c r="G108" s="81"/>
      <c r="H108" s="81"/>
      <c r="I108" s="81"/>
      <c r="J108" s="427"/>
      <c r="K108" s="385"/>
      <c r="L108" s="452" t="s">
        <v>2901</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332" t="s">
        <v>2902</v>
      </c>
      <c r="B109" s="17"/>
      <c r="C109" s="81"/>
      <c r="D109" s="427"/>
      <c r="E109" s="379"/>
      <c r="F109" s="80"/>
      <c r="G109" s="81"/>
      <c r="H109" s="81"/>
      <c r="I109" s="81"/>
      <c r="J109" s="427"/>
      <c r="K109" s="385"/>
      <c r="L109" s="452" t="s">
        <v>2902</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332" t="s">
        <v>1978</v>
      </c>
      <c r="B110" s="17"/>
      <c r="C110" s="81"/>
      <c r="D110" s="427"/>
      <c r="E110" s="379"/>
      <c r="F110" s="80"/>
      <c r="G110" s="81"/>
      <c r="H110" s="81"/>
      <c r="I110" s="81"/>
      <c r="J110" s="427"/>
      <c r="K110" s="385"/>
      <c r="L110" s="452" t="s">
        <v>1978</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332" t="s">
        <v>1979</v>
      </c>
      <c r="B111" s="17"/>
      <c r="C111" s="81"/>
      <c r="D111" s="427"/>
      <c r="E111" s="379"/>
      <c r="F111" s="80"/>
      <c r="G111" s="81"/>
      <c r="H111" s="81"/>
      <c r="I111" s="81"/>
      <c r="J111" s="427"/>
      <c r="K111" s="385"/>
      <c r="L111" s="452" t="s">
        <v>1979</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332" t="s">
        <v>1980</v>
      </c>
      <c r="B112" s="17"/>
      <c r="C112" s="81"/>
      <c r="D112" s="427"/>
      <c r="E112" s="379"/>
      <c r="F112" s="80"/>
      <c r="G112" s="81"/>
      <c r="H112" s="81"/>
      <c r="I112" s="81"/>
      <c r="J112" s="427"/>
      <c r="K112" s="385"/>
      <c r="L112" s="452" t="s">
        <v>1980</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332" t="s">
        <v>1981</v>
      </c>
      <c r="B113" s="17"/>
      <c r="C113" s="81"/>
      <c r="D113" s="427"/>
      <c r="E113" s="379"/>
      <c r="F113" s="80"/>
      <c r="G113" s="81"/>
      <c r="H113" s="81"/>
      <c r="I113" s="81"/>
      <c r="J113" s="427"/>
      <c r="K113" s="385"/>
      <c r="L113" s="452" t="s">
        <v>1981</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332" t="s">
        <v>1982</v>
      </c>
      <c r="B114" s="17"/>
      <c r="C114" s="81"/>
      <c r="D114" s="427"/>
      <c r="E114" s="379"/>
      <c r="F114" s="80"/>
      <c r="G114" s="81"/>
      <c r="H114" s="81"/>
      <c r="I114" s="81"/>
      <c r="J114" s="427"/>
      <c r="K114" s="385"/>
      <c r="L114" s="452" t="s">
        <v>1982</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332">
        <v>33</v>
      </c>
      <c r="B115" s="17"/>
      <c r="C115" s="81"/>
      <c r="D115" s="427"/>
      <c r="E115" s="379"/>
      <c r="F115" s="80"/>
      <c r="G115" s="81"/>
      <c r="H115" s="81"/>
      <c r="I115" s="81"/>
      <c r="J115" s="427"/>
      <c r="K115" s="385"/>
      <c r="L115" s="452">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332">
        <v>34</v>
      </c>
      <c r="B116" s="17"/>
      <c r="C116" s="81"/>
      <c r="D116" s="427"/>
      <c r="E116" s="379"/>
      <c r="F116" s="80"/>
      <c r="G116" s="81"/>
      <c r="H116" s="81"/>
      <c r="I116" s="81"/>
      <c r="J116" s="427"/>
      <c r="K116" s="385"/>
      <c r="L116" s="452">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332">
        <v>35</v>
      </c>
      <c r="B117" s="17"/>
      <c r="C117" s="81"/>
      <c r="D117" s="427"/>
      <c r="E117" s="379"/>
      <c r="F117" s="80"/>
      <c r="G117" s="81"/>
      <c r="H117" s="81"/>
      <c r="I117" s="81"/>
      <c r="J117" s="427"/>
      <c r="K117" s="385"/>
      <c r="L117" s="452">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332">
        <v>36</v>
      </c>
      <c r="B118" s="17"/>
      <c r="C118" s="81"/>
      <c r="D118" s="427"/>
      <c r="E118" s="379"/>
      <c r="F118" s="80"/>
      <c r="G118" s="81"/>
      <c r="H118" s="81"/>
      <c r="I118" s="81"/>
      <c r="J118" s="427"/>
      <c r="K118" s="385"/>
      <c r="L118" s="452">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332">
        <v>37</v>
      </c>
      <c r="B119" s="17"/>
      <c r="C119" s="81"/>
      <c r="D119" s="427"/>
      <c r="E119" s="379"/>
      <c r="F119" s="80"/>
      <c r="G119" s="81"/>
      <c r="H119" s="81"/>
      <c r="I119" s="81"/>
      <c r="J119" s="427"/>
      <c r="K119" s="385"/>
      <c r="L119" s="452">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332">
        <v>38</v>
      </c>
      <c r="B120" s="17"/>
      <c r="C120" s="81"/>
      <c r="D120" s="427"/>
      <c r="E120" s="379"/>
      <c r="F120" s="80"/>
      <c r="G120" s="81"/>
      <c r="H120" s="81"/>
      <c r="I120" s="81"/>
      <c r="J120" s="427"/>
      <c r="K120" s="385"/>
      <c r="L120" s="452">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332">
        <v>39</v>
      </c>
      <c r="B121" s="17"/>
      <c r="C121" s="81"/>
      <c r="D121" s="427"/>
      <c r="E121" s="379"/>
      <c r="F121" s="80"/>
      <c r="G121" s="81"/>
      <c r="H121" s="81"/>
      <c r="I121" s="81"/>
      <c r="J121" s="427"/>
      <c r="K121" s="385"/>
      <c r="L121" s="452">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332">
        <v>40</v>
      </c>
      <c r="B122" s="17"/>
      <c r="C122" s="81"/>
      <c r="D122" s="427"/>
      <c r="E122" s="379"/>
      <c r="F122" s="80"/>
      <c r="G122" s="81"/>
      <c r="H122" s="81"/>
      <c r="I122" s="81"/>
      <c r="J122" s="427"/>
      <c r="K122" s="385"/>
      <c r="L122" s="452">
        <v>40</v>
      </c>
    </row>
    <row r="123" spans="1:92">
      <c r="A123" s="332">
        <v>41</v>
      </c>
      <c r="B123" s="17"/>
      <c r="C123" s="81"/>
      <c r="D123" s="427"/>
      <c r="E123" s="379"/>
      <c r="F123" s="80"/>
      <c r="G123" s="81"/>
      <c r="H123" s="81"/>
      <c r="I123" s="81"/>
      <c r="J123" s="427"/>
      <c r="K123" s="385"/>
      <c r="L123" s="452">
        <v>41</v>
      </c>
    </row>
    <row r="124" spans="1:92">
      <c r="A124" s="332">
        <v>42</v>
      </c>
      <c r="B124" s="17"/>
      <c r="C124" s="81"/>
      <c r="D124" s="427"/>
      <c r="E124" s="379"/>
      <c r="F124" s="80"/>
      <c r="G124" s="81"/>
      <c r="H124" s="81"/>
      <c r="I124" s="81"/>
      <c r="J124" s="427"/>
      <c r="K124" s="385"/>
      <c r="L124" s="452">
        <v>42</v>
      </c>
    </row>
    <row r="125" spans="1:92">
      <c r="A125" s="332">
        <v>43</v>
      </c>
      <c r="B125" s="17"/>
      <c r="C125" s="81"/>
      <c r="D125" s="427"/>
      <c r="E125" s="379"/>
      <c r="F125" s="80"/>
      <c r="G125" s="81"/>
      <c r="H125" s="81"/>
      <c r="I125" s="81"/>
      <c r="J125" s="427"/>
      <c r="K125" s="385"/>
      <c r="L125" s="452">
        <v>43</v>
      </c>
    </row>
    <row r="126" spans="1:92">
      <c r="A126" s="332">
        <v>44</v>
      </c>
      <c r="B126" s="17"/>
      <c r="C126" s="81"/>
      <c r="D126" s="427"/>
      <c r="E126" s="379"/>
      <c r="F126" s="80"/>
      <c r="G126" s="81"/>
      <c r="H126" s="81"/>
      <c r="I126" s="81"/>
      <c r="J126" s="427"/>
      <c r="K126" s="385"/>
      <c r="L126" s="452">
        <v>44</v>
      </c>
    </row>
    <row r="127" spans="1:92">
      <c r="A127" s="332">
        <v>45</v>
      </c>
      <c r="B127" s="346" t="s">
        <v>3891</v>
      </c>
      <c r="C127" s="81"/>
      <c r="D127" s="285">
        <f>SUM(D93:D126)</f>
        <v>0</v>
      </c>
      <c r="E127" s="283">
        <f>SUM(E93:E126)</f>
        <v>0</v>
      </c>
      <c r="F127" s="80"/>
      <c r="G127" s="81"/>
      <c r="H127" s="81"/>
      <c r="I127" s="81"/>
      <c r="J127" s="285">
        <f>SUM(J93:J126)</f>
        <v>0</v>
      </c>
      <c r="K127" s="285">
        <f>SUM(K93:K126)</f>
        <v>0</v>
      </c>
      <c r="L127" s="452">
        <v>45</v>
      </c>
    </row>
    <row r="128" spans="1:92">
      <c r="A128" s="332">
        <v>46</v>
      </c>
      <c r="B128" s="17"/>
      <c r="C128" s="81"/>
      <c r="D128" s="81"/>
      <c r="E128" s="73"/>
      <c r="F128" s="80"/>
      <c r="G128" s="81"/>
      <c r="H128" s="81"/>
      <c r="I128" s="81"/>
      <c r="J128" s="81"/>
      <c r="K128" s="78"/>
      <c r="L128" s="452">
        <v>46</v>
      </c>
    </row>
    <row r="129" spans="1:12">
      <c r="A129" s="332">
        <v>47</v>
      </c>
      <c r="B129" s="17"/>
      <c r="C129" s="81"/>
      <c r="D129" s="81"/>
      <c r="E129" s="73"/>
      <c r="F129" s="80"/>
      <c r="G129" s="81"/>
      <c r="H129" s="81"/>
      <c r="I129" s="81"/>
      <c r="J129" s="81"/>
      <c r="K129" s="78"/>
      <c r="L129" s="452">
        <v>47</v>
      </c>
    </row>
    <row r="130" spans="1:12" ht="15.6" thickBot="1">
      <c r="A130" s="340">
        <v>48</v>
      </c>
      <c r="B130" s="113"/>
      <c r="C130" s="113"/>
      <c r="D130" s="376"/>
      <c r="E130" s="344"/>
      <c r="F130" s="445"/>
      <c r="G130" s="406"/>
      <c r="H130" s="406"/>
      <c r="I130" s="446"/>
      <c r="J130" s="376"/>
      <c r="K130" s="376"/>
      <c r="L130" s="453">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2187</v>
      </c>
      <c r="B132" s="69"/>
      <c r="C132" s="69"/>
      <c r="D132" s="69"/>
      <c r="E132" s="69"/>
      <c r="F132" s="69" t="s">
        <v>2188</v>
      </c>
      <c r="G132" s="69"/>
      <c r="H132" s="69"/>
      <c r="I132" s="69"/>
      <c r="J132" s="69"/>
      <c r="K132" s="69"/>
      <c r="L132" s="69"/>
    </row>
    <row r="133" spans="1:12" ht="15.6" thickBot="1">
      <c r="A133" s="17" t="str">
        <f>'Data Sheet'!$C$25</f>
        <v>Rochester Gas &amp; Electric Corporation</v>
      </c>
      <c r="B133" s="69"/>
      <c r="C133" s="69"/>
      <c r="D133" s="859" t="str">
        <f>'Data Sheet'!$C$40</f>
        <v xml:space="preserve"> </v>
      </c>
      <c r="E133" s="17" t="str">
        <f>'Data Sheet'!$C$38</f>
        <v>12/31/2013</v>
      </c>
      <c r="F133" s="17" t="str">
        <f>'Data Sheet'!$C$25</f>
        <v>Rochester Gas &amp; Electric Corporation</v>
      </c>
      <c r="G133" s="69"/>
      <c r="H133" s="69"/>
      <c r="I133" s="859" t="str">
        <f>'Data Sheet'!$C$40</f>
        <v xml:space="preserve"> </v>
      </c>
      <c r="J133" s="17" t="str">
        <f>'Data Sheet'!$C$38</f>
        <v>12/31/2013</v>
      </c>
      <c r="K133" s="69"/>
      <c r="L133" s="69"/>
    </row>
    <row r="134" spans="1:12">
      <c r="A134" s="448"/>
      <c r="B134" s="449"/>
      <c r="C134" s="449"/>
      <c r="D134" s="449"/>
      <c r="E134" s="450"/>
      <c r="F134" s="448"/>
      <c r="G134" s="449"/>
      <c r="H134" s="449"/>
      <c r="I134" s="449"/>
      <c r="J134" s="449"/>
      <c r="K134" s="449"/>
      <c r="L134" s="450"/>
    </row>
    <row r="135" spans="1:12">
      <c r="A135" s="377" t="s">
        <v>1219</v>
      </c>
      <c r="B135" s="69"/>
      <c r="C135" s="69"/>
      <c r="D135" s="69"/>
      <c r="E135" s="70"/>
      <c r="F135" s="377" t="str">
        <f>F4</f>
        <v>LONG-TERM DEBT (Accounts 221, 222, 223, and 224) (Continued)</v>
      </c>
      <c r="G135" s="69"/>
      <c r="H135" s="69"/>
      <c r="I135" s="69"/>
      <c r="J135" s="69"/>
      <c r="K135" s="69"/>
      <c r="L135" s="70"/>
    </row>
    <row r="136" spans="1:12" ht="15.6">
      <c r="A136" s="72"/>
      <c r="B136" s="17"/>
      <c r="C136" s="17"/>
      <c r="D136" s="17"/>
      <c r="E136" s="451" t="s">
        <v>1418</v>
      </c>
      <c r="F136" s="72"/>
      <c r="G136" s="17"/>
      <c r="H136" s="17"/>
      <c r="I136" s="17"/>
      <c r="J136" s="17"/>
      <c r="K136" s="17"/>
      <c r="L136" s="73"/>
    </row>
    <row r="137" spans="1:12">
      <c r="A137" s="439" t="s">
        <v>1418</v>
      </c>
      <c r="B137" s="89" t="s">
        <v>1418</v>
      </c>
      <c r="C137" s="82"/>
      <c r="D137" s="82"/>
      <c r="E137" s="85"/>
      <c r="F137" s="439" t="s">
        <v>1418</v>
      </c>
      <c r="G137" s="82"/>
      <c r="H137" s="264" t="s">
        <v>1528</v>
      </c>
      <c r="I137" s="442"/>
      <c r="J137" s="673" t="s">
        <v>1529</v>
      </c>
      <c r="K137" s="82"/>
      <c r="L137" s="96"/>
    </row>
    <row r="138" spans="1:12">
      <c r="A138" s="80" t="s">
        <v>1418</v>
      </c>
      <c r="B138" s="17" t="s">
        <v>1530</v>
      </c>
      <c r="C138" s="81"/>
      <c r="D138" s="347" t="s">
        <v>1531</v>
      </c>
      <c r="E138" s="83" t="s">
        <v>1532</v>
      </c>
      <c r="F138" s="332" t="s">
        <v>1533</v>
      </c>
      <c r="G138" s="347" t="s">
        <v>3710</v>
      </c>
      <c r="H138" s="81"/>
      <c r="I138" s="82"/>
      <c r="J138" s="347" t="s">
        <v>1534</v>
      </c>
      <c r="K138" s="347" t="s">
        <v>1535</v>
      </c>
      <c r="L138" s="83"/>
    </row>
    <row r="139" spans="1:12">
      <c r="A139" s="332" t="s">
        <v>1357</v>
      </c>
      <c r="B139" s="17" t="s">
        <v>1536</v>
      </c>
      <c r="C139" s="81"/>
      <c r="D139" s="347" t="s">
        <v>493</v>
      </c>
      <c r="E139" s="83" t="s">
        <v>1537</v>
      </c>
      <c r="F139" s="332" t="s">
        <v>1538</v>
      </c>
      <c r="G139" s="347" t="s">
        <v>502</v>
      </c>
      <c r="H139" s="347" t="s">
        <v>1539</v>
      </c>
      <c r="I139" s="347" t="s">
        <v>1540</v>
      </c>
      <c r="J139" s="347" t="s">
        <v>1541</v>
      </c>
      <c r="K139" s="347" t="s">
        <v>4717</v>
      </c>
      <c r="L139" s="270" t="s">
        <v>1357</v>
      </c>
    </row>
    <row r="140" spans="1:12">
      <c r="A140" s="332" t="s">
        <v>1360</v>
      </c>
      <c r="B140" s="17"/>
      <c r="C140" s="81"/>
      <c r="D140" s="347" t="s">
        <v>1542</v>
      </c>
      <c r="E140" s="83" t="s">
        <v>1543</v>
      </c>
      <c r="F140" s="80"/>
      <c r="G140" s="81"/>
      <c r="H140" s="81"/>
      <c r="I140" s="81"/>
      <c r="J140" s="347" t="s">
        <v>1544</v>
      </c>
      <c r="K140" s="81"/>
      <c r="L140" s="270" t="s">
        <v>1360</v>
      </c>
    </row>
    <row r="141" spans="1:12">
      <c r="A141" s="80"/>
      <c r="B141" s="17"/>
      <c r="C141" s="81"/>
      <c r="D141" s="81"/>
      <c r="E141" s="83"/>
      <c r="F141" s="80"/>
      <c r="G141" s="81"/>
      <c r="H141" s="81"/>
      <c r="I141" s="81"/>
      <c r="J141" s="347" t="s">
        <v>1545</v>
      </c>
      <c r="K141" s="81"/>
      <c r="L141" s="83"/>
    </row>
    <row r="142" spans="1:12">
      <c r="A142" s="80"/>
      <c r="B142" s="17"/>
      <c r="C142" s="81"/>
      <c r="D142" s="81"/>
      <c r="E142" s="83"/>
      <c r="F142" s="80"/>
      <c r="G142" s="81"/>
      <c r="H142" s="81"/>
      <c r="I142" s="81"/>
      <c r="J142" s="347" t="s">
        <v>1546</v>
      </c>
      <c r="K142" s="81"/>
      <c r="L142" s="83"/>
    </row>
    <row r="143" spans="1:12">
      <c r="A143" s="80"/>
      <c r="B143" s="346" t="s">
        <v>1547</v>
      </c>
      <c r="C143" s="118"/>
      <c r="D143" s="346" t="s">
        <v>447</v>
      </c>
      <c r="E143" s="270" t="s">
        <v>448</v>
      </c>
      <c r="F143" s="332" t="s">
        <v>449</v>
      </c>
      <c r="G143" s="346" t="s">
        <v>1953</v>
      </c>
      <c r="H143" s="809" t="s">
        <v>1954</v>
      </c>
      <c r="I143" s="346" t="s">
        <v>1955</v>
      </c>
      <c r="J143" s="809" t="s">
        <v>1956</v>
      </c>
      <c r="K143" s="346" t="s">
        <v>1957</v>
      </c>
      <c r="L143" s="111"/>
    </row>
    <row r="144" spans="1:12">
      <c r="A144" s="409" t="s">
        <v>1365</v>
      </c>
      <c r="B144" s="443"/>
      <c r="C144" s="82"/>
      <c r="D144" s="454"/>
      <c r="E144" s="455"/>
      <c r="F144" s="456"/>
      <c r="G144" s="454"/>
      <c r="H144" s="454"/>
      <c r="I144" s="454"/>
      <c r="J144" s="457"/>
      <c r="K144" s="458"/>
      <c r="L144" s="829" t="s">
        <v>1365</v>
      </c>
    </row>
    <row r="145" spans="1:12">
      <c r="A145" s="332" t="s">
        <v>1366</v>
      </c>
      <c r="B145" s="17"/>
      <c r="C145" s="81"/>
      <c r="D145" s="444"/>
      <c r="E145" s="73"/>
      <c r="F145" s="80"/>
      <c r="G145" s="81"/>
      <c r="H145" s="81"/>
      <c r="I145" s="444"/>
      <c r="J145" s="444"/>
      <c r="K145" s="383"/>
      <c r="L145" s="452" t="s">
        <v>1366</v>
      </c>
    </row>
    <row r="146" spans="1:12">
      <c r="A146" s="332" t="s">
        <v>1367</v>
      </c>
      <c r="B146" s="17"/>
      <c r="C146" s="81"/>
      <c r="D146" s="427"/>
      <c r="E146" s="379"/>
      <c r="F146" s="80"/>
      <c r="G146" s="81"/>
      <c r="H146" s="81"/>
      <c r="I146" s="81"/>
      <c r="J146" s="427"/>
      <c r="K146" s="385"/>
      <c r="L146" s="452" t="s">
        <v>1367</v>
      </c>
    </row>
    <row r="147" spans="1:12">
      <c r="A147" s="332" t="s">
        <v>1368</v>
      </c>
      <c r="B147" s="17"/>
      <c r="C147" s="81"/>
      <c r="D147" s="427"/>
      <c r="E147" s="379"/>
      <c r="F147" s="80"/>
      <c r="G147" s="81"/>
      <c r="H147" s="81"/>
      <c r="I147" s="81"/>
      <c r="J147" s="427"/>
      <c r="K147" s="385"/>
      <c r="L147" s="452" t="s">
        <v>1368</v>
      </c>
    </row>
    <row r="148" spans="1:12">
      <c r="A148" s="332" t="s">
        <v>1369</v>
      </c>
      <c r="B148" s="17"/>
      <c r="C148" s="81"/>
      <c r="D148" s="427"/>
      <c r="E148" s="379"/>
      <c r="F148" s="80"/>
      <c r="G148" s="81"/>
      <c r="H148" s="81"/>
      <c r="I148" s="427"/>
      <c r="J148" s="427"/>
      <c r="K148" s="385"/>
      <c r="L148" s="452" t="s">
        <v>1369</v>
      </c>
    </row>
    <row r="149" spans="1:12">
      <c r="A149" s="332" t="s">
        <v>1370</v>
      </c>
      <c r="B149" s="17"/>
      <c r="C149" s="81"/>
      <c r="D149" s="427"/>
      <c r="E149" s="379"/>
      <c r="F149" s="80"/>
      <c r="G149" s="81"/>
      <c r="H149" s="81"/>
      <c r="I149" s="81"/>
      <c r="J149" s="427"/>
      <c r="K149" s="385"/>
      <c r="L149" s="452" t="s">
        <v>1370</v>
      </c>
    </row>
    <row r="150" spans="1:12">
      <c r="A150" s="332" t="s">
        <v>1371</v>
      </c>
      <c r="B150" s="17"/>
      <c r="C150" s="81"/>
      <c r="D150" s="427"/>
      <c r="E150" s="379"/>
      <c r="F150" s="80"/>
      <c r="G150" s="81"/>
      <c r="H150" s="81"/>
      <c r="I150" s="81"/>
      <c r="J150" s="427"/>
      <c r="K150" s="385"/>
      <c r="L150" s="452" t="s">
        <v>1371</v>
      </c>
    </row>
    <row r="151" spans="1:12">
      <c r="A151" s="332" t="s">
        <v>1372</v>
      </c>
      <c r="B151" s="346" t="s">
        <v>3891</v>
      </c>
      <c r="C151" s="81"/>
      <c r="D151" s="285">
        <f>SUM(D145:D150)</f>
        <v>0</v>
      </c>
      <c r="E151" s="283">
        <f>SUM(E145:E150)</f>
        <v>0</v>
      </c>
      <c r="F151" s="80"/>
      <c r="G151" s="81"/>
      <c r="H151" s="81"/>
      <c r="I151" s="81"/>
      <c r="J151" s="285">
        <f>SUM(J145:J150)</f>
        <v>0</v>
      </c>
      <c r="K151" s="285">
        <f>SUM(K145:K150)</f>
        <v>0</v>
      </c>
      <c r="L151" s="452" t="s">
        <v>1372</v>
      </c>
    </row>
    <row r="152" spans="1:12">
      <c r="A152" s="332" t="s">
        <v>1373</v>
      </c>
      <c r="B152" s="17"/>
      <c r="C152" s="81"/>
      <c r="D152" s="459"/>
      <c r="E152" s="460"/>
      <c r="F152" s="461"/>
      <c r="G152" s="459"/>
      <c r="H152" s="459"/>
      <c r="I152" s="459"/>
      <c r="J152" s="459"/>
      <c r="K152" s="462"/>
      <c r="L152" s="452" t="s">
        <v>1373</v>
      </c>
    </row>
    <row r="153" spans="1:12">
      <c r="A153" s="332" t="s">
        <v>1374</v>
      </c>
      <c r="B153" s="348"/>
      <c r="C153" s="81"/>
      <c r="D153" s="459"/>
      <c r="E153" s="460"/>
      <c r="F153" s="461"/>
      <c r="G153" s="459"/>
      <c r="H153" s="459"/>
      <c r="I153" s="459"/>
      <c r="J153" s="459"/>
      <c r="K153" s="462"/>
      <c r="L153" s="452" t="s">
        <v>1374</v>
      </c>
    </row>
    <row r="154" spans="1:12">
      <c r="A154" s="332" t="s">
        <v>1375</v>
      </c>
      <c r="B154" s="17"/>
      <c r="C154" s="81"/>
      <c r="D154" s="444"/>
      <c r="E154" s="384"/>
      <c r="F154" s="80"/>
      <c r="G154" s="81"/>
      <c r="H154" s="81"/>
      <c r="I154" s="81"/>
      <c r="J154" s="444"/>
      <c r="K154" s="383"/>
      <c r="L154" s="452" t="s">
        <v>1375</v>
      </c>
    </row>
    <row r="155" spans="1:12">
      <c r="A155" s="332" t="s">
        <v>1376</v>
      </c>
      <c r="B155" s="17"/>
      <c r="C155" s="81"/>
      <c r="D155" s="427"/>
      <c r="E155" s="379"/>
      <c r="F155" s="80"/>
      <c r="G155" s="81"/>
      <c r="H155" s="81"/>
      <c r="I155" s="81"/>
      <c r="J155" s="427"/>
      <c r="K155" s="385"/>
      <c r="L155" s="452" t="s">
        <v>1376</v>
      </c>
    </row>
    <row r="156" spans="1:12">
      <c r="A156" s="332" t="s">
        <v>1377</v>
      </c>
      <c r="B156" s="17"/>
      <c r="C156" s="81"/>
      <c r="D156" s="427"/>
      <c r="E156" s="379"/>
      <c r="F156" s="80"/>
      <c r="G156" s="81"/>
      <c r="H156" s="81"/>
      <c r="I156" s="81"/>
      <c r="J156" s="427"/>
      <c r="K156" s="385"/>
      <c r="L156" s="452" t="s">
        <v>1377</v>
      </c>
    </row>
    <row r="157" spans="1:12">
      <c r="A157" s="332" t="s">
        <v>1378</v>
      </c>
      <c r="B157" s="17"/>
      <c r="C157" s="81"/>
      <c r="D157" s="427"/>
      <c r="E157" s="379"/>
      <c r="F157" s="80"/>
      <c r="G157" s="81"/>
      <c r="H157" s="81"/>
      <c r="I157" s="81"/>
      <c r="J157" s="427"/>
      <c r="K157" s="385"/>
      <c r="L157" s="452" t="s">
        <v>1378</v>
      </c>
    </row>
    <row r="158" spans="1:12">
      <c r="A158" s="332" t="s">
        <v>1379</v>
      </c>
      <c r="B158" s="17"/>
      <c r="C158" s="81"/>
      <c r="D158" s="427"/>
      <c r="E158" s="379"/>
      <c r="F158" s="80"/>
      <c r="G158" s="81"/>
      <c r="H158" s="81"/>
      <c r="I158" s="81"/>
      <c r="J158" s="427"/>
      <c r="K158" s="385"/>
      <c r="L158" s="452" t="s">
        <v>1379</v>
      </c>
    </row>
    <row r="159" spans="1:12">
      <c r="A159" s="332" t="s">
        <v>1380</v>
      </c>
      <c r="B159" s="17"/>
      <c r="C159" s="81"/>
      <c r="D159" s="427"/>
      <c r="E159" s="379"/>
      <c r="F159" s="80"/>
      <c r="G159" s="81"/>
      <c r="H159" s="81"/>
      <c r="I159" s="81"/>
      <c r="J159" s="427"/>
      <c r="K159" s="385"/>
      <c r="L159" s="452" t="s">
        <v>1380</v>
      </c>
    </row>
    <row r="160" spans="1:12">
      <c r="A160" s="332" t="s">
        <v>1381</v>
      </c>
      <c r="B160" s="17"/>
      <c r="C160" s="81"/>
      <c r="D160" s="427"/>
      <c r="E160" s="379"/>
      <c r="F160" s="80"/>
      <c r="G160" s="81"/>
      <c r="H160" s="81"/>
      <c r="I160" s="81"/>
      <c r="J160" s="427"/>
      <c r="K160" s="385"/>
      <c r="L160" s="452" t="s">
        <v>1381</v>
      </c>
    </row>
    <row r="161" spans="1:12">
      <c r="A161" s="332" t="s">
        <v>1382</v>
      </c>
      <c r="B161" s="17"/>
      <c r="C161" s="81"/>
      <c r="D161" s="427"/>
      <c r="E161" s="379"/>
      <c r="F161" s="80"/>
      <c r="G161" s="81"/>
      <c r="H161" s="81"/>
      <c r="I161" s="81"/>
      <c r="J161" s="427"/>
      <c r="K161" s="385"/>
      <c r="L161" s="452" t="s">
        <v>1382</v>
      </c>
    </row>
    <row r="162" spans="1:12">
      <c r="A162" s="332" t="s">
        <v>1383</v>
      </c>
      <c r="B162" s="17"/>
      <c r="C162" s="81"/>
      <c r="D162" s="427"/>
      <c r="E162" s="379"/>
      <c r="F162" s="80"/>
      <c r="G162" s="81"/>
      <c r="H162" s="81"/>
      <c r="I162" s="81"/>
      <c r="J162" s="427"/>
      <c r="K162" s="385"/>
      <c r="L162" s="452" t="s">
        <v>1383</v>
      </c>
    </row>
    <row r="163" spans="1:12">
      <c r="A163" s="332" t="s">
        <v>1384</v>
      </c>
      <c r="B163" s="17"/>
      <c r="C163" s="81"/>
      <c r="D163" s="427"/>
      <c r="E163" s="379"/>
      <c r="F163" s="80"/>
      <c r="G163" s="81"/>
      <c r="H163" s="81"/>
      <c r="I163" s="81"/>
      <c r="J163" s="427"/>
      <c r="K163" s="385"/>
      <c r="L163" s="452" t="s">
        <v>1384</v>
      </c>
    </row>
    <row r="164" spans="1:12">
      <c r="A164" s="332" t="s">
        <v>2896</v>
      </c>
      <c r="B164" s="17"/>
      <c r="C164" s="81"/>
      <c r="D164" s="427"/>
      <c r="E164" s="379"/>
      <c r="F164" s="80"/>
      <c r="G164" s="81"/>
      <c r="H164" s="81"/>
      <c r="I164" s="81"/>
      <c r="J164" s="427"/>
      <c r="K164" s="385"/>
      <c r="L164" s="452" t="s">
        <v>2896</v>
      </c>
    </row>
    <row r="165" spans="1:12">
      <c r="A165" s="332" t="s">
        <v>2897</v>
      </c>
      <c r="B165" s="17"/>
      <c r="C165" s="81"/>
      <c r="D165" s="427"/>
      <c r="E165" s="379"/>
      <c r="F165" s="80"/>
      <c r="G165" s="81"/>
      <c r="H165" s="81"/>
      <c r="I165" s="81"/>
      <c r="J165" s="427"/>
      <c r="K165" s="385"/>
      <c r="L165" s="452" t="s">
        <v>2897</v>
      </c>
    </row>
    <row r="166" spans="1:12">
      <c r="A166" s="332" t="s">
        <v>2898</v>
      </c>
      <c r="B166" s="17"/>
      <c r="C166" s="81"/>
      <c r="D166" s="427"/>
      <c r="E166" s="379"/>
      <c r="F166" s="80"/>
      <c r="G166" s="81"/>
      <c r="H166" s="81"/>
      <c r="I166" s="81"/>
      <c r="J166" s="427"/>
      <c r="K166" s="385"/>
      <c r="L166" s="452" t="s">
        <v>2898</v>
      </c>
    </row>
    <row r="167" spans="1:12">
      <c r="A167" s="332" t="s">
        <v>2899</v>
      </c>
      <c r="B167" s="17"/>
      <c r="C167" s="81"/>
      <c r="D167" s="427"/>
      <c r="E167" s="379"/>
      <c r="F167" s="80"/>
      <c r="G167" s="81"/>
      <c r="H167" s="81"/>
      <c r="I167" s="81"/>
      <c r="J167" s="427"/>
      <c r="K167" s="385"/>
      <c r="L167" s="452" t="s">
        <v>2899</v>
      </c>
    </row>
    <row r="168" spans="1:12">
      <c r="A168" s="332" t="s">
        <v>2900</v>
      </c>
      <c r="B168" s="17"/>
      <c r="C168" s="81"/>
      <c r="D168" s="427"/>
      <c r="E168" s="379"/>
      <c r="F168" s="80"/>
      <c r="G168" s="81"/>
      <c r="H168" s="81"/>
      <c r="I168" s="81"/>
      <c r="J168" s="427"/>
      <c r="K168" s="385"/>
      <c r="L168" s="452" t="s">
        <v>2900</v>
      </c>
    </row>
    <row r="169" spans="1:12">
      <c r="A169" s="332" t="s">
        <v>2901</v>
      </c>
      <c r="B169" s="17"/>
      <c r="C169" s="81"/>
      <c r="D169" s="427"/>
      <c r="E169" s="379"/>
      <c r="F169" s="80"/>
      <c r="G169" s="81"/>
      <c r="H169" s="81"/>
      <c r="I169" s="81"/>
      <c r="J169" s="427"/>
      <c r="K169" s="385"/>
      <c r="L169" s="452" t="s">
        <v>2901</v>
      </c>
    </row>
    <row r="170" spans="1:12">
      <c r="A170" s="332" t="s">
        <v>2902</v>
      </c>
      <c r="B170" s="17"/>
      <c r="C170" s="81"/>
      <c r="D170" s="427"/>
      <c r="E170" s="379"/>
      <c r="F170" s="80"/>
      <c r="G170" s="81"/>
      <c r="H170" s="81"/>
      <c r="I170" s="81"/>
      <c r="J170" s="427"/>
      <c r="K170" s="385"/>
      <c r="L170" s="452" t="s">
        <v>2902</v>
      </c>
    </row>
    <row r="171" spans="1:12">
      <c r="A171" s="332" t="s">
        <v>1978</v>
      </c>
      <c r="B171" s="17"/>
      <c r="C171" s="81"/>
      <c r="D171" s="427"/>
      <c r="E171" s="379"/>
      <c r="F171" s="80"/>
      <c r="G171" s="81"/>
      <c r="H171" s="81"/>
      <c r="I171" s="81"/>
      <c r="J171" s="427"/>
      <c r="K171" s="385"/>
      <c r="L171" s="452" t="s">
        <v>1978</v>
      </c>
    </row>
    <row r="172" spans="1:12">
      <c r="A172" s="332" t="s">
        <v>1979</v>
      </c>
      <c r="B172" s="17"/>
      <c r="C172" s="81"/>
      <c r="D172" s="427"/>
      <c r="E172" s="379"/>
      <c r="F172" s="80"/>
      <c r="G172" s="81"/>
      <c r="H172" s="81"/>
      <c r="I172" s="81"/>
      <c r="J172" s="427"/>
      <c r="K172" s="385"/>
      <c r="L172" s="452" t="s">
        <v>1979</v>
      </c>
    </row>
    <row r="173" spans="1:12">
      <c r="A173" s="332" t="s">
        <v>1980</v>
      </c>
      <c r="B173" s="17"/>
      <c r="C173" s="81"/>
      <c r="D173" s="427"/>
      <c r="E173" s="379"/>
      <c r="F173" s="80"/>
      <c r="G173" s="81"/>
      <c r="H173" s="81"/>
      <c r="I173" s="81"/>
      <c r="J173" s="427"/>
      <c r="K173" s="385"/>
      <c r="L173" s="452" t="s">
        <v>1980</v>
      </c>
    </row>
    <row r="174" spans="1:12">
      <c r="A174" s="332" t="s">
        <v>1981</v>
      </c>
      <c r="B174" s="17"/>
      <c r="C174" s="81"/>
      <c r="D174" s="427"/>
      <c r="E174" s="379"/>
      <c r="F174" s="80"/>
      <c r="G174" s="81"/>
      <c r="H174" s="81"/>
      <c r="I174" s="81"/>
      <c r="J174" s="427"/>
      <c r="K174" s="385"/>
      <c r="L174" s="452" t="s">
        <v>1981</v>
      </c>
    </row>
    <row r="175" spans="1:12">
      <c r="A175" s="332" t="s">
        <v>1982</v>
      </c>
      <c r="B175" s="17"/>
      <c r="C175" s="81"/>
      <c r="D175" s="427"/>
      <c r="E175" s="379"/>
      <c r="F175" s="80"/>
      <c r="G175" s="81"/>
      <c r="H175" s="81"/>
      <c r="I175" s="81"/>
      <c r="J175" s="427"/>
      <c r="K175" s="385"/>
      <c r="L175" s="452" t="s">
        <v>1982</v>
      </c>
    </row>
    <row r="176" spans="1:12">
      <c r="A176" s="332">
        <v>33</v>
      </c>
      <c r="B176" s="17"/>
      <c r="C176" s="81"/>
      <c r="D176" s="427"/>
      <c r="E176" s="379"/>
      <c r="F176" s="80"/>
      <c r="G176" s="81"/>
      <c r="H176" s="81"/>
      <c r="I176" s="81"/>
      <c r="J176" s="427"/>
      <c r="K176" s="385"/>
      <c r="L176" s="452">
        <v>33</v>
      </c>
    </row>
    <row r="177" spans="1:12">
      <c r="A177" s="332">
        <v>34</v>
      </c>
      <c r="B177" s="17"/>
      <c r="C177" s="81"/>
      <c r="D177" s="427"/>
      <c r="E177" s="379"/>
      <c r="F177" s="80"/>
      <c r="G177" s="81"/>
      <c r="H177" s="81"/>
      <c r="I177" s="81"/>
      <c r="J177" s="427"/>
      <c r="K177" s="385"/>
      <c r="L177" s="452">
        <v>34</v>
      </c>
    </row>
    <row r="178" spans="1:12">
      <c r="A178" s="332">
        <v>35</v>
      </c>
      <c r="B178" s="17"/>
      <c r="C178" s="81"/>
      <c r="D178" s="427"/>
      <c r="E178" s="379"/>
      <c r="F178" s="80"/>
      <c r="G178" s="81"/>
      <c r="H178" s="81"/>
      <c r="I178" s="81"/>
      <c r="J178" s="427"/>
      <c r="K178" s="385"/>
      <c r="L178" s="452">
        <v>35</v>
      </c>
    </row>
    <row r="179" spans="1:12">
      <c r="A179" s="332">
        <v>36</v>
      </c>
      <c r="B179" s="17"/>
      <c r="C179" s="81"/>
      <c r="D179" s="427"/>
      <c r="E179" s="379"/>
      <c r="F179" s="80"/>
      <c r="G179" s="81"/>
      <c r="H179" s="81"/>
      <c r="I179" s="81"/>
      <c r="J179" s="427"/>
      <c r="K179" s="385"/>
      <c r="L179" s="452">
        <v>36</v>
      </c>
    </row>
    <row r="180" spans="1:12">
      <c r="A180" s="332">
        <v>37</v>
      </c>
      <c r="B180" s="17"/>
      <c r="C180" s="81"/>
      <c r="D180" s="427"/>
      <c r="E180" s="379"/>
      <c r="F180" s="80"/>
      <c r="G180" s="81"/>
      <c r="H180" s="81"/>
      <c r="I180" s="81"/>
      <c r="J180" s="427"/>
      <c r="K180" s="385"/>
      <c r="L180" s="452">
        <v>37</v>
      </c>
    </row>
    <row r="181" spans="1:12">
      <c r="A181" s="332">
        <v>38</v>
      </c>
      <c r="B181" s="17"/>
      <c r="C181" s="81"/>
      <c r="D181" s="427"/>
      <c r="E181" s="379"/>
      <c r="F181" s="80"/>
      <c r="G181" s="81"/>
      <c r="H181" s="81"/>
      <c r="I181" s="81"/>
      <c r="J181" s="427"/>
      <c r="K181" s="385"/>
      <c r="L181" s="452">
        <v>38</v>
      </c>
    </row>
    <row r="182" spans="1:12">
      <c r="A182" s="332">
        <v>39</v>
      </c>
      <c r="B182" s="17"/>
      <c r="C182" s="81"/>
      <c r="D182" s="427"/>
      <c r="E182" s="379"/>
      <c r="F182" s="80"/>
      <c r="G182" s="81"/>
      <c r="H182" s="81"/>
      <c r="I182" s="81"/>
      <c r="J182" s="427"/>
      <c r="K182" s="385"/>
      <c r="L182" s="452">
        <v>39</v>
      </c>
    </row>
    <row r="183" spans="1:12">
      <c r="A183" s="332">
        <v>40</v>
      </c>
      <c r="B183" s="17"/>
      <c r="C183" s="81"/>
      <c r="D183" s="427"/>
      <c r="E183" s="379"/>
      <c r="F183" s="80"/>
      <c r="G183" s="81"/>
      <c r="H183" s="81"/>
      <c r="I183" s="81"/>
      <c r="J183" s="427"/>
      <c r="K183" s="385"/>
      <c r="L183" s="452">
        <v>40</v>
      </c>
    </row>
    <row r="184" spans="1:12">
      <c r="A184" s="332">
        <v>41</v>
      </c>
      <c r="B184" s="17"/>
      <c r="C184" s="81"/>
      <c r="D184" s="427"/>
      <c r="E184" s="379"/>
      <c r="F184" s="80"/>
      <c r="G184" s="81"/>
      <c r="H184" s="81"/>
      <c r="I184" s="81"/>
      <c r="J184" s="427"/>
      <c r="K184" s="385"/>
      <c r="L184" s="452">
        <v>41</v>
      </c>
    </row>
    <row r="185" spans="1:12">
      <c r="A185" s="332">
        <v>42</v>
      </c>
      <c r="B185" s="17"/>
      <c r="C185" s="81"/>
      <c r="D185" s="427"/>
      <c r="E185" s="379"/>
      <c r="F185" s="80"/>
      <c r="G185" s="81"/>
      <c r="H185" s="81"/>
      <c r="I185" s="81"/>
      <c r="J185" s="427"/>
      <c r="K185" s="385"/>
      <c r="L185" s="452">
        <v>42</v>
      </c>
    </row>
    <row r="186" spans="1:12">
      <c r="A186" s="332">
        <v>43</v>
      </c>
      <c r="B186" s="17"/>
      <c r="C186" s="81"/>
      <c r="D186" s="427"/>
      <c r="E186" s="379"/>
      <c r="F186" s="80"/>
      <c r="G186" s="81"/>
      <c r="H186" s="81"/>
      <c r="I186" s="81"/>
      <c r="J186" s="427"/>
      <c r="K186" s="385"/>
      <c r="L186" s="452">
        <v>43</v>
      </c>
    </row>
    <row r="187" spans="1:12">
      <c r="A187" s="332">
        <v>44</v>
      </c>
      <c r="B187" s="17"/>
      <c r="C187" s="81"/>
      <c r="D187" s="427"/>
      <c r="E187" s="379"/>
      <c r="F187" s="80"/>
      <c r="G187" s="81"/>
      <c r="H187" s="81"/>
      <c r="I187" s="81"/>
      <c r="J187" s="427"/>
      <c r="K187" s="385"/>
      <c r="L187" s="452">
        <v>44</v>
      </c>
    </row>
    <row r="188" spans="1:12">
      <c r="A188" s="332">
        <v>45</v>
      </c>
      <c r="B188" s="346" t="s">
        <v>3891</v>
      </c>
      <c r="C188" s="81"/>
      <c r="D188" s="285">
        <f>SUM(D154:D187)</f>
        <v>0</v>
      </c>
      <c r="E188" s="283">
        <f>SUM(E154:E187)</f>
        <v>0</v>
      </c>
      <c r="F188" s="80"/>
      <c r="G188" s="81"/>
      <c r="H188" s="81"/>
      <c r="I188" s="81"/>
      <c r="J188" s="285">
        <f>SUM(J154:J187)</f>
        <v>0</v>
      </c>
      <c r="K188" s="285">
        <f>SUM(K154:K187)</f>
        <v>0</v>
      </c>
      <c r="L188" s="452">
        <v>45</v>
      </c>
    </row>
    <row r="189" spans="1:12">
      <c r="A189" s="332">
        <v>46</v>
      </c>
      <c r="B189" s="17"/>
      <c r="C189" s="81"/>
      <c r="D189" s="81"/>
      <c r="E189" s="73"/>
      <c r="F189" s="80"/>
      <c r="G189" s="81"/>
      <c r="H189" s="81"/>
      <c r="I189" s="81"/>
      <c r="J189" s="81"/>
      <c r="K189" s="78"/>
      <c r="L189" s="452">
        <v>46</v>
      </c>
    </row>
    <row r="190" spans="1:12">
      <c r="A190" s="332">
        <v>47</v>
      </c>
      <c r="B190" s="17"/>
      <c r="C190" s="81"/>
      <c r="D190" s="81"/>
      <c r="E190" s="73"/>
      <c r="F190" s="80"/>
      <c r="G190" s="81"/>
      <c r="H190" s="81"/>
      <c r="I190" s="81"/>
      <c r="J190" s="81"/>
      <c r="K190" s="78"/>
      <c r="L190" s="452">
        <v>47</v>
      </c>
    </row>
    <row r="191" spans="1:12" ht="15.6" thickBot="1">
      <c r="A191" s="340">
        <v>48</v>
      </c>
      <c r="B191" s="113"/>
      <c r="C191" s="113"/>
      <c r="D191" s="376"/>
      <c r="E191" s="344"/>
      <c r="F191" s="445"/>
      <c r="G191" s="406"/>
      <c r="H191" s="406"/>
      <c r="I191" s="446"/>
      <c r="J191" s="376"/>
      <c r="K191" s="376"/>
      <c r="L191" s="453">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2189</v>
      </c>
      <c r="B193" s="69"/>
      <c r="C193" s="69"/>
      <c r="D193" s="69"/>
      <c r="E193" s="69"/>
      <c r="F193" s="69" t="s">
        <v>2190</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customSheetViews>
    <customSheetView guid="{B03EE9F7-5DE6-4312-9CF8-68BFF35B892B}" scale="85" colorId="22" topLeftCell="D1">
      <selection activeCell="K44" sqref="K44"/>
      <rowBreaks count="2" manualBreakCount="2">
        <brk id="68" max="16383" man="1"/>
        <brk id="133" max="16383" man="1"/>
      </rowBreaks>
      <colBreaks count="3" manualBreakCount="3">
        <brk id="5" max="1048575" man="1"/>
        <brk id="13" max="1048575" man="1"/>
        <brk id="25" max="1048575" man="1"/>
      </colBreaks>
      <pageMargins left="0.5" right="0.5" top="0.5" bottom="0.5" header="0.5" footer="0.5"/>
      <printOptions horizontalCentered="1" verticalCentered="1"/>
      <pageSetup scale="67" fitToWidth="2" fitToHeight="3" pageOrder="overThenDown" orientation="portrait" horizontalDpi="300" verticalDpi="300" r:id="rId1"/>
      <headerFooter alignWithMargins="0"/>
    </customSheetView>
    <customSheetView guid="{6604920B-9A9A-4B1B-8001-ABFAE204A5A1}" scale="85" colorId="22" showPageBreaks="1">
      <rowBreaks count="2" manualBreakCount="2">
        <brk id="68" max="16383" man="1"/>
        <brk id="133" max="16383" man="1"/>
      </rowBreaks>
      <colBreaks count="2" manualBreakCount="2">
        <brk id="5" max="1048575" man="1"/>
        <brk id="13" max="1048575" man="1"/>
      </colBreaks>
      <pageMargins left="0.5" right="0.5" top="0.5" bottom="0.5" header="0.5" footer="0.5"/>
      <printOptions horizontalCentered="1" verticalCentered="1"/>
      <pageSetup scale="67" fitToWidth="2" fitToHeight="3" pageOrder="overThenDown" orientation="portrait" horizontalDpi="300" verticalDpi="300" r:id="rId2"/>
      <headerFooter alignWithMargins="0"/>
    </customSheetView>
    <customSheetView guid="{725D19D6-B2FF-4AA6-9BA8-2C93787C1292}" scale="85" colorId="22" showRuler="0">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3"/>
      <headerFooter alignWithMargins="0"/>
    </customSheetView>
    <customSheetView guid="{00D7FFF0-A637-4B2D-8964-7D108FE27DC9}" scale="85" colorId="22" topLeftCell="D1">
      <selection activeCell="K44" sqref="K44"/>
      <rowBreaks count="2" manualBreakCount="2">
        <brk id="68" max="16383" man="1"/>
        <brk id="133" max="16383" man="1"/>
      </rowBreaks>
      <colBreaks count="3" manualBreakCount="3">
        <brk id="5" max="1048575" man="1"/>
        <brk id="13" max="1048575" man="1"/>
        <brk id="25" max="1048575" man="1"/>
      </colBreaks>
      <pageMargins left="0.5" right="0.5" top="0.5" bottom="0.5" header="0.5" footer="0.5"/>
      <printOptions horizontalCentered="1" verticalCentered="1"/>
      <pageSetup scale="67" fitToWidth="2" fitToHeight="3" pageOrder="overThenDown" orientation="portrait" horizontalDpi="300" verticalDpi="300" r:id="rId4"/>
      <headerFooter alignWithMargins="0"/>
    </customSheetView>
    <customSheetView guid="{8930B103-E5CB-49CF-B279-92DC95584FC0}" scale="85" colorId="22" showPageBreaks="1" topLeftCell="D1">
      <selection activeCell="K44" sqref="K44"/>
      <rowBreaks count="2" manualBreakCount="2">
        <brk id="68" max="16383" man="1"/>
        <brk id="133" max="16383" man="1"/>
      </rowBreaks>
      <colBreaks count="3" manualBreakCount="3">
        <brk id="5" max="1048575" man="1"/>
        <brk id="13" max="1048575" man="1"/>
        <brk id="25" max="1048575" man="1"/>
      </colBreaks>
      <pageMargins left="0.5" right="0.5" top="0.5" bottom="0.5" header="0.5" footer="0.5"/>
      <printOptions horizontalCentered="1" verticalCentered="1"/>
      <pageSetup scale="67" fitToWidth="2" fitToHeight="3" pageOrder="overThenDown"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67" fitToWidth="2" fitToHeight="3" pageOrder="overThenDown" orientation="portrait" horizontalDpi="300" verticalDpi="300" r:id="rId6"/>
  <headerFooter alignWithMargins="0"/>
  <rowBreaks count="2" manualBreakCount="2">
    <brk id="68" max="16383" man="1"/>
    <brk id="133" max="16383" man="1"/>
  </rowBreaks>
  <colBreaks count="3" manualBreakCount="3">
    <brk id="5" max="1048575" man="1"/>
    <brk id="13" max="1048575" man="1"/>
    <brk id="25" max="1048575" man="1"/>
  </colBreaks>
</worksheet>
</file>

<file path=xl/worksheets/sheet4.xml><?xml version="1.0" encoding="utf-8"?>
<worksheet xmlns="http://schemas.openxmlformats.org/spreadsheetml/2006/main" xmlns:r="http://schemas.openxmlformats.org/officeDocument/2006/relationships">
  <sheetPr transitionEvaluation="1">
    <pageSetUpPr fitToPage="1"/>
  </sheetPr>
  <dimension ref="A1:E88"/>
  <sheetViews>
    <sheetView defaultGridColor="0" colorId="22" zoomScale="85" zoomScaleNormal="85" workbookViewId="0">
      <selection activeCell="A15" sqref="A15"/>
    </sheetView>
  </sheetViews>
  <sheetFormatPr defaultColWidth="9.6328125" defaultRowHeight="15"/>
  <cols>
    <col min="1" max="1" width="20.6328125" style="9" customWidth="1"/>
    <col min="2" max="2" width="75.6328125" style="9" customWidth="1"/>
    <col min="3" max="3" width="9.6328125" style="9"/>
    <col min="4" max="5" width="16.6328125" style="9" customWidth="1"/>
    <col min="6" max="16384" width="9.6328125" style="9"/>
  </cols>
  <sheetData>
    <row r="1" spans="1:5" ht="18" thickBot="1">
      <c r="A1" s="605" t="str">
        <f>'Data Sheet'!A64</f>
        <v>Annual Report of Rochester Gas &amp; Electric Corporation                                                                                                                                       Year ended 12/31/2013</v>
      </c>
      <c r="B1" s="843"/>
      <c r="C1" s="843"/>
      <c r="D1" s="843"/>
      <c r="E1" s="843"/>
    </row>
    <row r="2" spans="1:5" ht="17.399999999999999">
      <c r="A2" s="968"/>
      <c r="B2" s="969"/>
      <c r="C2" s="969"/>
      <c r="D2" s="969"/>
      <c r="E2" s="970"/>
    </row>
    <row r="3" spans="1:5" ht="16.2" customHeight="1">
      <c r="A3" s="1882" t="s">
        <v>1410</v>
      </c>
      <c r="B3" s="1883"/>
      <c r="C3" s="1883"/>
      <c r="D3" s="1883"/>
      <c r="E3" s="1884"/>
    </row>
    <row r="4" spans="1:5" ht="16.2" customHeight="1">
      <c r="A4" s="971"/>
      <c r="B4" s="605"/>
      <c r="C4" s="605"/>
      <c r="D4" s="605"/>
      <c r="E4" s="972"/>
    </row>
    <row r="5" spans="1:5" ht="48.6" customHeight="1">
      <c r="A5" s="1879" t="s">
        <v>1411</v>
      </c>
      <c r="B5" s="1880"/>
      <c r="C5" s="1880"/>
      <c r="D5" s="1880"/>
      <c r="E5" s="1881"/>
    </row>
    <row r="6" spans="1:5" ht="15.6" thickBot="1">
      <c r="A6" s="72"/>
      <c r="B6" s="17"/>
      <c r="C6" s="17"/>
      <c r="D6" s="17"/>
      <c r="E6" s="73"/>
    </row>
    <row r="7" spans="1:5" ht="17.399999999999999">
      <c r="A7" s="973"/>
      <c r="B7" s="969"/>
      <c r="C7" s="969"/>
      <c r="D7" s="973"/>
      <c r="E7" s="970"/>
    </row>
    <row r="8" spans="1:5" ht="17.399999999999999">
      <c r="A8" s="974" t="s">
        <v>1412</v>
      </c>
      <c r="B8" s="975" t="s">
        <v>1413</v>
      </c>
      <c r="C8" s="607"/>
      <c r="D8" s="974" t="s">
        <v>1414</v>
      </c>
      <c r="E8" s="976" t="s">
        <v>1415</v>
      </c>
    </row>
    <row r="9" spans="1:5" ht="17.399999999999999">
      <c r="A9" s="977" t="s">
        <v>1416</v>
      </c>
      <c r="B9" s="605"/>
      <c r="C9" s="605"/>
      <c r="D9" s="977" t="s">
        <v>1416</v>
      </c>
      <c r="E9" s="978" t="s">
        <v>1416</v>
      </c>
    </row>
    <row r="10" spans="1:5" ht="18" thickBot="1">
      <c r="A10" s="979"/>
      <c r="B10" s="980"/>
      <c r="C10" s="980"/>
      <c r="D10" s="979"/>
      <c r="E10" s="981"/>
    </row>
    <row r="11" spans="1:5">
      <c r="A11" s="868"/>
      <c r="B11" s="5"/>
      <c r="C11" s="5"/>
      <c r="D11" s="896"/>
      <c r="E11" s="865"/>
    </row>
    <row r="12" spans="1:5">
      <c r="A12" s="868"/>
      <c r="B12" s="5"/>
      <c r="C12" s="5"/>
      <c r="D12" s="896"/>
      <c r="E12" s="865"/>
    </row>
    <row r="13" spans="1:5">
      <c r="A13" s="868"/>
      <c r="B13" s="5"/>
      <c r="C13" s="5"/>
      <c r="D13" s="896"/>
      <c r="E13" s="865"/>
    </row>
    <row r="14" spans="1:5">
      <c r="A14" s="868"/>
      <c r="B14" s="5"/>
      <c r="C14" s="5"/>
      <c r="D14" s="896"/>
      <c r="E14" s="865"/>
    </row>
    <row r="15" spans="1:5">
      <c r="A15" s="868"/>
      <c r="B15" s="5"/>
      <c r="C15" s="5"/>
      <c r="D15" s="896"/>
      <c r="E15" s="865"/>
    </row>
    <row r="16" spans="1:5">
      <c r="A16" s="868"/>
      <c r="B16" s="5"/>
      <c r="C16" s="5"/>
      <c r="D16" s="896"/>
      <c r="E16" s="865"/>
    </row>
    <row r="17" spans="1:5">
      <c r="A17" s="868"/>
      <c r="B17" s="5"/>
      <c r="C17" s="5"/>
      <c r="D17" s="896"/>
      <c r="E17" s="865"/>
    </row>
    <row r="18" spans="1:5">
      <c r="A18" s="868"/>
      <c r="B18" s="5"/>
      <c r="C18" s="5"/>
      <c r="D18" s="896"/>
      <c r="E18" s="865"/>
    </row>
    <row r="19" spans="1:5">
      <c r="A19" s="868"/>
      <c r="B19" s="5"/>
      <c r="C19" s="5"/>
      <c r="D19" s="896"/>
      <c r="E19" s="865"/>
    </row>
    <row r="20" spans="1:5">
      <c r="A20" s="868"/>
      <c r="B20" s="5"/>
      <c r="C20" s="5"/>
      <c r="D20" s="896"/>
      <c r="E20" s="865"/>
    </row>
    <row r="21" spans="1:5">
      <c r="A21" s="868"/>
      <c r="B21" s="5"/>
      <c r="C21" s="5"/>
      <c r="D21" s="896"/>
      <c r="E21" s="865"/>
    </row>
    <row r="22" spans="1:5">
      <c r="A22" s="868"/>
      <c r="B22" s="5"/>
      <c r="C22" s="5"/>
      <c r="D22" s="896"/>
      <c r="E22" s="865"/>
    </row>
    <row r="23" spans="1:5">
      <c r="A23" s="868"/>
      <c r="B23" s="5"/>
      <c r="C23" s="5"/>
      <c r="D23" s="896"/>
      <c r="E23" s="865"/>
    </row>
    <row r="24" spans="1:5">
      <c r="A24" s="868"/>
      <c r="B24" s="5"/>
      <c r="C24" s="5"/>
      <c r="D24" s="896"/>
      <c r="E24" s="865"/>
    </row>
    <row r="25" spans="1:5">
      <c r="A25" s="868"/>
      <c r="B25" s="5"/>
      <c r="C25" s="5"/>
      <c r="D25" s="896"/>
      <c r="E25" s="865"/>
    </row>
    <row r="26" spans="1:5">
      <c r="A26" s="868"/>
      <c r="B26" s="5"/>
      <c r="C26" s="5"/>
      <c r="D26" s="896"/>
      <c r="E26" s="865"/>
    </row>
    <row r="27" spans="1:5">
      <c r="A27" s="868"/>
      <c r="B27" s="5"/>
      <c r="C27" s="5"/>
      <c r="D27" s="896"/>
      <c r="E27" s="865"/>
    </row>
    <row r="28" spans="1:5">
      <c r="A28" s="868"/>
      <c r="B28" s="5"/>
      <c r="C28" s="5"/>
      <c r="D28" s="896"/>
      <c r="E28" s="865"/>
    </row>
    <row r="29" spans="1:5">
      <c r="A29" s="868"/>
      <c r="B29" s="5"/>
      <c r="C29" s="5"/>
      <c r="D29" s="896"/>
      <c r="E29" s="865"/>
    </row>
    <row r="30" spans="1:5">
      <c r="A30" s="868"/>
      <c r="B30" s="5"/>
      <c r="C30" s="5"/>
      <c r="D30" s="896"/>
      <c r="E30" s="865"/>
    </row>
    <row r="31" spans="1:5">
      <c r="A31" s="868"/>
      <c r="B31" s="5"/>
      <c r="C31" s="5"/>
      <c r="D31" s="896"/>
      <c r="E31" s="865"/>
    </row>
    <row r="32" spans="1:5">
      <c r="A32" s="868"/>
      <c r="B32" s="5"/>
      <c r="C32" s="5"/>
      <c r="D32" s="896"/>
      <c r="E32" s="865"/>
    </row>
    <row r="33" spans="1:5">
      <c r="A33" s="868"/>
      <c r="B33" s="5"/>
      <c r="C33" s="5"/>
      <c r="D33" s="896"/>
      <c r="E33" s="865"/>
    </row>
    <row r="34" spans="1:5">
      <c r="A34" s="868"/>
      <c r="B34" s="5"/>
      <c r="C34" s="5"/>
      <c r="D34" s="896"/>
      <c r="E34" s="865"/>
    </row>
    <row r="35" spans="1:5">
      <c r="A35" s="868"/>
      <c r="B35" s="5"/>
      <c r="C35" s="5"/>
      <c r="D35" s="896"/>
      <c r="E35" s="865"/>
    </row>
    <row r="36" spans="1:5">
      <c r="A36" s="868"/>
      <c r="B36" s="5"/>
      <c r="C36" s="5"/>
      <c r="D36" s="896"/>
      <c r="E36" s="865"/>
    </row>
    <row r="37" spans="1:5">
      <c r="A37" s="868"/>
      <c r="B37" s="5"/>
      <c r="C37" s="5"/>
      <c r="D37" s="896"/>
      <c r="E37" s="865"/>
    </row>
    <row r="38" spans="1:5">
      <c r="A38" s="868"/>
      <c r="B38" s="5"/>
      <c r="C38" s="5"/>
      <c r="D38" s="896"/>
      <c r="E38" s="865"/>
    </row>
    <row r="39" spans="1:5">
      <c r="A39" s="868"/>
      <c r="B39" s="5"/>
      <c r="C39" s="5"/>
      <c r="D39" s="896"/>
      <c r="E39" s="865"/>
    </row>
    <row r="40" spans="1:5">
      <c r="A40" s="868"/>
      <c r="B40" s="5"/>
      <c r="C40" s="5"/>
      <c r="D40" s="896"/>
      <c r="E40" s="865"/>
    </row>
    <row r="41" spans="1:5">
      <c r="A41" s="868"/>
      <c r="B41" s="5"/>
      <c r="C41" s="5"/>
      <c r="D41" s="896"/>
      <c r="E41" s="865"/>
    </row>
    <row r="42" spans="1:5">
      <c r="A42" s="868"/>
      <c r="B42" s="5"/>
      <c r="C42" s="5"/>
      <c r="D42" s="896"/>
      <c r="E42" s="865"/>
    </row>
    <row r="43" spans="1:5">
      <c r="A43" s="868"/>
      <c r="B43" s="5"/>
      <c r="C43" s="5"/>
      <c r="D43" s="896"/>
      <c r="E43" s="865"/>
    </row>
    <row r="44" spans="1:5">
      <c r="A44" s="868"/>
      <c r="B44" s="5"/>
      <c r="C44" s="5"/>
      <c r="D44" s="896"/>
      <c r="E44" s="865"/>
    </row>
    <row r="45" spans="1:5">
      <c r="A45" s="868"/>
      <c r="B45" s="5"/>
      <c r="C45" s="5"/>
      <c r="D45" s="896"/>
      <c r="E45" s="865"/>
    </row>
    <row r="46" spans="1:5">
      <c r="A46" s="868"/>
      <c r="B46" s="5"/>
      <c r="C46" s="5"/>
      <c r="D46" s="896"/>
      <c r="E46" s="865"/>
    </row>
    <row r="47" spans="1:5">
      <c r="A47" s="868"/>
      <c r="B47" s="5"/>
      <c r="C47" s="5"/>
      <c r="D47" s="896"/>
      <c r="E47" s="865"/>
    </row>
    <row r="48" spans="1:5">
      <c r="A48" s="868"/>
      <c r="B48" s="5"/>
      <c r="C48" s="5"/>
      <c r="D48" s="896"/>
      <c r="E48" s="865"/>
    </row>
    <row r="49" spans="1:5">
      <c r="A49" s="868"/>
      <c r="B49" s="5"/>
      <c r="C49" s="5"/>
      <c r="D49" s="896"/>
      <c r="E49" s="865"/>
    </row>
    <row r="50" spans="1:5">
      <c r="A50" s="868"/>
      <c r="B50" s="5"/>
      <c r="C50" s="5"/>
      <c r="D50" s="896"/>
      <c r="E50" s="865"/>
    </row>
    <row r="51" spans="1:5">
      <c r="A51" s="868"/>
      <c r="B51" s="5"/>
      <c r="C51" s="5"/>
      <c r="D51" s="896"/>
      <c r="E51" s="865"/>
    </row>
    <row r="52" spans="1:5">
      <c r="A52" s="868"/>
      <c r="B52" s="5"/>
      <c r="C52" s="5"/>
      <c r="D52" s="896"/>
      <c r="E52" s="865"/>
    </row>
    <row r="53" spans="1:5">
      <c r="A53" s="868"/>
      <c r="B53" s="5"/>
      <c r="C53" s="5"/>
      <c r="D53" s="896"/>
      <c r="E53" s="865"/>
    </row>
    <row r="54" spans="1:5">
      <c r="A54" s="868"/>
      <c r="B54" s="5"/>
      <c r="C54" s="5"/>
      <c r="D54" s="896"/>
      <c r="E54" s="865"/>
    </row>
    <row r="55" spans="1:5">
      <c r="A55" s="868"/>
      <c r="B55" s="5"/>
      <c r="C55" s="5"/>
      <c r="D55" s="896"/>
      <c r="E55" s="865"/>
    </row>
    <row r="56" spans="1:5">
      <c r="A56" s="868"/>
      <c r="B56" s="5"/>
      <c r="C56" s="5"/>
      <c r="D56" s="896"/>
      <c r="E56" s="865"/>
    </row>
    <row r="57" spans="1:5">
      <c r="A57" s="868"/>
      <c r="B57" s="5"/>
      <c r="C57" s="5"/>
      <c r="D57" s="896"/>
      <c r="E57" s="865"/>
    </row>
    <row r="58" spans="1:5">
      <c r="A58" s="868"/>
      <c r="B58" s="5"/>
      <c r="C58" s="5"/>
      <c r="D58" s="896"/>
      <c r="E58" s="865"/>
    </row>
    <row r="59" spans="1:5">
      <c r="A59" s="868"/>
      <c r="B59" s="5"/>
      <c r="C59" s="5"/>
      <c r="D59" s="896"/>
      <c r="E59" s="865"/>
    </row>
    <row r="60" spans="1:5">
      <c r="A60" s="868"/>
      <c r="B60" s="5"/>
      <c r="C60" s="5"/>
      <c r="D60" s="896"/>
      <c r="E60" s="865"/>
    </row>
    <row r="61" spans="1:5">
      <c r="A61" s="868"/>
      <c r="B61" s="5"/>
      <c r="C61" s="5"/>
      <c r="D61" s="896"/>
      <c r="E61" s="865"/>
    </row>
    <row r="62" spans="1:5">
      <c r="A62" s="868"/>
      <c r="B62" s="5"/>
      <c r="C62" s="5"/>
      <c r="D62" s="896"/>
      <c r="E62" s="865"/>
    </row>
    <row r="63" spans="1:5">
      <c r="A63" s="868"/>
      <c r="B63" s="5"/>
      <c r="C63" s="5"/>
      <c r="D63" s="896"/>
      <c r="E63" s="865"/>
    </row>
    <row r="64" spans="1:5">
      <c r="A64" s="868"/>
      <c r="B64" s="5"/>
      <c r="C64" s="5"/>
      <c r="D64" s="896"/>
      <c r="E64" s="865"/>
    </row>
    <row r="65" spans="1:5">
      <c r="A65" s="868"/>
      <c r="B65" s="5"/>
      <c r="C65" s="5"/>
      <c r="D65" s="896"/>
      <c r="E65" s="865"/>
    </row>
    <row r="66" spans="1:5">
      <c r="A66" s="868"/>
      <c r="B66" s="5"/>
      <c r="C66" s="5"/>
      <c r="D66" s="896"/>
      <c r="E66" s="865"/>
    </row>
    <row r="67" spans="1:5">
      <c r="A67" s="868"/>
      <c r="B67" s="5"/>
      <c r="C67" s="5"/>
      <c r="D67" s="896"/>
      <c r="E67" s="865"/>
    </row>
    <row r="68" spans="1:5">
      <c r="A68" s="868"/>
      <c r="B68" s="5"/>
      <c r="C68" s="5"/>
      <c r="D68" s="896"/>
      <c r="E68" s="865"/>
    </row>
    <row r="69" spans="1:5">
      <c r="A69" s="868"/>
      <c r="B69" s="5"/>
      <c r="C69" s="5"/>
      <c r="D69" s="896"/>
      <c r="E69" s="865"/>
    </row>
    <row r="70" spans="1:5">
      <c r="A70" s="868"/>
      <c r="B70" s="5"/>
      <c r="C70" s="5"/>
      <c r="D70" s="896"/>
      <c r="E70" s="865"/>
    </row>
    <row r="71" spans="1:5">
      <c r="A71" s="868"/>
      <c r="B71" s="5"/>
      <c r="C71" s="5"/>
      <c r="D71" s="896"/>
      <c r="E71" s="865"/>
    </row>
    <row r="72" spans="1:5">
      <c r="A72" s="868"/>
      <c r="B72" s="5"/>
      <c r="C72" s="5"/>
      <c r="D72" s="896"/>
      <c r="E72" s="865"/>
    </row>
    <row r="73" spans="1:5">
      <c r="A73" s="868"/>
      <c r="B73" s="5"/>
      <c r="C73" s="5"/>
      <c r="D73" s="896"/>
      <c r="E73" s="865"/>
    </row>
    <row r="74" spans="1:5" ht="15.6" thickBot="1">
      <c r="A74" s="897"/>
      <c r="B74" s="866"/>
      <c r="C74" s="866"/>
      <c r="D74" s="898"/>
      <c r="E74" s="867"/>
    </row>
    <row r="75" spans="1:5" ht="17.399999999999999">
      <c r="A75" s="69" t="s">
        <v>1417</v>
      </c>
      <c r="B75" s="607"/>
      <c r="C75" s="69"/>
      <c r="D75" s="69"/>
      <c r="E75" s="69"/>
    </row>
    <row r="81" spans="1:2">
      <c r="B81"/>
    </row>
    <row r="82" spans="1:2">
      <c r="A82" s="17"/>
      <c r="B82"/>
    </row>
    <row r="83" spans="1:2">
      <c r="B83"/>
    </row>
    <row r="84" spans="1:2">
      <c r="B84"/>
    </row>
    <row r="85" spans="1:2">
      <c r="B85"/>
    </row>
    <row r="86" spans="1:2">
      <c r="B86"/>
    </row>
    <row r="87" spans="1:2">
      <c r="B87"/>
    </row>
    <row r="88" spans="1:2">
      <c r="B88"/>
    </row>
  </sheetData>
  <customSheetViews>
    <customSheetView guid="{B03EE9F7-5DE6-4312-9CF8-68BFF35B892B}" scale="85" colorId="22" fitToPage="1">
      <selection activeCell="A15" sqref="A15"/>
      <pageMargins left="0.5" right="0.5" top="0.5" bottom="0.5" header="0.5" footer="0.5"/>
      <printOptions horizontalCentered="1" verticalCentered="1"/>
      <pageSetup scale="50" orientation="portrait" horizontalDpi="300" verticalDpi="300" r:id="rId1"/>
      <headerFooter alignWithMargins="0"/>
    </customSheetView>
    <customSheetView guid="{6604920B-9A9A-4B1B-8001-ABFAE204A5A1}" scale="85" colorId="22" showPageBreaks="1" fitToPage="1">
      <selection activeCell="A15" sqref="A15"/>
      <pageMargins left="0.5" right="0.5" top="0.5" bottom="0.5" header="0.5" footer="0.5"/>
      <printOptions horizontalCentered="1" verticalCentered="1"/>
      <pageSetup scale="50" orientation="portrait" horizontalDpi="300" verticalDpi="300" r:id="rId2"/>
      <headerFooter alignWithMargins="0"/>
    </customSheetView>
    <customSheetView guid="{725D19D6-B2FF-4AA6-9BA8-2C93787C1292}" scale="85" colorId="22" fitToPage="1" showRuler="0">
      <selection activeCell="A15" sqref="A15"/>
      <pageMargins left="0.5" right="0.5" top="0.5" bottom="0.5" header="0.5" footer="0.5"/>
      <printOptions horizontalCentered="1" verticalCentered="1"/>
      <pageSetup scale="57" orientation="portrait" horizontalDpi="300" verticalDpi="300" r:id="rId3"/>
      <headerFooter alignWithMargins="0"/>
    </customSheetView>
    <customSheetView guid="{00D7FFF0-A637-4B2D-8964-7D108FE27DC9}" scale="85" colorId="22" fitToPage="1">
      <selection activeCell="A15" sqref="A15"/>
      <pageMargins left="0.5" right="0.5" top="0.5" bottom="0.5" header="0.5" footer="0.5"/>
      <printOptions horizontalCentered="1" verticalCentered="1"/>
      <pageSetup scale="50" orientation="portrait" horizontalDpi="300" verticalDpi="300" r:id="rId4"/>
      <headerFooter alignWithMargins="0"/>
    </customSheetView>
    <customSheetView guid="{8930B103-E5CB-49CF-B279-92DC95584FC0}" scale="85" colorId="22" showPageBreaks="1" fitToPage="1">
      <selection activeCell="A15" sqref="A15"/>
      <pageMargins left="0.5" right="0.5" top="0.5" bottom="0.5" header="0.5" footer="0.5"/>
      <printOptions horizontalCentered="1" verticalCentered="1"/>
      <pageSetup scale="50" orientation="portrait" horizontalDpi="300" verticalDpi="300" r:id="rId5"/>
      <headerFooter alignWithMargins="0"/>
    </customSheetView>
  </customSheetViews>
  <mergeCells count="2">
    <mergeCell ref="A5:E5"/>
    <mergeCell ref="A3:E3"/>
  </mergeCells>
  <phoneticPr fontId="54" type="noConversion"/>
  <printOptions horizontalCentered="1" verticalCentered="1"/>
  <pageMargins left="0.5" right="0.5" top="0.5" bottom="0.5" header="0.5" footer="0.5"/>
  <pageSetup scale="50" orientation="portrait" horizontalDpi="300" verticalDpi="300" r:id="rId6"/>
  <headerFooter alignWithMargins="0"/>
</worksheet>
</file>

<file path=xl/worksheets/sheet40.xml><?xml version="1.0" encoding="utf-8"?>
<worksheet xmlns="http://schemas.openxmlformats.org/spreadsheetml/2006/main" xmlns:r="http://schemas.openxmlformats.org/officeDocument/2006/relationships">
  <sheetPr transitionEvaluation="1"/>
  <dimension ref="A1:F198"/>
  <sheetViews>
    <sheetView defaultGridColor="0" view="pageBreakPreview" topLeftCell="A142" colorId="22" zoomScale="60" zoomScaleNormal="85" workbookViewId="0">
      <selection activeCell="C188" sqref="C188"/>
    </sheetView>
  </sheetViews>
  <sheetFormatPr defaultColWidth="9.6328125" defaultRowHeight="15"/>
  <cols>
    <col min="1" max="1" width="4.6328125" style="9" customWidth="1"/>
    <col min="2" max="2" width="3.36328125" style="9" customWidth="1"/>
    <col min="3" max="3" width="45.08984375" style="9" customWidth="1"/>
    <col min="4" max="4" width="20.6328125" style="9" customWidth="1"/>
    <col min="5" max="5" width="17.54296875" style="9" customWidth="1"/>
    <col min="6" max="6" width="18.6328125" style="9" customWidth="1"/>
    <col min="7" max="16384" width="9.6328125" style="9"/>
  </cols>
  <sheetData>
    <row r="1" spans="1:6">
      <c r="A1" s="29" t="s">
        <v>1429</v>
      </c>
      <c r="B1" s="66"/>
      <c r="C1" s="66"/>
      <c r="D1" s="261" t="s">
        <v>2377</v>
      </c>
      <c r="E1" s="66" t="s">
        <v>1431</v>
      </c>
      <c r="F1" s="313" t="s">
        <v>1432</v>
      </c>
    </row>
    <row r="2" spans="1:6">
      <c r="A2" s="72" t="str">
        <f>'Data Sheet'!$C$25</f>
        <v>Rochester Gas &amp; Electric Corporation</v>
      </c>
      <c r="B2" s="17"/>
      <c r="C2" s="17"/>
      <c r="D2" s="78" t="s">
        <v>3719</v>
      </c>
      <c r="E2" s="17" t="s">
        <v>1227</v>
      </c>
      <c r="F2" s="83"/>
    </row>
    <row r="3" spans="1:6" ht="15" customHeight="1">
      <c r="A3" s="74"/>
      <c r="B3" s="77"/>
      <c r="C3" s="77"/>
      <c r="D3" s="78" t="s">
        <v>3720</v>
      </c>
      <c r="E3" s="871" t="str">
        <f>'Data Sheet'!$C$40</f>
        <v xml:space="preserve"> </v>
      </c>
      <c r="F3" s="111" t="str">
        <f>'Data Sheet'!$C$38</f>
        <v>12/31/2013</v>
      </c>
    </row>
    <row r="4" spans="1:6" ht="15" customHeight="1">
      <c r="A4" s="269"/>
      <c r="B4" s="17"/>
      <c r="C4" s="17"/>
      <c r="D4" s="89"/>
      <c r="E4" s="89"/>
      <c r="F4" s="85"/>
    </row>
    <row r="5" spans="1:6">
      <c r="A5" s="377" t="s">
        <v>2191</v>
      </c>
      <c r="B5" s="69"/>
      <c r="C5" s="69"/>
      <c r="D5" s="69"/>
      <c r="E5" s="69"/>
      <c r="F5" s="70"/>
    </row>
    <row r="6" spans="1:6">
      <c r="A6" s="271"/>
      <c r="B6" s="17"/>
      <c r="C6" s="17"/>
      <c r="D6" s="17"/>
      <c r="E6" s="17"/>
      <c r="F6" s="73"/>
    </row>
    <row r="7" spans="1:6">
      <c r="A7" s="271" t="s">
        <v>2192</v>
      </c>
      <c r="B7" s="17"/>
      <c r="C7" s="17" t="s">
        <v>2193</v>
      </c>
      <c r="D7" s="17"/>
      <c r="E7" s="17"/>
      <c r="F7" s="73"/>
    </row>
    <row r="8" spans="1:6">
      <c r="A8" s="271"/>
      <c r="B8" s="17"/>
      <c r="C8" s="17" t="s">
        <v>920</v>
      </c>
      <c r="D8" s="17"/>
      <c r="E8" s="17"/>
      <c r="F8" s="73"/>
    </row>
    <row r="9" spans="1:6">
      <c r="A9" s="271"/>
      <c r="B9" s="17"/>
      <c r="C9" s="17" t="s">
        <v>921</v>
      </c>
      <c r="D9" s="17"/>
      <c r="E9" s="17"/>
      <c r="F9" s="73"/>
    </row>
    <row r="10" spans="1:6">
      <c r="A10" s="271"/>
      <c r="B10" s="17"/>
      <c r="C10" s="17" t="s">
        <v>2180</v>
      </c>
      <c r="D10" s="17"/>
      <c r="E10" s="17"/>
      <c r="F10" s="73"/>
    </row>
    <row r="11" spans="1:6">
      <c r="A11" s="271" t="s">
        <v>1922</v>
      </c>
      <c r="B11" s="17"/>
      <c r="C11" s="17" t="s">
        <v>1179</v>
      </c>
      <c r="D11" s="17"/>
      <c r="E11" s="17"/>
      <c r="F11" s="73"/>
    </row>
    <row r="12" spans="1:6">
      <c r="A12" s="271"/>
      <c r="B12" s="17"/>
      <c r="C12" s="17" t="s">
        <v>1180</v>
      </c>
      <c r="D12" s="17"/>
      <c r="E12" s="17"/>
      <c r="F12" s="73"/>
    </row>
    <row r="13" spans="1:6">
      <c r="A13" s="271"/>
      <c r="B13" s="17"/>
      <c r="C13" s="17" t="s">
        <v>5172</v>
      </c>
      <c r="D13" s="17"/>
      <c r="E13" s="17"/>
      <c r="F13" s="73"/>
    </row>
    <row r="14" spans="1:6">
      <c r="A14" s="271"/>
      <c r="B14" s="17"/>
      <c r="C14" s="17" t="s">
        <v>5173</v>
      </c>
      <c r="D14" s="17"/>
      <c r="E14" s="17"/>
      <c r="F14" s="73"/>
    </row>
    <row r="15" spans="1:6">
      <c r="A15" s="271" t="s">
        <v>1923</v>
      </c>
      <c r="B15" s="17"/>
      <c r="C15" s="17" t="s">
        <v>5174</v>
      </c>
      <c r="D15" s="17"/>
      <c r="E15" s="17"/>
      <c r="F15" s="73"/>
    </row>
    <row r="16" spans="1:6">
      <c r="A16" s="271"/>
      <c r="B16" s="17"/>
      <c r="C16" s="17" t="s">
        <v>5175</v>
      </c>
      <c r="D16" s="17"/>
      <c r="E16" s="17"/>
      <c r="F16" s="73"/>
    </row>
    <row r="17" spans="1:6">
      <c r="A17" s="272"/>
      <c r="B17" s="77"/>
      <c r="C17" s="77" t="s">
        <v>5176</v>
      </c>
      <c r="D17" s="77"/>
      <c r="E17" s="77"/>
      <c r="F17" s="76"/>
    </row>
    <row r="18" spans="1:6">
      <c r="A18" s="271" t="s">
        <v>1357</v>
      </c>
      <c r="B18" s="98"/>
      <c r="C18" s="69" t="s">
        <v>5177</v>
      </c>
      <c r="D18" s="69"/>
      <c r="E18" s="69"/>
      <c r="F18" s="463" t="s">
        <v>4717</v>
      </c>
    </row>
    <row r="19" spans="1:6">
      <c r="A19" s="271" t="s">
        <v>5178</v>
      </c>
      <c r="B19" s="98"/>
      <c r="C19" s="69" t="s">
        <v>446</v>
      </c>
      <c r="D19" s="69"/>
      <c r="E19" s="69"/>
      <c r="F19" s="463" t="s">
        <v>447</v>
      </c>
    </row>
    <row r="20" spans="1:6">
      <c r="A20" s="272"/>
      <c r="B20" s="105"/>
      <c r="C20" s="77"/>
      <c r="D20" s="77"/>
      <c r="E20" s="77"/>
      <c r="F20" s="111"/>
    </row>
    <row r="21" spans="1:6">
      <c r="A21" s="272">
        <v>1</v>
      </c>
      <c r="B21" s="105"/>
      <c r="C21" s="77" t="s">
        <v>5179</v>
      </c>
      <c r="D21" s="77"/>
      <c r="E21" s="77"/>
      <c r="F21" s="464">
        <v>73117181</v>
      </c>
    </row>
    <row r="22" spans="1:6">
      <c r="A22" s="272">
        <v>2</v>
      </c>
      <c r="B22" s="105"/>
      <c r="C22" s="77" t="s">
        <v>3611</v>
      </c>
      <c r="D22" s="77"/>
      <c r="E22" s="77"/>
      <c r="F22" s="465"/>
    </row>
    <row r="23" spans="1:6">
      <c r="A23" s="272">
        <v>3</v>
      </c>
      <c r="B23" s="105"/>
      <c r="C23" s="77"/>
      <c r="D23" s="77"/>
      <c r="E23" s="77"/>
      <c r="F23" s="466"/>
    </row>
    <row r="24" spans="1:6">
      <c r="A24" s="272">
        <v>4</v>
      </c>
      <c r="B24" s="105"/>
      <c r="C24" s="77" t="s">
        <v>3612</v>
      </c>
      <c r="D24" s="77"/>
      <c r="E24" s="77"/>
      <c r="F24" s="467"/>
    </row>
    <row r="25" spans="1:6">
      <c r="A25" s="272">
        <v>5</v>
      </c>
      <c r="B25" s="105"/>
      <c r="C25" s="77"/>
      <c r="D25" s="77"/>
      <c r="E25" s="77"/>
      <c r="F25" s="468">
        <v>8452060</v>
      </c>
    </row>
    <row r="26" spans="1:6">
      <c r="A26" s="272">
        <v>6</v>
      </c>
      <c r="B26" s="105"/>
      <c r="C26" s="77"/>
      <c r="D26" s="77"/>
      <c r="E26" s="77"/>
      <c r="F26" s="339"/>
    </row>
    <row r="27" spans="1:6">
      <c r="A27" s="272">
        <v>7</v>
      </c>
      <c r="B27" s="105"/>
      <c r="C27" s="77"/>
      <c r="D27" s="77"/>
      <c r="E27" s="77"/>
      <c r="F27" s="339"/>
    </row>
    <row r="28" spans="1:6">
      <c r="A28" s="272">
        <v>8</v>
      </c>
      <c r="B28" s="105"/>
      <c r="C28" s="77"/>
      <c r="D28" s="77"/>
      <c r="E28" s="77"/>
      <c r="F28" s="338"/>
    </row>
    <row r="29" spans="1:6">
      <c r="A29" s="272">
        <v>9</v>
      </c>
      <c r="B29" s="105"/>
      <c r="C29" s="469" t="s">
        <v>3613</v>
      </c>
      <c r="D29" s="77"/>
      <c r="E29" s="77"/>
      <c r="F29" s="325"/>
    </row>
    <row r="30" spans="1:6">
      <c r="A30" s="272">
        <v>10</v>
      </c>
      <c r="B30" s="105"/>
      <c r="C30" s="469"/>
      <c r="D30" s="77"/>
      <c r="E30" s="77"/>
      <c r="F30" s="339">
        <v>241593584</v>
      </c>
    </row>
    <row r="31" spans="1:6">
      <c r="A31" s="272">
        <v>11</v>
      </c>
      <c r="B31" s="105"/>
      <c r="C31" s="469"/>
      <c r="D31" s="77"/>
      <c r="E31" s="77"/>
      <c r="F31" s="339"/>
    </row>
    <row r="32" spans="1:6">
      <c r="A32" s="272">
        <v>12</v>
      </c>
      <c r="B32" s="105"/>
      <c r="C32" s="469"/>
      <c r="D32" s="77"/>
      <c r="E32" s="77"/>
      <c r="F32" s="339"/>
    </row>
    <row r="33" spans="1:6">
      <c r="A33" s="272">
        <v>13</v>
      </c>
      <c r="B33" s="105"/>
      <c r="C33" s="469"/>
      <c r="D33" s="77"/>
      <c r="E33" s="77"/>
      <c r="F33" s="338"/>
    </row>
    <row r="34" spans="1:6">
      <c r="A34" s="272">
        <v>14</v>
      </c>
      <c r="B34" s="105"/>
      <c r="C34" s="469" t="s">
        <v>3614</v>
      </c>
      <c r="D34" s="77"/>
      <c r="E34" s="77"/>
      <c r="F34" s="470"/>
    </row>
    <row r="35" spans="1:6">
      <c r="A35" s="272">
        <v>15</v>
      </c>
      <c r="B35" s="105"/>
      <c r="C35" s="469"/>
      <c r="D35" s="77"/>
      <c r="E35" s="77"/>
      <c r="F35" s="339">
        <v>-9893264</v>
      </c>
    </row>
    <row r="36" spans="1:6">
      <c r="A36" s="272">
        <v>16</v>
      </c>
      <c r="B36" s="105"/>
      <c r="C36" s="469"/>
      <c r="D36" s="77"/>
      <c r="E36" s="77"/>
      <c r="F36" s="339"/>
    </row>
    <row r="37" spans="1:6">
      <c r="A37" s="272">
        <v>17</v>
      </c>
      <c r="B37" s="105"/>
      <c r="C37" s="469"/>
      <c r="D37" s="77"/>
      <c r="E37" s="77"/>
      <c r="F37" s="339"/>
    </row>
    <row r="38" spans="1:6">
      <c r="A38" s="272">
        <v>18</v>
      </c>
      <c r="B38" s="105"/>
      <c r="C38" s="469"/>
      <c r="D38" s="77"/>
      <c r="E38" s="77"/>
      <c r="F38" s="339"/>
    </row>
    <row r="39" spans="1:6">
      <c r="A39" s="272">
        <v>19</v>
      </c>
      <c r="B39" s="105"/>
      <c r="C39" s="469" t="s">
        <v>3615</v>
      </c>
      <c r="D39" s="77"/>
      <c r="E39" s="77"/>
      <c r="F39" s="470"/>
    </row>
    <row r="40" spans="1:6">
      <c r="A40" s="272">
        <v>20</v>
      </c>
      <c r="B40" s="105"/>
      <c r="C40" s="469"/>
      <c r="D40" s="77"/>
      <c r="E40" s="77"/>
      <c r="F40" s="468">
        <v>253568941</v>
      </c>
    </row>
    <row r="41" spans="1:6">
      <c r="A41" s="272">
        <v>21</v>
      </c>
      <c r="B41" s="105"/>
      <c r="C41" s="469"/>
      <c r="D41" s="77"/>
      <c r="E41" s="77"/>
      <c r="F41" s="339"/>
    </row>
    <row r="42" spans="1:6">
      <c r="A42" s="272">
        <v>22</v>
      </c>
      <c r="B42" s="105"/>
      <c r="C42" s="469"/>
      <c r="D42" s="77"/>
      <c r="E42" s="77"/>
      <c r="F42" s="339"/>
    </row>
    <row r="43" spans="1:6">
      <c r="A43" s="272">
        <v>23</v>
      </c>
      <c r="B43" s="105"/>
      <c r="C43" s="469"/>
      <c r="D43" s="77"/>
      <c r="E43" s="77"/>
      <c r="F43" s="339"/>
    </row>
    <row r="44" spans="1:6">
      <c r="A44" s="272">
        <v>24</v>
      </c>
      <c r="B44" s="105"/>
      <c r="C44" s="469"/>
      <c r="D44" s="77"/>
      <c r="E44" s="77"/>
      <c r="F44" s="339"/>
    </row>
    <row r="45" spans="1:6">
      <c r="A45" s="272">
        <v>25</v>
      </c>
      <c r="B45" s="105"/>
      <c r="C45" s="469"/>
      <c r="D45" s="77"/>
      <c r="E45" s="77"/>
      <c r="F45" s="320"/>
    </row>
    <row r="46" spans="1:6">
      <c r="A46" s="272">
        <v>26</v>
      </c>
      <c r="B46" s="105"/>
      <c r="C46" s="469"/>
      <c r="D46" s="77"/>
      <c r="E46" s="77"/>
      <c r="F46" s="339"/>
    </row>
    <row r="47" spans="1:6">
      <c r="A47" s="272">
        <v>27</v>
      </c>
      <c r="B47" s="105"/>
      <c r="C47" s="469" t="s">
        <v>3616</v>
      </c>
      <c r="D47" s="77"/>
      <c r="E47" s="77"/>
      <c r="F47" s="464">
        <f>F21+SUM(F25:F28)+SUM(F30:F33)-SUM(F35:F38)-SUM(F40:F46)</f>
        <v>79487148</v>
      </c>
    </row>
    <row r="48" spans="1:6">
      <c r="A48" s="271">
        <v>28</v>
      </c>
      <c r="B48" s="98"/>
      <c r="C48" s="471" t="s">
        <v>3617</v>
      </c>
      <c r="D48" s="17"/>
      <c r="E48" s="17"/>
      <c r="F48" s="338"/>
    </row>
    <row r="49" spans="1:6">
      <c r="A49" s="271">
        <v>29</v>
      </c>
      <c r="B49" s="98"/>
      <c r="C49" s="471" t="s">
        <v>169</v>
      </c>
      <c r="D49" s="17"/>
      <c r="E49" s="17"/>
      <c r="F49" s="338">
        <v>27820502</v>
      </c>
    </row>
    <row r="50" spans="1:6">
      <c r="A50" s="271">
        <v>30</v>
      </c>
      <c r="B50" s="98"/>
      <c r="C50" s="471" t="s">
        <v>170</v>
      </c>
      <c r="D50" s="17"/>
      <c r="E50" s="17"/>
      <c r="F50" s="338">
        <v>-7549598</v>
      </c>
    </row>
    <row r="51" spans="1:6">
      <c r="A51" s="271">
        <v>31</v>
      </c>
      <c r="B51" s="98"/>
      <c r="C51" s="471" t="s">
        <v>171</v>
      </c>
      <c r="D51" s="17"/>
      <c r="E51" s="17" t="s">
        <v>1418</v>
      </c>
      <c r="F51" s="338">
        <v>20270904</v>
      </c>
    </row>
    <row r="52" spans="1:6">
      <c r="A52" s="271">
        <v>32</v>
      </c>
      <c r="B52" s="98"/>
      <c r="C52" s="471"/>
      <c r="D52" s="17"/>
      <c r="E52" s="17" t="s">
        <v>1418</v>
      </c>
      <c r="F52" s="338"/>
    </row>
    <row r="53" spans="1:6">
      <c r="A53" s="271">
        <v>33</v>
      </c>
      <c r="B53" s="98"/>
      <c r="C53" s="471"/>
      <c r="D53" s="17"/>
      <c r="E53" s="17"/>
      <c r="F53" s="338"/>
    </row>
    <row r="54" spans="1:6">
      <c r="A54" s="271">
        <v>34</v>
      </c>
      <c r="B54" s="98"/>
      <c r="C54" s="471"/>
      <c r="D54" s="17"/>
      <c r="E54" s="17"/>
      <c r="F54" s="338"/>
    </row>
    <row r="55" spans="1:6">
      <c r="A55" s="271">
        <v>35</v>
      </c>
      <c r="B55" s="98"/>
      <c r="C55" s="471"/>
      <c r="D55" s="17"/>
      <c r="E55" s="17"/>
      <c r="F55" s="338"/>
    </row>
    <row r="56" spans="1:6">
      <c r="A56" s="271">
        <v>36</v>
      </c>
      <c r="B56" s="98"/>
      <c r="C56" s="471"/>
      <c r="D56" s="17"/>
      <c r="E56" s="17"/>
      <c r="F56" s="338"/>
    </row>
    <row r="57" spans="1:6">
      <c r="A57" s="271">
        <v>37</v>
      </c>
      <c r="B57" s="98"/>
      <c r="C57" s="471"/>
      <c r="D57" s="17"/>
      <c r="E57" s="17"/>
      <c r="F57" s="338"/>
    </row>
    <row r="58" spans="1:6">
      <c r="A58" s="271">
        <v>38</v>
      </c>
      <c r="B58" s="98"/>
      <c r="C58" s="471"/>
      <c r="D58" s="17"/>
      <c r="E58" s="17"/>
      <c r="F58" s="338"/>
    </row>
    <row r="59" spans="1:6">
      <c r="A59" s="271">
        <v>39</v>
      </c>
      <c r="B59" s="98"/>
      <c r="C59" s="471"/>
      <c r="D59" s="17"/>
      <c r="E59" s="17"/>
      <c r="F59" s="338"/>
    </row>
    <row r="60" spans="1:6">
      <c r="A60" s="271">
        <v>40</v>
      </c>
      <c r="B60" s="98"/>
      <c r="C60" s="471"/>
      <c r="D60" s="17"/>
      <c r="E60" s="17"/>
      <c r="F60" s="338"/>
    </row>
    <row r="61" spans="1:6">
      <c r="A61" s="271">
        <v>41</v>
      </c>
      <c r="B61" s="98"/>
      <c r="C61" s="471"/>
      <c r="D61" s="17"/>
      <c r="E61" s="17"/>
      <c r="F61" s="338"/>
    </row>
    <row r="62" spans="1:6">
      <c r="A62" s="271">
        <v>42</v>
      </c>
      <c r="B62" s="98"/>
      <c r="C62" s="471"/>
      <c r="D62" s="17"/>
      <c r="E62" s="17"/>
      <c r="F62" s="338"/>
    </row>
    <row r="63" spans="1:6">
      <c r="A63" s="271">
        <v>43</v>
      </c>
      <c r="B63" s="98"/>
      <c r="C63" s="471"/>
      <c r="D63" s="17"/>
      <c r="E63" s="17"/>
      <c r="F63" s="338"/>
    </row>
    <row r="64" spans="1:6" ht="15.6" thickBot="1">
      <c r="A64" s="404">
        <v>44</v>
      </c>
      <c r="B64" s="392"/>
      <c r="C64" s="472"/>
      <c r="D64" s="113"/>
      <c r="E64" s="113"/>
      <c r="F64" s="352"/>
    </row>
    <row r="65" spans="1:6">
      <c r="A65" s="17"/>
      <c r="B65" s="17"/>
      <c r="C65" s="17"/>
      <c r="D65" s="17"/>
      <c r="E65" s="17"/>
      <c r="F65" s="17"/>
    </row>
    <row r="66" spans="1:6">
      <c r="A66" s="17" t="s">
        <v>3618</v>
      </c>
      <c r="B66" s="17"/>
      <c r="C66" s="17"/>
      <c r="D66" s="17"/>
      <c r="E66" s="17"/>
      <c r="F66" s="69"/>
    </row>
    <row r="67" spans="1:6">
      <c r="A67" s="69" t="s">
        <v>3619</v>
      </c>
      <c r="B67" s="69"/>
      <c r="C67" s="69"/>
      <c r="D67" s="69"/>
      <c r="E67" s="69"/>
      <c r="F67" s="69"/>
    </row>
    <row r="68" spans="1:6">
      <c r="A68" s="17"/>
      <c r="B68" s="17"/>
      <c r="C68" s="17"/>
      <c r="D68" s="17"/>
      <c r="E68" s="17"/>
      <c r="F68" s="17"/>
    </row>
    <row r="69" spans="1:6">
      <c r="A69" s="17"/>
      <c r="B69" s="17"/>
      <c r="C69" s="17"/>
      <c r="D69" s="17"/>
      <c r="E69" s="17"/>
      <c r="F69" s="17"/>
    </row>
    <row r="70" spans="1:6" ht="15.6">
      <c r="A70" s="71" t="s">
        <v>3620</v>
      </c>
      <c r="B70" s="69"/>
      <c r="C70" s="69"/>
      <c r="D70" s="69"/>
      <c r="E70" s="69"/>
      <c r="F70" s="69"/>
    </row>
    <row r="71" spans="1:6">
      <c r="A71" s="17"/>
      <c r="B71" s="17"/>
      <c r="C71" s="17"/>
      <c r="D71" s="17"/>
      <c r="E71" s="17"/>
      <c r="F71" s="17"/>
    </row>
    <row r="72" spans="1:6" ht="15.6" thickBot="1">
      <c r="A72" s="17" t="str">
        <f>'Data Sheet'!$C$25</f>
        <v>Rochester Gas &amp; Electric Corporation</v>
      </c>
      <c r="B72" s="17"/>
      <c r="C72" s="17"/>
      <c r="D72" s="17"/>
      <c r="E72" s="859" t="str">
        <f>'Data Sheet'!$C$40</f>
        <v xml:space="preserve"> </v>
      </c>
      <c r="F72" s="9" t="str">
        <f>'Data Sheet'!$C$38</f>
        <v>12/31/2013</v>
      </c>
    </row>
    <row r="73" spans="1:6">
      <c r="A73" s="473"/>
      <c r="B73" s="66"/>
      <c r="C73" s="66"/>
      <c r="D73" s="66"/>
      <c r="E73" s="66"/>
      <c r="F73" s="67"/>
    </row>
    <row r="74" spans="1:6">
      <c r="A74" s="377" t="s">
        <v>2191</v>
      </c>
      <c r="B74" s="69"/>
      <c r="C74" s="69"/>
      <c r="D74" s="69"/>
      <c r="E74" s="69"/>
      <c r="F74" s="70"/>
    </row>
    <row r="75" spans="1:6">
      <c r="A75" s="272"/>
      <c r="B75" s="77"/>
      <c r="C75" s="77"/>
      <c r="D75" s="77"/>
      <c r="E75" s="77"/>
      <c r="F75" s="76"/>
    </row>
    <row r="76" spans="1:6">
      <c r="A76" s="271"/>
      <c r="B76" s="17"/>
      <c r="C76" s="69" t="s">
        <v>5177</v>
      </c>
      <c r="D76" s="69"/>
      <c r="E76" s="69"/>
      <c r="F76" s="463" t="s">
        <v>4717</v>
      </c>
    </row>
    <row r="77" spans="1:6">
      <c r="A77" s="272"/>
      <c r="B77" s="77"/>
      <c r="C77" s="75" t="s">
        <v>446</v>
      </c>
      <c r="D77" s="75"/>
      <c r="E77" s="75"/>
      <c r="F77" s="474" t="s">
        <v>447</v>
      </c>
    </row>
    <row r="78" spans="1:6">
      <c r="A78" s="271"/>
      <c r="B78" s="17"/>
      <c r="C78" s="17" t="s">
        <v>172</v>
      </c>
      <c r="D78" s="17"/>
      <c r="E78" s="17"/>
      <c r="F78" s="338"/>
    </row>
    <row r="79" spans="1:6">
      <c r="A79" s="271"/>
      <c r="B79" s="17"/>
      <c r="C79" s="1710" t="s">
        <v>173</v>
      </c>
      <c r="D79" s="17"/>
      <c r="E79" s="17"/>
      <c r="F79" s="338">
        <v>3681299</v>
      </c>
    </row>
    <row r="80" spans="1:6">
      <c r="A80" s="271"/>
      <c r="B80" s="17"/>
      <c r="C80" s="1710" t="s">
        <v>174</v>
      </c>
      <c r="D80" s="17"/>
      <c r="E80" s="17"/>
      <c r="F80" s="339">
        <v>4770761</v>
      </c>
    </row>
    <row r="81" spans="1:6">
      <c r="A81" s="271"/>
      <c r="B81" s="17"/>
      <c r="C81" s="17"/>
      <c r="D81" s="17"/>
      <c r="E81" s="17"/>
      <c r="F81" s="338">
        <f>SUM(F79:F80)</f>
        <v>8452060</v>
      </c>
    </row>
    <row r="82" spans="1:6">
      <c r="A82" s="271"/>
      <c r="B82" s="17"/>
      <c r="C82" s="17"/>
      <c r="D82" s="17"/>
      <c r="E82" s="17"/>
      <c r="F82" s="338"/>
    </row>
    <row r="83" spans="1:6">
      <c r="A83" s="271"/>
      <c r="B83" s="17"/>
      <c r="C83" s="471" t="s">
        <v>175</v>
      </c>
      <c r="D83" s="17"/>
      <c r="E83" s="17"/>
      <c r="F83" s="338"/>
    </row>
    <row r="84" spans="1:6">
      <c r="A84" s="271"/>
      <c r="B84" s="17"/>
      <c r="C84" s="471" t="s">
        <v>176</v>
      </c>
      <c r="D84" s="17"/>
      <c r="E84" s="17"/>
      <c r="F84" s="338">
        <v>71137895</v>
      </c>
    </row>
    <row r="85" spans="1:6">
      <c r="A85" s="271"/>
      <c r="B85" s="17"/>
      <c r="C85" s="471" t="s">
        <v>177</v>
      </c>
      <c r="D85" s="17"/>
      <c r="E85" s="17"/>
      <c r="F85" s="338">
        <v>7594794</v>
      </c>
    </row>
    <row r="86" spans="1:6">
      <c r="A86" s="271"/>
      <c r="B86" s="17"/>
      <c r="C86" s="471" t="s">
        <v>178</v>
      </c>
      <c r="D86" s="17"/>
      <c r="E86" s="17"/>
      <c r="F86" s="338">
        <v>312000</v>
      </c>
    </row>
    <row r="87" spans="1:6">
      <c r="A87" s="271"/>
      <c r="B87" s="17"/>
      <c r="C87" s="471" t="s">
        <v>179</v>
      </c>
      <c r="D87" s="17"/>
      <c r="E87" s="17"/>
      <c r="F87" s="338">
        <v>587560</v>
      </c>
    </row>
    <row r="88" spans="1:6">
      <c r="A88" s="271"/>
      <c r="B88" s="17"/>
      <c r="C88" s="471" t="s">
        <v>180</v>
      </c>
      <c r="D88" s="17"/>
      <c r="E88" s="17"/>
      <c r="F88" s="338">
        <v>1020000</v>
      </c>
    </row>
    <row r="89" spans="1:6">
      <c r="A89" s="271"/>
      <c r="B89" s="17"/>
      <c r="C89" s="471" t="s">
        <v>181</v>
      </c>
      <c r="D89" s="17"/>
      <c r="E89" s="17"/>
      <c r="F89" s="338">
        <v>4850081</v>
      </c>
    </row>
    <row r="90" spans="1:6">
      <c r="A90" s="271"/>
      <c r="B90" s="17"/>
      <c r="C90" s="471" t="s">
        <v>182</v>
      </c>
      <c r="D90" s="69"/>
      <c r="E90" s="69"/>
      <c r="F90" s="338">
        <v>5010271</v>
      </c>
    </row>
    <row r="91" spans="1:6">
      <c r="A91" s="271"/>
      <c r="B91" s="17"/>
      <c r="C91" s="471" t="s">
        <v>183</v>
      </c>
      <c r="D91" s="69"/>
      <c r="E91" s="69"/>
      <c r="F91" s="338">
        <v>6441126</v>
      </c>
    </row>
    <row r="92" spans="1:6">
      <c r="A92" s="271"/>
      <c r="B92" s="17"/>
      <c r="C92" s="471" t="s">
        <v>184</v>
      </c>
      <c r="D92" s="17"/>
      <c r="E92" s="17"/>
      <c r="F92" s="338">
        <v>3897997</v>
      </c>
    </row>
    <row r="93" spans="1:6">
      <c r="A93" s="271"/>
      <c r="B93" s="17"/>
      <c r="C93" s="471" t="s">
        <v>185</v>
      </c>
      <c r="D93" s="17"/>
      <c r="E93" s="17"/>
      <c r="F93" s="338">
        <v>39872859</v>
      </c>
    </row>
    <row r="94" spans="1:6">
      <c r="A94" s="271"/>
      <c r="B94" s="17"/>
      <c r="C94" s="471" t="s">
        <v>186</v>
      </c>
      <c r="D94" s="17"/>
      <c r="E94" s="17"/>
      <c r="F94" s="338">
        <v>11696785</v>
      </c>
    </row>
    <row r="95" spans="1:6">
      <c r="A95" s="271"/>
      <c r="B95" s="17"/>
      <c r="C95" s="471" t="s">
        <v>187</v>
      </c>
      <c r="D95" s="17"/>
      <c r="E95" s="17"/>
      <c r="F95" s="338">
        <v>523500</v>
      </c>
    </row>
    <row r="96" spans="1:6">
      <c r="A96" s="271"/>
      <c r="B96" s="17"/>
      <c r="C96" s="471" t="s">
        <v>188</v>
      </c>
      <c r="D96" s="17"/>
      <c r="E96" s="17"/>
      <c r="F96" s="338">
        <v>258700</v>
      </c>
    </row>
    <row r="97" spans="1:6">
      <c r="A97" s="271"/>
      <c r="B97" s="17"/>
      <c r="C97" s="471" t="s">
        <v>189</v>
      </c>
      <c r="D97" s="17"/>
      <c r="E97" s="17"/>
      <c r="F97" s="338">
        <v>384281</v>
      </c>
    </row>
    <row r="98" spans="1:6">
      <c r="A98" s="271"/>
      <c r="B98" s="17"/>
      <c r="C98" s="471" t="s">
        <v>190</v>
      </c>
      <c r="D98" s="17"/>
      <c r="E98" s="17"/>
      <c r="F98" s="338">
        <v>4249714</v>
      </c>
    </row>
    <row r="99" spans="1:6">
      <c r="A99" s="271"/>
      <c r="B99" s="17"/>
      <c r="C99" s="471" t="s">
        <v>191</v>
      </c>
      <c r="D99" s="17"/>
      <c r="E99" s="17"/>
      <c r="F99" s="338">
        <v>961810</v>
      </c>
    </row>
    <row r="100" spans="1:6">
      <c r="A100" s="271"/>
      <c r="B100" s="17"/>
      <c r="C100" s="471" t="s">
        <v>192</v>
      </c>
      <c r="D100" s="17"/>
      <c r="E100" s="17"/>
      <c r="F100" s="338">
        <v>102634</v>
      </c>
    </row>
    <row r="101" spans="1:6">
      <c r="A101" s="271"/>
      <c r="B101" s="17"/>
      <c r="C101" s="471" t="s">
        <v>193</v>
      </c>
      <c r="D101" s="17"/>
      <c r="E101" s="17"/>
      <c r="F101" s="338">
        <v>38302</v>
      </c>
    </row>
    <row r="102" spans="1:6">
      <c r="A102" s="271"/>
      <c r="B102" s="17"/>
      <c r="C102" s="471" t="s">
        <v>194</v>
      </c>
      <c r="D102" s="17"/>
      <c r="E102" s="17"/>
      <c r="F102" s="338">
        <v>1200000</v>
      </c>
    </row>
    <row r="103" spans="1:6">
      <c r="A103" s="271"/>
      <c r="B103" s="17"/>
      <c r="C103" s="471" t="s">
        <v>195</v>
      </c>
      <c r="D103" s="17"/>
      <c r="E103" s="17"/>
      <c r="F103" s="338">
        <v>11762213</v>
      </c>
    </row>
    <row r="104" spans="1:6">
      <c r="A104" s="271"/>
      <c r="B104" s="17"/>
      <c r="C104" s="471" t="s">
        <v>196</v>
      </c>
      <c r="D104" s="17"/>
      <c r="E104" s="17"/>
      <c r="F104" s="338">
        <v>24000</v>
      </c>
    </row>
    <row r="105" spans="1:6">
      <c r="A105" s="271"/>
      <c r="B105" s="17"/>
      <c r="C105" s="471" t="s">
        <v>197</v>
      </c>
      <c r="D105" s="17"/>
      <c r="E105" s="17"/>
      <c r="F105" s="338">
        <v>306873</v>
      </c>
    </row>
    <row r="106" spans="1:6">
      <c r="A106" s="271"/>
      <c r="B106" s="17"/>
      <c r="C106" s="471" t="s">
        <v>198</v>
      </c>
      <c r="D106" s="17"/>
      <c r="E106" s="17"/>
      <c r="F106" s="338">
        <v>423324</v>
      </c>
    </row>
    <row r="107" spans="1:6">
      <c r="A107" s="271"/>
      <c r="B107" s="17"/>
      <c r="C107" s="471" t="s">
        <v>199</v>
      </c>
      <c r="D107" s="17"/>
      <c r="E107" s="17"/>
      <c r="F107" s="338">
        <v>102191</v>
      </c>
    </row>
    <row r="108" spans="1:6">
      <c r="A108" s="271"/>
      <c r="B108" s="17"/>
      <c r="C108" s="471" t="s">
        <v>200</v>
      </c>
      <c r="D108" s="17"/>
      <c r="E108" s="17"/>
      <c r="F108" s="338">
        <v>856916</v>
      </c>
    </row>
    <row r="109" spans="1:6">
      <c r="A109" s="271"/>
      <c r="B109" s="17"/>
      <c r="C109" s="471" t="s">
        <v>201</v>
      </c>
      <c r="D109" s="17"/>
      <c r="E109" s="17"/>
      <c r="F109" s="338">
        <v>169063</v>
      </c>
    </row>
    <row r="110" spans="1:6">
      <c r="A110" s="271"/>
      <c r="B110" s="17"/>
      <c r="C110" s="471" t="s">
        <v>202</v>
      </c>
      <c r="D110" s="17"/>
      <c r="E110" s="17"/>
      <c r="F110" s="338">
        <v>69675</v>
      </c>
    </row>
    <row r="111" spans="1:6">
      <c r="A111" s="271"/>
      <c r="B111" s="17"/>
      <c r="C111" s="471" t="s">
        <v>203</v>
      </c>
      <c r="D111" s="17"/>
      <c r="E111" s="17"/>
      <c r="F111" s="338">
        <v>5098603</v>
      </c>
    </row>
    <row r="112" spans="1:6">
      <c r="A112" s="271"/>
      <c r="B112" s="17"/>
      <c r="C112" s="471" t="s">
        <v>204</v>
      </c>
      <c r="D112" s="17"/>
      <c r="E112" s="17"/>
      <c r="F112" s="338">
        <v>244435</v>
      </c>
    </row>
    <row r="113" spans="1:6">
      <c r="A113" s="271"/>
      <c r="B113" s="17"/>
      <c r="C113" s="471" t="s">
        <v>3671</v>
      </c>
      <c r="D113" s="17"/>
      <c r="E113" s="17"/>
      <c r="F113" s="338">
        <v>3435221</v>
      </c>
    </row>
    <row r="114" spans="1:6">
      <c r="A114" s="271"/>
      <c r="B114" s="17"/>
      <c r="C114" s="471" t="s">
        <v>205</v>
      </c>
      <c r="D114" s="17"/>
      <c r="E114" s="17"/>
      <c r="F114" s="338">
        <v>3457914</v>
      </c>
    </row>
    <row r="115" spans="1:6">
      <c r="A115" s="271"/>
      <c r="B115" s="17"/>
      <c r="C115" s="471" t="s">
        <v>206</v>
      </c>
      <c r="D115" s="17"/>
      <c r="E115" s="17"/>
      <c r="F115" s="338">
        <v>11667474</v>
      </c>
    </row>
    <row r="116" spans="1:6">
      <c r="A116" s="271"/>
      <c r="B116" s="17"/>
      <c r="C116" s="471" t="s">
        <v>207</v>
      </c>
      <c r="D116" s="17"/>
      <c r="E116" s="17"/>
      <c r="F116" s="338">
        <v>52200</v>
      </c>
    </row>
    <row r="117" spans="1:6">
      <c r="A117" s="271"/>
      <c r="B117" s="17"/>
      <c r="C117" s="471" t="s">
        <v>208</v>
      </c>
      <c r="D117" s="17"/>
      <c r="E117" s="17"/>
      <c r="F117" s="338">
        <v>5444898</v>
      </c>
    </row>
    <row r="118" spans="1:6">
      <c r="A118" s="271"/>
      <c r="B118" s="17"/>
      <c r="C118" s="471" t="s">
        <v>209</v>
      </c>
      <c r="D118" s="17"/>
      <c r="E118" s="17"/>
      <c r="F118" s="338">
        <v>85000</v>
      </c>
    </row>
    <row r="119" spans="1:6">
      <c r="A119" s="271"/>
      <c r="B119" s="17"/>
      <c r="C119" s="471" t="s">
        <v>210</v>
      </c>
      <c r="D119" s="17"/>
      <c r="E119" s="17"/>
      <c r="F119" s="338">
        <v>2090323</v>
      </c>
    </row>
    <row r="120" spans="1:6">
      <c r="A120" s="271"/>
      <c r="B120" s="17"/>
      <c r="C120" s="471" t="s">
        <v>211</v>
      </c>
      <c r="D120" s="17"/>
      <c r="E120" s="17"/>
      <c r="F120" s="338">
        <v>166983</v>
      </c>
    </row>
    <row r="121" spans="1:6">
      <c r="A121" s="271"/>
      <c r="B121" s="17"/>
      <c r="C121" s="471" t="s">
        <v>212</v>
      </c>
      <c r="D121" s="17"/>
      <c r="E121" s="17"/>
      <c r="F121" s="338">
        <v>239365</v>
      </c>
    </row>
    <row r="122" spans="1:6">
      <c r="A122" s="271"/>
      <c r="B122" s="17"/>
      <c r="C122" s="471" t="s">
        <v>3689</v>
      </c>
      <c r="D122" s="17"/>
      <c r="E122" s="17"/>
      <c r="F122" s="338">
        <v>27804478</v>
      </c>
    </row>
    <row r="123" spans="1:6">
      <c r="A123" s="271"/>
      <c r="B123" s="17"/>
      <c r="C123" s="471" t="s">
        <v>213</v>
      </c>
      <c r="D123" s="17"/>
      <c r="E123" s="17"/>
      <c r="F123" s="338">
        <v>3246952</v>
      </c>
    </row>
    <row r="124" spans="1:6">
      <c r="A124" s="271"/>
      <c r="B124" s="17"/>
      <c r="C124" s="471" t="s">
        <v>214</v>
      </c>
      <c r="D124" s="17"/>
      <c r="E124" s="17"/>
      <c r="F124" s="338">
        <v>23373</v>
      </c>
    </row>
    <row r="125" spans="1:6">
      <c r="A125" s="271"/>
      <c r="B125" s="17"/>
      <c r="C125" s="471" t="s">
        <v>215</v>
      </c>
      <c r="D125" s="17"/>
      <c r="E125" s="17"/>
      <c r="F125" s="338">
        <v>21692</v>
      </c>
    </row>
    <row r="126" spans="1:6">
      <c r="A126" s="271"/>
      <c r="B126" s="17"/>
      <c r="C126" s="471" t="s">
        <v>216</v>
      </c>
      <c r="D126" s="17"/>
      <c r="E126" s="17"/>
      <c r="F126" s="338">
        <v>1596339</v>
      </c>
    </row>
    <row r="127" spans="1:6" ht="15.6" thickBot="1">
      <c r="A127" s="404"/>
      <c r="B127" s="113"/>
      <c r="C127" s="472" t="s">
        <v>217</v>
      </c>
      <c r="D127" s="113"/>
      <c r="E127" s="113"/>
      <c r="F127" s="352">
        <v>453089</v>
      </c>
    </row>
    <row r="128" spans="1:6">
      <c r="A128" s="17"/>
      <c r="B128" s="17"/>
      <c r="C128" s="17"/>
      <c r="D128" s="17"/>
      <c r="E128" s="17"/>
      <c r="F128" s="17"/>
    </row>
    <row r="129" spans="1:6">
      <c r="A129" s="17" t="s">
        <v>3621</v>
      </c>
      <c r="B129" s="17"/>
      <c r="C129" s="17"/>
      <c r="D129" s="17"/>
      <c r="E129" s="17"/>
      <c r="F129" s="69"/>
    </row>
    <row r="130" spans="1:6">
      <c r="A130" s="69" t="s">
        <v>3622</v>
      </c>
      <c r="B130" s="69"/>
      <c r="C130" s="69"/>
      <c r="D130" s="69"/>
      <c r="E130" s="69"/>
      <c r="F130" s="69"/>
    </row>
    <row r="131" spans="1:6" ht="15.6" thickBot="1">
      <c r="A131" s="17" t="str">
        <f>'Data Sheet'!$C$25</f>
        <v>Rochester Gas &amp; Electric Corporation</v>
      </c>
      <c r="B131" s="69"/>
      <c r="C131" s="69"/>
      <c r="D131" s="69"/>
      <c r="E131" s="859" t="str">
        <f>'Data Sheet'!$C$40</f>
        <v xml:space="preserve"> </v>
      </c>
      <c r="F131" s="9" t="str">
        <f>'Data Sheet'!$C$38</f>
        <v>12/31/2013</v>
      </c>
    </row>
    <row r="132" spans="1:6">
      <c r="A132" s="473"/>
      <c r="B132" s="66"/>
      <c r="C132" s="66"/>
      <c r="D132" s="66"/>
      <c r="E132" s="66"/>
      <c r="F132" s="67"/>
    </row>
    <row r="133" spans="1:6">
      <c r="A133" s="377" t="s">
        <v>2191</v>
      </c>
      <c r="B133" s="69"/>
      <c r="C133" s="69"/>
      <c r="D133" s="69"/>
      <c r="E133" s="69"/>
      <c r="F133" s="70"/>
    </row>
    <row r="134" spans="1:6">
      <c r="A134" s="272"/>
      <c r="B134" s="77"/>
      <c r="C134" s="77"/>
      <c r="D134" s="77"/>
      <c r="E134" s="77"/>
      <c r="F134" s="76"/>
    </row>
    <row r="135" spans="1:6">
      <c r="A135" s="271"/>
      <c r="B135" s="98"/>
      <c r="C135" s="69" t="s">
        <v>5177</v>
      </c>
      <c r="D135" s="69"/>
      <c r="E135" s="69"/>
      <c r="F135" s="463" t="s">
        <v>4717</v>
      </c>
    </row>
    <row r="136" spans="1:6">
      <c r="A136" s="272"/>
      <c r="B136" s="105"/>
      <c r="C136" s="75" t="s">
        <v>446</v>
      </c>
      <c r="D136" s="75"/>
      <c r="E136" s="75"/>
      <c r="F136" s="474" t="s">
        <v>447</v>
      </c>
    </row>
    <row r="137" spans="1:6">
      <c r="A137" s="271"/>
      <c r="B137" s="17"/>
      <c r="C137" s="471" t="s">
        <v>218</v>
      </c>
      <c r="D137" s="17"/>
      <c r="E137" s="17"/>
      <c r="F137" s="338">
        <v>564681</v>
      </c>
    </row>
    <row r="138" spans="1:6">
      <c r="A138" s="271"/>
      <c r="B138" s="17"/>
      <c r="C138" s="1710" t="s">
        <v>219</v>
      </c>
      <c r="D138" s="17"/>
      <c r="E138" s="17"/>
      <c r="F138" s="338">
        <v>1413000</v>
      </c>
    </row>
    <row r="139" spans="1:6">
      <c r="A139" s="271"/>
      <c r="B139" s="17"/>
      <c r="C139" s="1710" t="s">
        <v>220</v>
      </c>
      <c r="D139" s="17"/>
      <c r="E139" s="17"/>
      <c r="F139" s="339">
        <v>633000</v>
      </c>
    </row>
    <row r="140" spans="1:6">
      <c r="A140" s="271"/>
      <c r="B140" s="17"/>
      <c r="C140" s="471"/>
      <c r="D140" s="17"/>
      <c r="E140" s="17"/>
      <c r="F140" s="338">
        <f>SUM(F84:F127)+SUM(F137:F139)</f>
        <v>241593584</v>
      </c>
    </row>
    <row r="141" spans="1:6">
      <c r="A141" s="271"/>
      <c r="B141" s="17"/>
      <c r="C141" s="471"/>
      <c r="D141" s="17"/>
      <c r="E141" s="17"/>
      <c r="F141" s="338"/>
    </row>
    <row r="142" spans="1:6">
      <c r="A142" s="271"/>
      <c r="B142" s="17"/>
      <c r="C142" s="471" t="s">
        <v>221</v>
      </c>
      <c r="D142" s="17"/>
      <c r="E142" s="17"/>
      <c r="F142" s="338"/>
    </row>
    <row r="143" spans="1:6">
      <c r="A143" s="271"/>
      <c r="B143" s="17"/>
      <c r="C143" s="471" t="s">
        <v>4489</v>
      </c>
      <c r="D143" s="17"/>
      <c r="E143" s="17"/>
      <c r="F143" s="338">
        <v>-10865023</v>
      </c>
    </row>
    <row r="144" spans="1:6">
      <c r="A144" s="271"/>
      <c r="B144" s="17"/>
      <c r="C144" s="471" t="s">
        <v>222</v>
      </c>
      <c r="D144" s="17"/>
      <c r="E144" s="17"/>
      <c r="F144" s="338">
        <v>42</v>
      </c>
    </row>
    <row r="145" spans="1:6">
      <c r="A145" s="271"/>
      <c r="B145" s="17"/>
      <c r="C145" s="471" t="s">
        <v>223</v>
      </c>
      <c r="D145" s="17"/>
      <c r="E145" s="17"/>
      <c r="F145" s="338">
        <v>142200</v>
      </c>
    </row>
    <row r="146" spans="1:6">
      <c r="A146" s="271"/>
      <c r="B146" s="17"/>
      <c r="C146" s="471" t="s">
        <v>224</v>
      </c>
      <c r="D146" s="17"/>
      <c r="E146" s="17"/>
      <c r="F146" s="338">
        <v>567058</v>
      </c>
    </row>
    <row r="147" spans="1:6">
      <c r="A147" s="271"/>
      <c r="B147" s="17"/>
      <c r="C147" s="471" t="s">
        <v>225</v>
      </c>
      <c r="D147" s="17"/>
      <c r="E147" s="17"/>
      <c r="F147" s="338">
        <v>1313243</v>
      </c>
    </row>
    <row r="148" spans="1:6">
      <c r="A148" s="271"/>
      <c r="B148" s="17"/>
      <c r="C148" s="471" t="s">
        <v>226</v>
      </c>
      <c r="D148" s="17"/>
      <c r="E148" s="17"/>
      <c r="F148" s="338">
        <v>-82854</v>
      </c>
    </row>
    <row r="149" spans="1:6">
      <c r="A149" s="271"/>
      <c r="B149" s="17"/>
      <c r="C149" s="471" t="s">
        <v>3672</v>
      </c>
      <c r="D149" s="69"/>
      <c r="E149" s="69"/>
      <c r="F149" s="338">
        <v>2090032</v>
      </c>
    </row>
    <row r="150" spans="1:6">
      <c r="A150" s="271"/>
      <c r="B150" s="17"/>
      <c r="C150" s="471" t="s">
        <v>89</v>
      </c>
      <c r="D150" s="69"/>
      <c r="E150" s="69"/>
      <c r="F150" s="338">
        <v>590704</v>
      </c>
    </row>
    <row r="151" spans="1:6">
      <c r="A151" s="271"/>
      <c r="B151" s="17"/>
      <c r="C151" s="471" t="s">
        <v>227</v>
      </c>
      <c r="D151" s="17"/>
      <c r="E151" s="17"/>
      <c r="F151" s="338">
        <v>14819258</v>
      </c>
    </row>
    <row r="152" spans="1:6">
      <c r="A152" s="271"/>
      <c r="B152" s="17"/>
      <c r="C152" s="471" t="s">
        <v>228</v>
      </c>
      <c r="D152" s="17"/>
      <c r="E152" s="17"/>
      <c r="F152" s="338">
        <v>520622</v>
      </c>
    </row>
    <row r="153" spans="1:6">
      <c r="A153" s="271"/>
      <c r="B153" s="17"/>
      <c r="C153" s="17"/>
      <c r="D153" s="17"/>
      <c r="E153" s="17"/>
      <c r="F153" s="339">
        <v>797982</v>
      </c>
    </row>
    <row r="154" spans="1:6">
      <c r="A154" s="271"/>
      <c r="B154" s="17"/>
      <c r="C154" s="17"/>
      <c r="D154" s="17"/>
      <c r="E154" s="17"/>
      <c r="F154" s="338">
        <f>SUM(F143:F153)</f>
        <v>9893264</v>
      </c>
    </row>
    <row r="155" spans="1:6">
      <c r="A155" s="271"/>
      <c r="B155" s="17"/>
      <c r="C155" s="17"/>
      <c r="D155" s="17"/>
      <c r="E155" s="17"/>
      <c r="F155" s="338"/>
    </row>
    <row r="156" spans="1:6">
      <c r="A156" s="271"/>
      <c r="B156" s="17"/>
      <c r="C156" s="17" t="s">
        <v>229</v>
      </c>
      <c r="D156" s="17"/>
      <c r="E156" s="17"/>
      <c r="F156" s="338"/>
    </row>
    <row r="157" spans="1:6">
      <c r="A157" s="271"/>
      <c r="B157" s="17"/>
      <c r="C157" s="17" t="s">
        <v>230</v>
      </c>
      <c r="D157" s="17"/>
      <c r="E157" s="17"/>
      <c r="F157" s="338">
        <v>2756878</v>
      </c>
    </row>
    <row r="158" spans="1:6">
      <c r="A158" s="271"/>
      <c r="B158" s="17"/>
      <c r="C158" s="17" t="s">
        <v>231</v>
      </c>
      <c r="D158" s="17"/>
      <c r="E158" s="17"/>
      <c r="F158" s="338">
        <v>2581550</v>
      </c>
    </row>
    <row r="159" spans="1:6">
      <c r="A159" s="271"/>
      <c r="B159" s="17"/>
      <c r="C159" s="17" t="s">
        <v>3076</v>
      </c>
      <c r="D159" s="17"/>
      <c r="E159" s="17"/>
      <c r="F159" s="338">
        <v>92922689</v>
      </c>
    </row>
    <row r="160" spans="1:6">
      <c r="A160" s="271"/>
      <c r="B160" s="17"/>
      <c r="C160" s="471" t="s">
        <v>232</v>
      </c>
      <c r="D160" s="17"/>
      <c r="E160" s="17"/>
      <c r="F160" s="338">
        <v>7011</v>
      </c>
    </row>
    <row r="161" spans="1:6">
      <c r="A161" s="271"/>
      <c r="B161" s="17"/>
      <c r="C161" s="471" t="s">
        <v>233</v>
      </c>
      <c r="D161" s="17"/>
      <c r="E161" s="17"/>
      <c r="F161" s="338">
        <v>9161082</v>
      </c>
    </row>
    <row r="162" spans="1:6">
      <c r="A162" s="271"/>
      <c r="B162" s="17"/>
      <c r="C162" s="471" t="s">
        <v>234</v>
      </c>
      <c r="D162" s="17"/>
      <c r="E162" s="17"/>
      <c r="F162" s="338">
        <v>42443</v>
      </c>
    </row>
    <row r="163" spans="1:6">
      <c r="A163" s="271"/>
      <c r="B163" s="17"/>
      <c r="C163" s="471" t="s">
        <v>3666</v>
      </c>
      <c r="D163" s="17"/>
      <c r="E163" s="17"/>
      <c r="F163" s="338">
        <v>304075</v>
      </c>
    </row>
    <row r="164" spans="1:6">
      <c r="A164" s="271"/>
      <c r="B164" s="17"/>
      <c r="C164" s="471" t="s">
        <v>235</v>
      </c>
      <c r="D164" s="17"/>
      <c r="E164" s="17"/>
      <c r="F164" s="338">
        <v>28257263</v>
      </c>
    </row>
    <row r="165" spans="1:6">
      <c r="A165" s="271"/>
      <c r="B165" s="17"/>
      <c r="C165" s="471" t="s">
        <v>3684</v>
      </c>
      <c r="D165" s="17"/>
      <c r="E165" s="17"/>
      <c r="F165" s="338">
        <v>507900</v>
      </c>
    </row>
    <row r="166" spans="1:6">
      <c r="A166" s="271"/>
      <c r="B166" s="17"/>
      <c r="C166" s="471" t="s">
        <v>236</v>
      </c>
      <c r="D166" s="17"/>
      <c r="E166" s="17"/>
      <c r="F166" s="338">
        <v>712800</v>
      </c>
    </row>
    <row r="167" spans="1:6">
      <c r="A167" s="271"/>
      <c r="B167" s="17"/>
      <c r="C167" s="471" t="s">
        <v>237</v>
      </c>
      <c r="D167" s="17"/>
      <c r="E167" s="17"/>
      <c r="F167" s="338">
        <v>7015030</v>
      </c>
    </row>
    <row r="168" spans="1:6">
      <c r="A168" s="271"/>
      <c r="B168" s="17"/>
      <c r="C168" s="471" t="s">
        <v>238</v>
      </c>
      <c r="D168" s="17"/>
      <c r="E168" s="17"/>
      <c r="F168" s="338">
        <v>1069878</v>
      </c>
    </row>
    <row r="169" spans="1:6">
      <c r="A169" s="271"/>
      <c r="B169" s="17"/>
      <c r="C169" s="471" t="s">
        <v>239</v>
      </c>
      <c r="D169" s="17"/>
      <c r="E169" s="17"/>
      <c r="F169" s="338">
        <v>42754662</v>
      </c>
    </row>
    <row r="170" spans="1:6">
      <c r="A170" s="271"/>
      <c r="B170" s="17"/>
      <c r="C170" s="471" t="s">
        <v>240</v>
      </c>
      <c r="D170" s="17"/>
      <c r="E170" s="17"/>
      <c r="F170" s="338">
        <v>7545422</v>
      </c>
    </row>
    <row r="171" spans="1:6">
      <c r="A171" s="271"/>
      <c r="B171" s="17"/>
      <c r="C171" s="471" t="s">
        <v>241</v>
      </c>
      <c r="D171" s="17"/>
      <c r="E171" s="17"/>
      <c r="F171" s="338">
        <v>961810</v>
      </c>
    </row>
    <row r="172" spans="1:6">
      <c r="A172" s="271"/>
      <c r="B172" s="17"/>
      <c r="C172" s="471" t="s">
        <v>242</v>
      </c>
      <c r="D172" s="17"/>
      <c r="E172" s="17"/>
      <c r="F172" s="338">
        <v>364916</v>
      </c>
    </row>
    <row r="173" spans="1:6">
      <c r="A173" s="271"/>
      <c r="B173" s="17"/>
      <c r="C173" s="471" t="s">
        <v>243</v>
      </c>
      <c r="D173" s="17"/>
      <c r="E173" s="17"/>
      <c r="F173" s="338">
        <v>121988</v>
      </c>
    </row>
    <row r="174" spans="1:6">
      <c r="A174" s="271"/>
      <c r="B174" s="17"/>
      <c r="C174" s="471" t="s">
        <v>244</v>
      </c>
      <c r="D174" s="17"/>
      <c r="E174" s="17"/>
      <c r="F174" s="338">
        <v>525717</v>
      </c>
    </row>
    <row r="175" spans="1:6">
      <c r="A175" s="271"/>
      <c r="B175" s="17"/>
      <c r="C175" s="471" t="s">
        <v>245</v>
      </c>
      <c r="D175" s="17"/>
      <c r="E175" s="17"/>
      <c r="F175" s="338">
        <v>693692</v>
      </c>
    </row>
    <row r="176" spans="1:6">
      <c r="A176" s="271"/>
      <c r="B176" s="17"/>
      <c r="C176" s="471" t="s">
        <v>246</v>
      </c>
      <c r="D176" s="17"/>
      <c r="E176" s="17"/>
      <c r="F176" s="338">
        <v>72435</v>
      </c>
    </row>
    <row r="177" spans="1:6">
      <c r="A177" s="271"/>
      <c r="B177" s="17"/>
      <c r="C177" s="471" t="s">
        <v>247</v>
      </c>
      <c r="D177" s="17"/>
      <c r="E177" s="17"/>
      <c r="F177" s="338">
        <v>151213</v>
      </c>
    </row>
    <row r="178" spans="1:6">
      <c r="A178" s="271"/>
      <c r="B178" s="17"/>
      <c r="C178" s="471" t="s">
        <v>248</v>
      </c>
      <c r="D178" s="17"/>
      <c r="E178" s="17"/>
      <c r="F178" s="338">
        <v>788000</v>
      </c>
    </row>
    <row r="179" spans="1:6">
      <c r="A179" s="271"/>
      <c r="B179" s="17"/>
      <c r="C179" s="471" t="s">
        <v>249</v>
      </c>
      <c r="D179" s="17"/>
      <c r="E179" s="17"/>
      <c r="F179" s="338">
        <v>26012</v>
      </c>
    </row>
    <row r="180" spans="1:6">
      <c r="A180" s="271"/>
      <c r="B180" s="17"/>
      <c r="C180" s="471" t="s">
        <v>250</v>
      </c>
      <c r="D180" s="17"/>
      <c r="E180" s="17"/>
      <c r="F180" s="338">
        <v>80525</v>
      </c>
    </row>
    <row r="181" spans="1:6">
      <c r="A181" s="271"/>
      <c r="B181" s="17"/>
      <c r="C181" s="471" t="s">
        <v>251</v>
      </c>
      <c r="D181" s="17"/>
      <c r="E181" s="17"/>
      <c r="F181" s="338">
        <v>13850000</v>
      </c>
    </row>
    <row r="182" spans="1:6">
      <c r="A182" s="271"/>
      <c r="B182" s="17"/>
      <c r="C182" s="471" t="s">
        <v>252</v>
      </c>
      <c r="D182" s="17"/>
      <c r="E182" s="17"/>
      <c r="F182" s="338">
        <v>303100</v>
      </c>
    </row>
    <row r="183" spans="1:6">
      <c r="A183" s="271"/>
      <c r="B183" s="17"/>
      <c r="C183" s="471" t="s">
        <v>253</v>
      </c>
      <c r="D183" s="17"/>
      <c r="E183" s="17"/>
      <c r="F183" s="338">
        <v>131059</v>
      </c>
    </row>
    <row r="184" spans="1:6">
      <c r="A184" s="271"/>
      <c r="B184" s="17"/>
      <c r="C184" s="471" t="s">
        <v>3675</v>
      </c>
      <c r="D184" s="17"/>
      <c r="E184" s="17"/>
      <c r="F184" s="338">
        <v>1950900</v>
      </c>
    </row>
    <row r="185" spans="1:6">
      <c r="A185" s="271"/>
      <c r="B185" s="17"/>
      <c r="C185" s="471" t="s">
        <v>254</v>
      </c>
      <c r="D185" s="17"/>
      <c r="E185" s="17"/>
      <c r="F185" s="338">
        <v>48011</v>
      </c>
    </row>
    <row r="186" spans="1:6">
      <c r="A186" s="271"/>
      <c r="B186" s="17"/>
      <c r="C186" s="471" t="s">
        <v>255</v>
      </c>
      <c r="D186" s="17"/>
      <c r="E186" s="17"/>
      <c r="F186" s="338">
        <v>5961709</v>
      </c>
    </row>
    <row r="187" spans="1:6">
      <c r="A187" s="271"/>
      <c r="B187" s="17"/>
      <c r="C187" s="471" t="s">
        <v>256</v>
      </c>
      <c r="D187" s="17"/>
      <c r="E187" s="17"/>
      <c r="F187" s="338">
        <v>7684611</v>
      </c>
    </row>
    <row r="188" spans="1:6">
      <c r="A188" s="271"/>
      <c r="B188" s="17"/>
      <c r="C188" s="471" t="s">
        <v>333</v>
      </c>
      <c r="D188" s="17"/>
      <c r="E188" s="17"/>
      <c r="F188" s="338">
        <v>1327593</v>
      </c>
    </row>
    <row r="189" spans="1:6">
      <c r="A189" s="271"/>
      <c r="B189" s="17"/>
      <c r="C189" s="471" t="s">
        <v>257</v>
      </c>
      <c r="D189" s="17"/>
      <c r="E189" s="17"/>
      <c r="F189" s="338">
        <v>1146974</v>
      </c>
    </row>
    <row r="190" spans="1:6">
      <c r="A190" s="271"/>
      <c r="B190" s="17"/>
      <c r="C190" s="471" t="s">
        <v>258</v>
      </c>
      <c r="D190" s="17"/>
      <c r="E190" s="17"/>
      <c r="F190" s="338">
        <v>1995975</v>
      </c>
    </row>
    <row r="191" spans="1:6">
      <c r="A191" s="271"/>
      <c r="B191" s="17"/>
      <c r="C191" s="471" t="s">
        <v>259</v>
      </c>
      <c r="D191" s="17"/>
      <c r="E191" s="17"/>
      <c r="F191" s="338">
        <v>2648000</v>
      </c>
    </row>
    <row r="192" spans="1:6">
      <c r="A192" s="271"/>
      <c r="B192" s="17"/>
      <c r="C192" s="471" t="s">
        <v>260</v>
      </c>
      <c r="D192" s="17"/>
      <c r="E192" s="17"/>
      <c r="F192" s="338">
        <v>2602000</v>
      </c>
    </row>
    <row r="193" spans="1:6">
      <c r="A193" s="271"/>
      <c r="B193" s="17"/>
      <c r="C193" s="471" t="s">
        <v>261</v>
      </c>
      <c r="D193" s="17"/>
      <c r="E193" s="17"/>
      <c r="F193" s="338">
        <v>14455475</v>
      </c>
    </row>
    <row r="194" spans="1:6">
      <c r="A194" s="271"/>
      <c r="B194" s="17"/>
      <c r="C194" s="471" t="s">
        <v>262</v>
      </c>
      <c r="D194" s="17"/>
      <c r="E194" s="17"/>
      <c r="F194" s="339">
        <v>38543</v>
      </c>
    </row>
    <row r="195" spans="1:6" ht="15.6" thickBot="1">
      <c r="A195" s="404"/>
      <c r="B195" s="113"/>
      <c r="C195" s="472"/>
      <c r="D195" s="113"/>
      <c r="E195" s="113"/>
      <c r="F195" s="352">
        <f>SUM(F157:F194)</f>
        <v>253568941</v>
      </c>
    </row>
    <row r="196" spans="1:6">
      <c r="A196" s="17"/>
      <c r="B196" s="17"/>
      <c r="C196" s="17"/>
      <c r="D196" s="17"/>
      <c r="E196" s="17"/>
      <c r="F196" s="17"/>
    </row>
    <row r="197" spans="1:6">
      <c r="A197" s="17" t="s">
        <v>3621</v>
      </c>
      <c r="B197" s="17"/>
      <c r="C197" s="17"/>
      <c r="D197" s="17"/>
      <c r="E197" s="17"/>
      <c r="F197" s="69"/>
    </row>
    <row r="198" spans="1:6">
      <c r="A198" s="69" t="s">
        <v>3623</v>
      </c>
      <c r="B198" s="69"/>
      <c r="C198" s="69"/>
      <c r="D198" s="69"/>
      <c r="E198" s="69"/>
      <c r="F198" s="69"/>
    </row>
  </sheetData>
  <customSheetViews>
    <customSheetView guid="{B03EE9F7-5DE6-4312-9CF8-68BFF35B892B}" scale="85" colorId="22">
      <selection activeCell="C3" sqref="C3"/>
      <rowBreaks count="3" manualBreakCount="3">
        <brk id="67" max="16383" man="1"/>
        <brk id="70" max="16383" man="1"/>
        <brk id="131" max="16383" man="1"/>
      </rowBreaks>
      <pageMargins left="0.5" right="0.5" top="0.5" bottom="0.5" header="0.5" footer="0.5"/>
      <printOptions horizontalCentered="1" verticalCentered="1"/>
      <pageSetup scale="67" fitToHeight="3" orientation="portrait" horizontalDpi="300" verticalDpi="300" r:id="rId1"/>
      <headerFooter alignWithMargins="0"/>
    </customSheetView>
    <customSheetView guid="{6604920B-9A9A-4B1B-8001-ABFAE204A5A1}" scale="85" colorId="22" showPageBreaks="1">
      <selection activeCell="C3" sqref="C3"/>
      <rowBreaks count="3" manualBreakCount="3">
        <brk id="67" max="16383" man="1"/>
        <brk id="70" max="16383" man="1"/>
        <brk id="131" max="16383" man="1"/>
      </rowBreaks>
      <pageMargins left="0.5" right="0.5" top="0.5" bottom="0.5" header="0.5" footer="0.5"/>
      <printOptions horizontalCentered="1" verticalCentered="1"/>
      <pageSetup scale="67" fitToHeight="3" orientation="portrait" horizontalDpi="300" verticalDpi="300" r:id="rId2"/>
      <headerFooter alignWithMargins="0"/>
    </customSheetView>
    <customSheetView guid="{725D19D6-B2FF-4AA6-9BA8-2C93787C1292}" scale="85" colorId="22" showRuler="0">
      <selection activeCell="C3" sqref="C3"/>
      <rowBreaks count="3" manualBreakCount="3">
        <brk id="67" max="16383" man="1"/>
        <brk id="70" max="16383" man="1"/>
        <brk id="131" max="16383" man="1"/>
      </rowBreaks>
      <pageMargins left="0.5" right="0.5" top="0.5" bottom="0.5" header="0.5" footer="0.5"/>
      <printOptions horizontalCentered="1" verticalCentered="1"/>
      <pageSetup scale="67" fitToHeight="3" orientation="portrait" horizontalDpi="300" verticalDpi="300" r:id="rId3"/>
      <headerFooter alignWithMargins="0"/>
    </customSheetView>
    <customSheetView guid="{00D7FFF0-A637-4B2D-8964-7D108FE27DC9}" scale="85" colorId="22">
      <selection activeCell="C3" sqref="C3"/>
      <rowBreaks count="3" manualBreakCount="3">
        <brk id="67" max="16383" man="1"/>
        <brk id="70" max="16383" man="1"/>
        <brk id="131" max="16383" man="1"/>
      </rowBreaks>
      <pageMargins left="0.5" right="0.5" top="0.5" bottom="0.5" header="0.5" footer="0.5"/>
      <printOptions horizontalCentered="1" verticalCentered="1"/>
      <pageSetup scale="67" fitToHeight="3" orientation="portrait" horizontalDpi="300" verticalDpi="300" r:id="rId4"/>
      <headerFooter alignWithMargins="0"/>
    </customSheetView>
    <customSheetView guid="{8930B103-E5CB-49CF-B279-92DC95584FC0}" scale="85" colorId="22" showPageBreaks="1">
      <selection activeCell="C3" sqref="C3"/>
      <rowBreaks count="3" manualBreakCount="3">
        <brk id="67" max="16383" man="1"/>
        <brk id="70" max="16383" man="1"/>
        <brk id="131" max="16383" man="1"/>
      </rowBreaks>
      <pageMargins left="0.5" right="0.5" top="0.5" bottom="0.5" header="0.5" footer="0.5"/>
      <printOptions horizontalCentered="1" verticalCentered="1"/>
      <pageSetup scale="67" fitToHeight="3"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67" fitToHeight="3" orientation="portrait" horizontalDpi="300" verticalDpi="300" r:id="rId6"/>
  <headerFooter alignWithMargins="0"/>
  <rowBreaks count="2" manualBreakCount="2">
    <brk id="70" max="16383" man="1"/>
    <brk id="130" max="16383" man="1"/>
  </rowBreaks>
</worksheet>
</file>

<file path=xl/worksheets/sheet41.xml><?xml version="1.0" encoding="utf-8"?>
<worksheet xmlns="http://schemas.openxmlformats.org/spreadsheetml/2006/main" xmlns:r="http://schemas.openxmlformats.org/officeDocument/2006/relationships">
  <sheetPr transitionEvaluation="1"/>
  <dimension ref="A1:IG145"/>
  <sheetViews>
    <sheetView defaultGridColor="0" topLeftCell="C16" colorId="22" zoomScale="85" zoomScaleNormal="85" workbookViewId="0">
      <selection activeCell="F57" sqref="F57"/>
    </sheetView>
  </sheetViews>
  <sheetFormatPr defaultColWidth="9.6328125" defaultRowHeight="15"/>
  <cols>
    <col min="1" max="1" width="4.6328125" style="9" customWidth="1"/>
    <col min="2" max="2" width="30.6328125" style="9" customWidth="1"/>
    <col min="3" max="3" width="16.6328125" style="9" customWidth="1"/>
    <col min="4" max="4" width="18.6328125" style="9" customWidth="1"/>
    <col min="5" max="6" width="16.6328125" style="9" customWidth="1"/>
    <col min="7" max="7" width="24.453125" style="9" customWidth="1"/>
    <col min="8" max="13" width="18.6328125" style="9" customWidth="1"/>
    <col min="14" max="14" width="5.6328125" style="9" customWidth="1"/>
    <col min="15" max="16384" width="9.6328125" style="9"/>
  </cols>
  <sheetData>
    <row r="1" spans="1:241" ht="12.75" customHeight="1">
      <c r="A1" s="29" t="s">
        <v>1429</v>
      </c>
      <c r="B1" s="66"/>
      <c r="C1" s="66"/>
      <c r="D1" s="262" t="s">
        <v>3719</v>
      </c>
      <c r="E1" s="262" t="s">
        <v>1227</v>
      </c>
      <c r="F1" s="262" t="s">
        <v>1432</v>
      </c>
      <c r="G1" s="67"/>
      <c r="H1" s="29" t="s">
        <v>1429</v>
      </c>
      <c r="I1" s="260"/>
      <c r="J1" s="262" t="s">
        <v>3719</v>
      </c>
      <c r="K1" s="260"/>
      <c r="L1" s="260" t="s">
        <v>1227</v>
      </c>
      <c r="M1" s="262" t="s">
        <v>1432</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Rochester Gas &amp; Electric Corporation</v>
      </c>
      <c r="B2" s="17"/>
      <c r="C2" s="17"/>
      <c r="D2" s="98" t="s">
        <v>3720</v>
      </c>
      <c r="E2" s="870" t="str">
        <f>'Data Sheet'!$C$40</f>
        <v xml:space="preserve"> </v>
      </c>
      <c r="F2" s="105" t="str">
        <f>'Data Sheet'!$C$38</f>
        <v>12/31/2013</v>
      </c>
      <c r="G2" s="73"/>
      <c r="H2" s="72" t="str">
        <f>'Data Sheet'!$C$25</f>
        <v>Rochester Gas &amp; Electric Corporation</v>
      </c>
      <c r="I2" s="81"/>
      <c r="J2" s="98" t="s">
        <v>3720</v>
      </c>
      <c r="K2" s="81"/>
      <c r="L2" s="871" t="str">
        <f>'Data Sheet'!$C$40</f>
        <v xml:space="preserve"> </v>
      </c>
      <c r="M2" s="105" t="str">
        <f>'Data Sheet'!$C$38</f>
        <v>12/31/2013</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63" t="s">
        <v>3624</v>
      </c>
      <c r="B3" s="264"/>
      <c r="C3" s="264"/>
      <c r="D3" s="264"/>
      <c r="E3" s="264"/>
      <c r="F3" s="264"/>
      <c r="G3" s="265"/>
      <c r="H3" s="263" t="s">
        <v>3625</v>
      </c>
      <c r="I3" s="264"/>
      <c r="J3" s="264"/>
      <c r="K3" s="264"/>
      <c r="L3" s="264"/>
      <c r="M3" s="264"/>
      <c r="N3" s="265"/>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3626</v>
      </c>
      <c r="C4" s="17"/>
      <c r="D4" s="17"/>
      <c r="E4" s="17"/>
      <c r="F4" s="17"/>
      <c r="G4" s="73"/>
      <c r="H4" s="475" t="s">
        <v>3627</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3628</v>
      </c>
      <c r="C5" s="17"/>
      <c r="D5" s="17"/>
      <c r="E5" s="17"/>
      <c r="F5" s="17"/>
      <c r="G5" s="73"/>
      <c r="H5" s="475" t="s">
        <v>3629</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3630</v>
      </c>
      <c r="C6" s="17"/>
      <c r="D6" s="17"/>
      <c r="E6" s="17"/>
      <c r="F6" s="17"/>
      <c r="G6" s="73"/>
      <c r="H6" s="72" t="s">
        <v>3631</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3632</v>
      </c>
      <c r="C7" s="17"/>
      <c r="D7" s="17"/>
      <c r="E7" s="17"/>
      <c r="F7" s="17"/>
      <c r="G7" s="73"/>
      <c r="H7" s="72" t="s">
        <v>3633</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3634</v>
      </c>
      <c r="C8" s="17"/>
      <c r="D8" s="17"/>
      <c r="E8" s="17"/>
      <c r="F8" s="17"/>
      <c r="G8" s="73"/>
      <c r="H8" s="72" t="s">
        <v>3635</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3636</v>
      </c>
      <c r="C9" s="17"/>
      <c r="D9" s="17"/>
      <c r="E9" s="17"/>
      <c r="F9" s="17"/>
      <c r="G9" s="73"/>
      <c r="H9" s="72" t="s">
        <v>3637</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3638</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3639</v>
      </c>
      <c r="C11" s="17"/>
      <c r="D11" s="17"/>
      <c r="E11" s="17"/>
      <c r="F11" s="17"/>
      <c r="G11" s="73"/>
      <c r="H11" s="476" t="s">
        <v>3640</v>
      </c>
      <c r="I11" s="17"/>
      <c r="J11" s="17"/>
      <c r="K11" s="17"/>
      <c r="L11" s="17"/>
      <c r="M11" s="17"/>
      <c r="N11" s="73"/>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3641</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3642</v>
      </c>
      <c r="C13" s="17"/>
      <c r="D13" s="17"/>
      <c r="E13" s="17"/>
      <c r="F13" s="17"/>
      <c r="G13" s="73"/>
      <c r="H13" s="72" t="s">
        <v>3643</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3644</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69"/>
      <c r="B15" s="90"/>
      <c r="C15" s="398" t="s">
        <v>3645</v>
      </c>
      <c r="D15" s="264"/>
      <c r="E15" s="90"/>
      <c r="F15" s="90"/>
      <c r="G15" s="96"/>
      <c r="H15" s="263" t="s">
        <v>3646</v>
      </c>
      <c r="I15" s="264"/>
      <c r="J15" s="398" t="s">
        <v>3647</v>
      </c>
      <c r="K15" s="264"/>
      <c r="L15" s="264"/>
      <c r="M15" s="264"/>
      <c r="N15" s="265"/>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71"/>
      <c r="B16" s="98"/>
      <c r="C16" s="98"/>
      <c r="D16" s="345" t="s">
        <v>3648</v>
      </c>
      <c r="E16" s="98"/>
      <c r="F16" s="98"/>
      <c r="G16" s="83"/>
      <c r="H16" s="72"/>
      <c r="I16" s="98"/>
      <c r="J16" s="98"/>
      <c r="K16" s="98"/>
      <c r="L16" s="105"/>
      <c r="M16" s="345" t="s">
        <v>3649</v>
      </c>
      <c r="N16" s="270"/>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71"/>
      <c r="B17" s="345" t="s">
        <v>3650</v>
      </c>
      <c r="C17" s="345" t="s">
        <v>3651</v>
      </c>
      <c r="D17" s="345" t="s">
        <v>3652</v>
      </c>
      <c r="E17" s="345" t="s">
        <v>3653</v>
      </c>
      <c r="F17" s="345" t="s">
        <v>3654</v>
      </c>
      <c r="G17" s="83"/>
      <c r="H17" s="271" t="s">
        <v>3655</v>
      </c>
      <c r="I17" s="345" t="s">
        <v>3648</v>
      </c>
      <c r="J17" s="345" t="s">
        <v>423</v>
      </c>
      <c r="K17" s="345" t="s">
        <v>424</v>
      </c>
      <c r="L17" s="345" t="s">
        <v>3656</v>
      </c>
      <c r="M17" s="345" t="s">
        <v>3657</v>
      </c>
      <c r="N17" s="270"/>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71" t="s">
        <v>1357</v>
      </c>
      <c r="B18" s="345" t="s">
        <v>3658</v>
      </c>
      <c r="C18" s="345" t="s">
        <v>3659</v>
      </c>
      <c r="D18" s="345" t="s">
        <v>3660</v>
      </c>
      <c r="E18" s="345" t="s">
        <v>3378</v>
      </c>
      <c r="F18" s="345" t="s">
        <v>3378</v>
      </c>
      <c r="G18" s="270" t="s">
        <v>2589</v>
      </c>
      <c r="H18" s="271" t="s">
        <v>3320</v>
      </c>
      <c r="I18" s="345" t="s">
        <v>3321</v>
      </c>
      <c r="J18" s="345" t="s">
        <v>3322</v>
      </c>
      <c r="K18" s="345" t="s">
        <v>3322</v>
      </c>
      <c r="L18" s="345" t="s">
        <v>3322</v>
      </c>
      <c r="M18" s="345" t="s">
        <v>3322</v>
      </c>
      <c r="N18" s="270" t="s">
        <v>1357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72" t="s">
        <v>1360</v>
      </c>
      <c r="B19" s="395" t="s">
        <v>446</v>
      </c>
      <c r="C19" s="395" t="s">
        <v>447</v>
      </c>
      <c r="D19" s="395" t="s">
        <v>448</v>
      </c>
      <c r="E19" s="395" t="s">
        <v>449</v>
      </c>
      <c r="F19" s="395" t="s">
        <v>1953</v>
      </c>
      <c r="G19" s="273" t="s">
        <v>1954</v>
      </c>
      <c r="H19" s="272" t="s">
        <v>1955</v>
      </c>
      <c r="I19" s="395" t="s">
        <v>1956</v>
      </c>
      <c r="J19" s="395" t="s">
        <v>1957</v>
      </c>
      <c r="K19" s="395" t="s">
        <v>1958</v>
      </c>
      <c r="L19" s="395" t="s">
        <v>1959</v>
      </c>
      <c r="M19" s="395" t="s">
        <v>1960</v>
      </c>
      <c r="N19" s="273" t="s">
        <v>1360</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71"/>
      <c r="B20" s="98" t="s">
        <v>3323</v>
      </c>
      <c r="C20" s="98"/>
      <c r="D20" s="98"/>
      <c r="E20" s="98"/>
      <c r="F20" s="98"/>
      <c r="G20" s="83"/>
      <c r="H20" s="72"/>
      <c r="I20" s="98"/>
      <c r="J20" s="98"/>
      <c r="K20" s="98"/>
      <c r="L20" s="98"/>
      <c r="M20" s="98"/>
      <c r="N20" s="270"/>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71">
        <v>1</v>
      </c>
      <c r="B21" s="98" t="s">
        <v>3324</v>
      </c>
      <c r="C21" s="380">
        <v>16283619</v>
      </c>
      <c r="D21" s="380"/>
      <c r="E21" s="380">
        <v>20270904</v>
      </c>
      <c r="F21" s="380">
        <v>15209185</v>
      </c>
      <c r="G21" s="337"/>
      <c r="H21" s="477">
        <v>21345338</v>
      </c>
      <c r="I21" s="380"/>
      <c r="J21" s="380">
        <v>8693700</v>
      </c>
      <c r="K21" s="380">
        <v>10544903</v>
      </c>
      <c r="L21" s="380"/>
      <c r="M21" s="380"/>
      <c r="N21" s="270">
        <v>1</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71">
        <v>2</v>
      </c>
      <c r="B22" s="98" t="s">
        <v>3325</v>
      </c>
      <c r="C22" s="375">
        <v>166571</v>
      </c>
      <c r="D22" s="380"/>
      <c r="E22" s="375">
        <v>5676909</v>
      </c>
      <c r="F22" s="375">
        <v>5741963</v>
      </c>
      <c r="G22" s="338"/>
      <c r="H22" s="424">
        <v>101517</v>
      </c>
      <c r="I22" s="380"/>
      <c r="J22" s="375">
        <v>2636346</v>
      </c>
      <c r="K22" s="375">
        <v>1601954</v>
      </c>
      <c r="L22" s="375"/>
      <c r="M22" s="375"/>
      <c r="N22" s="270">
        <v>2</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71">
        <v>3</v>
      </c>
      <c r="B23" s="98" t="s">
        <v>3326</v>
      </c>
      <c r="C23" s="375"/>
      <c r="D23" s="375"/>
      <c r="E23" s="375">
        <v>93476</v>
      </c>
      <c r="F23" s="375">
        <v>93476</v>
      </c>
      <c r="G23" s="338"/>
      <c r="H23" s="424"/>
      <c r="I23" s="375"/>
      <c r="J23" s="375">
        <v>43410</v>
      </c>
      <c r="K23" s="375">
        <v>26378</v>
      </c>
      <c r="L23" s="375"/>
      <c r="M23" s="375"/>
      <c r="N23" s="270">
        <v>3</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271">
        <v>4</v>
      </c>
      <c r="B24" s="98" t="s">
        <v>3327</v>
      </c>
      <c r="C24" s="375"/>
      <c r="D24" s="375"/>
      <c r="E24" s="375"/>
      <c r="F24" s="375"/>
      <c r="G24" s="338"/>
      <c r="H24" s="424" t="s">
        <v>1418</v>
      </c>
      <c r="I24" s="375"/>
      <c r="J24" s="375"/>
      <c r="K24" s="375"/>
      <c r="L24" s="375"/>
      <c r="M24" s="375"/>
      <c r="N24" s="270">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271">
        <v>5</v>
      </c>
      <c r="B25" s="98" t="s">
        <v>3328</v>
      </c>
      <c r="C25" s="321">
        <f t="shared" ref="C25:M25" si="0">SUM(C21:C24)</f>
        <v>16450190</v>
      </c>
      <c r="D25" s="321">
        <f t="shared" si="0"/>
        <v>0</v>
      </c>
      <c r="E25" s="321">
        <f t="shared" si="0"/>
        <v>26041289</v>
      </c>
      <c r="F25" s="321">
        <f t="shared" si="0"/>
        <v>21044624</v>
      </c>
      <c r="G25" s="320">
        <f t="shared" si="0"/>
        <v>0</v>
      </c>
      <c r="H25" s="428">
        <f t="shared" si="0"/>
        <v>21446855</v>
      </c>
      <c r="I25" s="321">
        <f t="shared" si="0"/>
        <v>0</v>
      </c>
      <c r="J25" s="321">
        <f t="shared" si="0"/>
        <v>11373456</v>
      </c>
      <c r="K25" s="321">
        <f t="shared" si="0"/>
        <v>12173235</v>
      </c>
      <c r="L25" s="321">
        <f t="shared" si="0"/>
        <v>0</v>
      </c>
      <c r="M25" s="321">
        <f t="shared" si="0"/>
        <v>0</v>
      </c>
      <c r="N25" s="270">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271"/>
      <c r="B26" s="98" t="s">
        <v>3329</v>
      </c>
      <c r="C26" s="375"/>
      <c r="D26" s="375"/>
      <c r="E26" s="375"/>
      <c r="F26" s="375"/>
      <c r="G26" s="338"/>
      <c r="H26" s="424"/>
      <c r="I26" s="375"/>
      <c r="J26" s="375"/>
      <c r="K26" s="375"/>
      <c r="L26" s="375"/>
      <c r="M26" s="375"/>
      <c r="N26" s="270"/>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271"/>
      <c r="B27" s="98" t="s">
        <v>3324</v>
      </c>
      <c r="C27" s="375">
        <v>-562259</v>
      </c>
      <c r="D27" s="375"/>
      <c r="E27" s="375">
        <v>7806356</v>
      </c>
      <c r="F27" s="375">
        <v>8430338</v>
      </c>
      <c r="G27" s="338"/>
      <c r="H27" s="424">
        <v>-1186241</v>
      </c>
      <c r="I27" s="375"/>
      <c r="J27" s="375">
        <v>4797035</v>
      </c>
      <c r="K27" s="375">
        <v>2783907</v>
      </c>
      <c r="L27" s="375"/>
      <c r="M27" s="375"/>
      <c r="N27" s="270"/>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271">
        <v>6</v>
      </c>
      <c r="B28" s="98" t="s">
        <v>3330</v>
      </c>
      <c r="C28" s="375">
        <v>3019126</v>
      </c>
      <c r="D28" s="375"/>
      <c r="E28" s="375">
        <v>10100417</v>
      </c>
      <c r="F28" s="375">
        <v>10599678</v>
      </c>
      <c r="G28" s="338"/>
      <c r="H28" s="424">
        <v>2519865</v>
      </c>
      <c r="I28" s="375"/>
      <c r="J28" s="375">
        <v>5554779</v>
      </c>
      <c r="K28" s="375">
        <v>4545638</v>
      </c>
      <c r="L28" s="375"/>
      <c r="M28" s="375"/>
      <c r="N28" s="270">
        <v>6</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271">
        <v>7</v>
      </c>
      <c r="B29" s="98" t="s">
        <v>3331</v>
      </c>
      <c r="C29" s="375"/>
      <c r="D29" s="375"/>
      <c r="E29" s="375"/>
      <c r="F29" s="375"/>
      <c r="G29" s="338"/>
      <c r="H29" s="424" t="s">
        <v>1418</v>
      </c>
      <c r="I29" s="375"/>
      <c r="J29" s="375"/>
      <c r="K29" s="375"/>
      <c r="L29" s="375"/>
      <c r="M29" s="375"/>
      <c r="N29" s="270">
        <v>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271">
        <v>8</v>
      </c>
      <c r="B30" s="98" t="s">
        <v>3332</v>
      </c>
      <c r="C30" s="375"/>
      <c r="D30" s="375"/>
      <c r="E30" s="375"/>
      <c r="F30" s="375"/>
      <c r="G30" s="338"/>
      <c r="H30" s="424"/>
      <c r="I30" s="375"/>
      <c r="J30" s="375"/>
      <c r="K30" s="375"/>
      <c r="L30" s="375"/>
      <c r="M30" s="375"/>
      <c r="N30" s="270">
        <v>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271"/>
      <c r="B31" s="98" t="s">
        <v>3333</v>
      </c>
      <c r="C31" s="375"/>
      <c r="D31" s="375"/>
      <c r="E31" s="375"/>
      <c r="F31" s="375"/>
      <c r="G31" s="338"/>
      <c r="H31" s="424"/>
      <c r="I31" s="375"/>
      <c r="J31" s="375"/>
      <c r="K31" s="375"/>
      <c r="L31" s="375"/>
      <c r="M31" s="375"/>
      <c r="N31" s="270"/>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271">
        <v>9</v>
      </c>
      <c r="B32" s="98" t="s">
        <v>4223</v>
      </c>
      <c r="C32" s="375" t="s">
        <v>1418</v>
      </c>
      <c r="D32" s="375"/>
      <c r="E32" s="375" t="s">
        <v>1418</v>
      </c>
      <c r="F32" s="375" t="s">
        <v>1418</v>
      </c>
      <c r="G32" s="338" t="s">
        <v>1418</v>
      </c>
      <c r="H32" s="424" t="s">
        <v>1418</v>
      </c>
      <c r="I32" s="375"/>
      <c r="J32" s="375"/>
      <c r="K32" s="375"/>
      <c r="L32" s="375"/>
      <c r="M32" s="375" t="s">
        <v>1418</v>
      </c>
      <c r="N32" s="270">
        <v>9</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271">
        <v>10</v>
      </c>
      <c r="B33" s="98" t="s">
        <v>4224</v>
      </c>
      <c r="C33" s="375"/>
      <c r="D33" s="375"/>
      <c r="E33" s="375"/>
      <c r="F33" s="375"/>
      <c r="G33" s="338"/>
      <c r="H33" s="424"/>
      <c r="I33" s="375"/>
      <c r="J33" s="375"/>
      <c r="K33" s="375"/>
      <c r="L33" s="375"/>
      <c r="M33" s="375"/>
      <c r="N33" s="270">
        <v>10</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271">
        <v>11</v>
      </c>
      <c r="B34" s="98" t="s">
        <v>4225</v>
      </c>
      <c r="C34" s="375"/>
      <c r="D34" s="375"/>
      <c r="E34" s="375"/>
      <c r="F34" s="375"/>
      <c r="G34" s="338"/>
      <c r="H34" s="424"/>
      <c r="I34" s="375"/>
      <c r="J34" s="375"/>
      <c r="K34" s="375"/>
      <c r="L34" s="375"/>
      <c r="M34" s="375"/>
      <c r="N34" s="270">
        <v>11</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271">
        <v>12</v>
      </c>
      <c r="B35" s="98" t="s">
        <v>4226</v>
      </c>
      <c r="C35" s="375"/>
      <c r="D35" s="375"/>
      <c r="E35" s="375"/>
      <c r="F35" s="375"/>
      <c r="G35" s="338"/>
      <c r="H35" s="424" t="s">
        <v>1418</v>
      </c>
      <c r="I35" s="375"/>
      <c r="J35" s="375"/>
      <c r="K35" s="375"/>
      <c r="L35" s="375"/>
      <c r="M35" s="375"/>
      <c r="N35" s="270">
        <v>12</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271">
        <v>13</v>
      </c>
      <c r="B36" s="98" t="s">
        <v>840</v>
      </c>
      <c r="C36" s="375"/>
      <c r="D36" s="375"/>
      <c r="E36" s="375">
        <v>112823</v>
      </c>
      <c r="F36" s="375">
        <v>112823</v>
      </c>
      <c r="G36" s="338"/>
      <c r="H36" s="424" t="s">
        <v>1418</v>
      </c>
      <c r="I36" s="375"/>
      <c r="J36" s="375">
        <v>52395</v>
      </c>
      <c r="K36" s="375">
        <v>31837</v>
      </c>
      <c r="L36" s="375"/>
      <c r="M36" s="375"/>
      <c r="N36" s="270">
        <v>13</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271">
        <v>14</v>
      </c>
      <c r="B37" s="98" t="s">
        <v>841</v>
      </c>
      <c r="C37" s="375"/>
      <c r="D37" s="375"/>
      <c r="E37" s="375"/>
      <c r="F37" s="375"/>
      <c r="G37" s="338"/>
      <c r="H37" s="424" t="s">
        <v>1418</v>
      </c>
      <c r="I37" s="375"/>
      <c r="J37" s="375"/>
      <c r="K37" s="375"/>
      <c r="L37" s="375"/>
      <c r="M37" s="375"/>
      <c r="N37" s="270">
        <v>14</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271">
        <v>15</v>
      </c>
      <c r="B38" s="98" t="s">
        <v>842</v>
      </c>
      <c r="C38" s="375">
        <v>954532</v>
      </c>
      <c r="D38" s="375"/>
      <c r="E38" s="375">
        <v>2647378</v>
      </c>
      <c r="F38" s="375">
        <v>8381974</v>
      </c>
      <c r="G38" s="338">
        <v>-5697523</v>
      </c>
      <c r="H38" s="424">
        <v>917459</v>
      </c>
      <c r="I38" s="375"/>
      <c r="J38" s="375">
        <v>2098170</v>
      </c>
      <c r="K38" s="375">
        <v>549208</v>
      </c>
      <c r="L38" s="375"/>
      <c r="M38" s="375"/>
      <c r="N38" s="270">
        <v>15</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271">
        <v>16</v>
      </c>
      <c r="B39" s="98" t="s">
        <v>843</v>
      </c>
      <c r="C39" s="375"/>
      <c r="D39" s="375"/>
      <c r="E39" s="375"/>
      <c r="F39" s="375"/>
      <c r="G39" s="338"/>
      <c r="H39" s="424" t="s">
        <v>1418</v>
      </c>
      <c r="I39" s="375"/>
      <c r="J39" s="375"/>
      <c r="K39" s="375"/>
      <c r="L39" s="375"/>
      <c r="M39" s="375"/>
      <c r="N39" s="270">
        <v>16</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271">
        <v>17</v>
      </c>
      <c r="B40" s="98" t="s">
        <v>3327</v>
      </c>
      <c r="C40" s="375"/>
      <c r="D40" s="375"/>
      <c r="E40" s="375"/>
      <c r="F40" s="375"/>
      <c r="G40" s="338"/>
      <c r="H40" s="424" t="s">
        <v>1418</v>
      </c>
      <c r="I40" s="375"/>
      <c r="J40" s="375"/>
      <c r="K40" s="375"/>
      <c r="L40" s="375"/>
      <c r="M40" s="375"/>
      <c r="N40" s="270">
        <v>17</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271">
        <v>18</v>
      </c>
      <c r="B41" s="98" t="s">
        <v>3328</v>
      </c>
      <c r="C41" s="321">
        <f>SUM(C27:C40)</f>
        <v>3411399</v>
      </c>
      <c r="D41" s="321">
        <f>SUM(D27:D40)</f>
        <v>0</v>
      </c>
      <c r="E41" s="321">
        <f t="shared" ref="E41:M41" si="1">SUM(E27:E40)</f>
        <v>20666974</v>
      </c>
      <c r="F41" s="321">
        <f t="shared" si="1"/>
        <v>27524813</v>
      </c>
      <c r="G41" s="321">
        <f t="shared" si="1"/>
        <v>-5697523</v>
      </c>
      <c r="H41" s="321">
        <f t="shared" si="1"/>
        <v>2251083</v>
      </c>
      <c r="I41" s="321">
        <f t="shared" si="1"/>
        <v>0</v>
      </c>
      <c r="J41" s="321">
        <f t="shared" si="1"/>
        <v>12502379</v>
      </c>
      <c r="K41" s="321">
        <f t="shared" si="1"/>
        <v>7910590</v>
      </c>
      <c r="L41" s="321">
        <f t="shared" si="1"/>
        <v>0</v>
      </c>
      <c r="M41" s="321">
        <f t="shared" si="1"/>
        <v>0</v>
      </c>
      <c r="N41" s="270">
        <v>18</v>
      </c>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271"/>
      <c r="B42" s="98" t="s">
        <v>844</v>
      </c>
      <c r="C42" s="375"/>
      <c r="D42" s="375"/>
      <c r="E42" s="375"/>
      <c r="F42" s="375"/>
      <c r="G42" s="338"/>
      <c r="H42" s="424" t="s">
        <v>1418</v>
      </c>
      <c r="I42" s="375"/>
      <c r="J42" s="375"/>
      <c r="K42" s="375"/>
      <c r="L42" s="375"/>
      <c r="M42" s="375"/>
      <c r="N42" s="270"/>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271">
        <v>19</v>
      </c>
      <c r="B43" s="98" t="s">
        <v>845</v>
      </c>
      <c r="C43" s="375">
        <v>19126</v>
      </c>
      <c r="D43" s="375">
        <v>26156266</v>
      </c>
      <c r="E43" s="375">
        <v>82689038</v>
      </c>
      <c r="F43" s="375">
        <v>77479699</v>
      </c>
      <c r="G43" s="338">
        <v>5566490</v>
      </c>
      <c r="H43" s="424">
        <v>19451</v>
      </c>
      <c r="I43" s="375">
        <v>26513742</v>
      </c>
      <c r="J43" s="375">
        <v>57730441</v>
      </c>
      <c r="K43" s="375">
        <v>24570777</v>
      </c>
      <c r="L43" s="375"/>
      <c r="M43" s="375"/>
      <c r="N43" s="270">
        <v>19</v>
      </c>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271">
        <v>20</v>
      </c>
      <c r="B44" s="98" t="s">
        <v>846</v>
      </c>
      <c r="C44" s="375"/>
      <c r="D44" s="375"/>
      <c r="E44" s="375"/>
      <c r="F44" s="375"/>
      <c r="G44" s="338"/>
      <c r="H44" s="424" t="s">
        <v>1418</v>
      </c>
      <c r="I44" s="375"/>
      <c r="J44" s="375"/>
      <c r="K44" s="375"/>
      <c r="L44" s="375"/>
      <c r="M44" s="375"/>
      <c r="N44" s="270">
        <v>20</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271">
        <v>21</v>
      </c>
      <c r="B45" s="98" t="s">
        <v>847</v>
      </c>
      <c r="C45" s="375"/>
      <c r="D45" s="375"/>
      <c r="E45" s="375"/>
      <c r="F45" s="375"/>
      <c r="G45" s="338"/>
      <c r="H45" s="424" t="s">
        <v>1418</v>
      </c>
      <c r="I45" s="375"/>
      <c r="J45" s="375"/>
      <c r="K45" s="375"/>
      <c r="L45" s="375"/>
      <c r="M45" s="375"/>
      <c r="N45" s="270">
        <v>21</v>
      </c>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271">
        <v>22</v>
      </c>
      <c r="B46" s="98" t="s">
        <v>2089</v>
      </c>
      <c r="C46" s="375"/>
      <c r="D46" s="375"/>
      <c r="E46" s="375"/>
      <c r="F46" s="375"/>
      <c r="G46" s="338"/>
      <c r="H46" s="424" t="s">
        <v>1418</v>
      </c>
      <c r="I46" s="375"/>
      <c r="J46" s="375"/>
      <c r="K46" s="375"/>
      <c r="L46" s="375"/>
      <c r="M46" s="375"/>
      <c r="N46" s="270">
        <v>22</v>
      </c>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271">
        <v>23</v>
      </c>
      <c r="B47" s="98" t="s">
        <v>2090</v>
      </c>
      <c r="C47" s="375"/>
      <c r="D47" s="375"/>
      <c r="E47" s="375"/>
      <c r="F47" s="375"/>
      <c r="G47" s="338"/>
      <c r="H47" s="424" t="s">
        <v>1418</v>
      </c>
      <c r="I47" s="375"/>
      <c r="J47" s="375"/>
      <c r="K47" s="375"/>
      <c r="L47" s="375"/>
      <c r="M47" s="375"/>
      <c r="N47" s="270">
        <v>23</v>
      </c>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271">
        <v>24</v>
      </c>
      <c r="B48" s="98" t="s">
        <v>842</v>
      </c>
      <c r="C48" s="375"/>
      <c r="D48" s="375"/>
      <c r="E48" s="375"/>
      <c r="F48" s="375"/>
      <c r="G48" s="338"/>
      <c r="H48" s="424" t="s">
        <v>1418</v>
      </c>
      <c r="I48" s="375"/>
      <c r="J48" s="375"/>
      <c r="K48" s="375"/>
      <c r="L48" s="375"/>
      <c r="M48" s="375"/>
      <c r="N48" s="270">
        <v>24</v>
      </c>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271">
        <v>25</v>
      </c>
      <c r="B49" s="98" t="s">
        <v>3327</v>
      </c>
      <c r="C49" s="375"/>
      <c r="D49" s="375"/>
      <c r="E49" s="375"/>
      <c r="F49" s="375"/>
      <c r="G49" s="338"/>
      <c r="H49" s="424" t="s">
        <v>1418</v>
      </c>
      <c r="I49" s="375"/>
      <c r="J49" s="375"/>
      <c r="K49" s="375"/>
      <c r="L49" s="375"/>
      <c r="M49" s="375"/>
      <c r="N49" s="270">
        <v>25</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271">
        <v>26</v>
      </c>
      <c r="B50" s="98" t="s">
        <v>3328</v>
      </c>
      <c r="C50" s="321">
        <f t="shared" ref="C50:M50" si="2">SUM(C43:C49)</f>
        <v>19126</v>
      </c>
      <c r="D50" s="321">
        <f t="shared" si="2"/>
        <v>26156266</v>
      </c>
      <c r="E50" s="321">
        <f t="shared" si="2"/>
        <v>82689038</v>
      </c>
      <c r="F50" s="321">
        <f t="shared" si="2"/>
        <v>77479699</v>
      </c>
      <c r="G50" s="320">
        <f t="shared" si="2"/>
        <v>5566490</v>
      </c>
      <c r="H50" s="428">
        <f t="shared" si="2"/>
        <v>19451</v>
      </c>
      <c r="I50" s="321">
        <f t="shared" si="2"/>
        <v>26513742</v>
      </c>
      <c r="J50" s="321">
        <f t="shared" si="2"/>
        <v>57730441</v>
      </c>
      <c r="K50" s="321">
        <f t="shared" si="2"/>
        <v>24570777</v>
      </c>
      <c r="L50" s="321">
        <f t="shared" si="2"/>
        <v>0</v>
      </c>
      <c r="M50" s="321">
        <f t="shared" si="2"/>
        <v>0</v>
      </c>
      <c r="N50" s="270">
        <v>26</v>
      </c>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271"/>
      <c r="B51" s="98" t="s">
        <v>2091</v>
      </c>
      <c r="C51" s="375"/>
      <c r="D51" s="375"/>
      <c r="E51" s="375"/>
      <c r="F51" s="375"/>
      <c r="G51" s="338"/>
      <c r="H51" s="424"/>
      <c r="I51" s="375"/>
      <c r="J51" s="375"/>
      <c r="K51" s="375"/>
      <c r="L51" s="375"/>
      <c r="M51" s="375"/>
      <c r="N51" s="270"/>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271">
        <v>27</v>
      </c>
      <c r="B52" s="98"/>
      <c r="C52" s="375"/>
      <c r="D52" s="375"/>
      <c r="E52" s="375"/>
      <c r="F52" s="375"/>
      <c r="G52" s="338"/>
      <c r="H52" s="424" t="s">
        <v>1418</v>
      </c>
      <c r="I52" s="375"/>
      <c r="J52" s="375"/>
      <c r="K52" s="375"/>
      <c r="L52" s="375"/>
      <c r="M52" s="375"/>
      <c r="N52" s="270">
        <v>27</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271">
        <v>28</v>
      </c>
      <c r="B53" s="98"/>
      <c r="C53" s="375"/>
      <c r="D53" s="375"/>
      <c r="E53" s="375"/>
      <c r="F53" s="375"/>
      <c r="G53" s="338"/>
      <c r="H53" s="424" t="s">
        <v>1418</v>
      </c>
      <c r="I53" s="375"/>
      <c r="J53" s="375"/>
      <c r="K53" s="375"/>
      <c r="L53" s="375"/>
      <c r="M53" s="375"/>
      <c r="N53" s="270">
        <v>28</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271">
        <v>29</v>
      </c>
      <c r="B54" s="98"/>
      <c r="C54" s="98"/>
      <c r="D54" s="98"/>
      <c r="E54" s="98"/>
      <c r="F54" s="98"/>
      <c r="G54" s="83"/>
      <c r="H54" s="72"/>
      <c r="I54" s="98"/>
      <c r="J54" s="98"/>
      <c r="K54" s="98"/>
      <c r="L54" s="98"/>
      <c r="M54" s="98"/>
      <c r="N54" s="270">
        <v>29</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271">
        <v>30</v>
      </c>
      <c r="B55" s="98"/>
      <c r="C55" s="375"/>
      <c r="D55" s="375"/>
      <c r="E55" s="375"/>
      <c r="F55" s="375"/>
      <c r="G55" s="338"/>
      <c r="H55" s="424"/>
      <c r="I55" s="375"/>
      <c r="J55" s="375"/>
      <c r="K55" s="375"/>
      <c r="L55" s="375"/>
      <c r="M55" s="375"/>
      <c r="N55" s="270">
        <v>30</v>
      </c>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271">
        <v>31</v>
      </c>
      <c r="B56" s="354"/>
      <c r="C56" s="375"/>
      <c r="D56" s="375"/>
      <c r="E56" s="375"/>
      <c r="F56" s="375"/>
      <c r="G56" s="337"/>
      <c r="H56" s="424"/>
      <c r="I56" s="375"/>
      <c r="J56" s="375"/>
      <c r="K56" s="375"/>
      <c r="L56" s="375"/>
      <c r="M56" s="375"/>
      <c r="N56" s="270">
        <v>31</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271">
        <v>32</v>
      </c>
      <c r="B57" s="98"/>
      <c r="C57" s="98"/>
      <c r="D57" s="98"/>
      <c r="E57" s="98"/>
      <c r="F57" s="98" t="s">
        <v>327</v>
      </c>
      <c r="G57" s="337"/>
      <c r="H57" s="72"/>
      <c r="I57" s="98"/>
      <c r="J57" s="98"/>
      <c r="K57" s="98"/>
      <c r="L57" s="98"/>
      <c r="M57" s="98"/>
      <c r="N57" s="270">
        <v>32</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271">
        <v>33</v>
      </c>
      <c r="B58" s="98"/>
      <c r="C58" s="375"/>
      <c r="D58" s="375"/>
      <c r="E58" s="375"/>
      <c r="F58" s="375"/>
      <c r="G58" s="338"/>
      <c r="H58" s="424"/>
      <c r="I58" s="375"/>
      <c r="J58" s="375"/>
      <c r="K58" s="375"/>
      <c r="L58" s="375"/>
      <c r="M58" s="375"/>
      <c r="N58" s="270">
        <v>33</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271">
        <v>34</v>
      </c>
      <c r="B59" s="98"/>
      <c r="C59" s="98"/>
      <c r="D59" s="98"/>
      <c r="E59" s="98"/>
      <c r="F59" s="98"/>
      <c r="G59" s="338"/>
      <c r="H59" s="72"/>
      <c r="I59" s="98"/>
      <c r="J59" s="98"/>
      <c r="K59" s="98"/>
      <c r="L59" s="98"/>
      <c r="M59" s="98"/>
      <c r="N59" s="270">
        <v>34</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271">
        <v>35</v>
      </c>
      <c r="B60" s="98"/>
      <c r="C60" s="98"/>
      <c r="D60" s="98"/>
      <c r="E60" s="98"/>
      <c r="F60" s="98"/>
      <c r="G60" s="338"/>
      <c r="H60" s="72"/>
      <c r="I60" s="98"/>
      <c r="J60" s="98"/>
      <c r="K60" s="98"/>
      <c r="L60" s="98"/>
      <c r="M60" s="98"/>
      <c r="N60" s="270">
        <v>35</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271">
        <v>36</v>
      </c>
      <c r="B61" s="98"/>
      <c r="C61" s="375"/>
      <c r="D61" s="98"/>
      <c r="E61" s="98"/>
      <c r="F61" s="98"/>
      <c r="G61" s="478"/>
      <c r="H61" s="424"/>
      <c r="I61" s="375"/>
      <c r="J61" s="375"/>
      <c r="K61" s="375"/>
      <c r="L61" s="375"/>
      <c r="M61" s="375"/>
      <c r="N61" s="270">
        <v>36</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271">
        <v>37</v>
      </c>
      <c r="B62" s="98"/>
      <c r="C62" s="98"/>
      <c r="D62" s="375"/>
      <c r="E62" s="375"/>
      <c r="F62" s="375"/>
      <c r="G62" s="478"/>
      <c r="H62" s="424"/>
      <c r="I62" s="375"/>
      <c r="J62" s="375"/>
      <c r="K62" s="375"/>
      <c r="L62" s="375"/>
      <c r="M62" s="375"/>
      <c r="N62" s="270">
        <v>37</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271">
        <v>38</v>
      </c>
      <c r="B63" s="98"/>
      <c r="C63" s="375"/>
      <c r="D63" s="375"/>
      <c r="E63" s="375"/>
      <c r="F63" s="375"/>
      <c r="G63" s="478"/>
      <c r="H63" s="424"/>
      <c r="I63" s="375"/>
      <c r="J63" s="375"/>
      <c r="K63" s="375"/>
      <c r="L63" s="375"/>
      <c r="M63" s="375"/>
      <c r="N63" s="270">
        <v>38</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c r="A64" s="271">
        <v>39</v>
      </c>
      <c r="B64" s="98"/>
      <c r="C64" s="98"/>
      <c r="D64" s="98"/>
      <c r="E64" s="98"/>
      <c r="F64" s="98"/>
      <c r="G64" s="478"/>
      <c r="H64" s="424"/>
      <c r="I64" s="375"/>
      <c r="J64" s="375"/>
      <c r="K64" s="375"/>
      <c r="L64" s="375"/>
      <c r="M64" s="375"/>
      <c r="N64" s="270">
        <v>39</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thickBot="1">
      <c r="A65" s="396">
        <v>40</v>
      </c>
      <c r="B65" s="306" t="s">
        <v>4204</v>
      </c>
      <c r="C65" s="328">
        <f t="shared" ref="C65:M65" si="3">C25+C41+C50+SUM(C51:C64)</f>
        <v>19880715</v>
      </c>
      <c r="D65" s="328">
        <f t="shared" si="3"/>
        <v>26156266</v>
      </c>
      <c r="E65" s="328">
        <f t="shared" si="3"/>
        <v>129397301</v>
      </c>
      <c r="F65" s="328">
        <f t="shared" si="3"/>
        <v>126049136</v>
      </c>
      <c r="G65" s="326">
        <f t="shared" si="3"/>
        <v>-131033</v>
      </c>
      <c r="H65" s="328">
        <f t="shared" si="3"/>
        <v>23717389</v>
      </c>
      <c r="I65" s="328">
        <f t="shared" si="3"/>
        <v>26513742</v>
      </c>
      <c r="J65" s="328">
        <f t="shared" si="3"/>
        <v>81606276</v>
      </c>
      <c r="K65" s="328">
        <f t="shared" si="3"/>
        <v>44654602</v>
      </c>
      <c r="L65" s="328">
        <f t="shared" si="3"/>
        <v>0</v>
      </c>
      <c r="M65" s="328">
        <f t="shared" si="3"/>
        <v>0</v>
      </c>
      <c r="N65" s="330">
        <v>40</v>
      </c>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c r="A67" s="17" t="s">
        <v>2092</v>
      </c>
      <c r="B67" s="17"/>
      <c r="C67" s="479"/>
      <c r="D67" s="17"/>
      <c r="E67" s="17"/>
      <c r="F67" s="17"/>
      <c r="G67" s="17"/>
      <c r="H67" s="17" t="str">
        <f>A67</f>
        <v>FERC FORM NO.1 (ED.  12-96) NYPSC Modified-96</v>
      </c>
      <c r="I67" s="17"/>
      <c r="J67" s="480"/>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thickBot="1">
      <c r="A68" s="69" t="s">
        <v>2093</v>
      </c>
      <c r="B68" s="69"/>
      <c r="C68" s="69"/>
      <c r="D68" s="69"/>
      <c r="E68" s="69"/>
      <c r="F68" s="69"/>
      <c r="G68" s="69"/>
      <c r="H68" s="69" t="s">
        <v>2094</v>
      </c>
      <c r="I68" s="69"/>
      <c r="J68" s="69"/>
      <c r="K68" s="69"/>
      <c r="L68" s="69"/>
      <c r="M68" s="69"/>
      <c r="N68" s="69"/>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29" t="s">
        <v>1429</v>
      </c>
      <c r="B69" s="66"/>
      <c r="C69" s="66"/>
      <c r="D69" s="262" t="s">
        <v>2377</v>
      </c>
      <c r="E69" s="262" t="s">
        <v>1431</v>
      </c>
      <c r="F69" s="262" t="s">
        <v>1432</v>
      </c>
      <c r="G69" s="67"/>
      <c r="H69" s="29"/>
      <c r="I69" s="66"/>
      <c r="J69" s="66"/>
      <c r="K69" s="66"/>
      <c r="L69" s="66"/>
      <c r="M69" s="66"/>
      <c r="N69" s="6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72" t="str">
        <f>'Data Sheet'!$C$25</f>
        <v>Rochester Gas &amp; Electric Corporation</v>
      </c>
      <c r="B70" s="17"/>
      <c r="C70" s="17"/>
      <c r="D70" s="98" t="s">
        <v>3719</v>
      </c>
      <c r="E70" s="98" t="s">
        <v>1227</v>
      </c>
      <c r="F70" s="57"/>
      <c r="G70" s="73"/>
      <c r="H70" s="72"/>
      <c r="I70" s="17"/>
      <c r="J70" s="17"/>
      <c r="K70" s="17"/>
      <c r="L70" s="17"/>
      <c r="M70" s="30"/>
      <c r="N70" s="73"/>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17"/>
      <c r="FO70" s="17"/>
      <c r="FP70" s="17"/>
      <c r="FQ70" s="17"/>
      <c r="FR70" s="17"/>
      <c r="FS70" s="17"/>
      <c r="FT70" s="17"/>
      <c r="FU70" s="17"/>
      <c r="FV70" s="17"/>
      <c r="FW70" s="17"/>
      <c r="FX70" s="17"/>
      <c r="FY70" s="17"/>
      <c r="FZ70" s="17"/>
      <c r="GA70" s="17"/>
      <c r="GB70" s="17"/>
      <c r="GC70" s="17"/>
      <c r="GD70" s="17"/>
      <c r="GE70" s="17"/>
      <c r="GF70" s="17"/>
      <c r="GG70" s="17"/>
      <c r="GH70" s="17"/>
      <c r="GI70" s="17"/>
      <c r="GJ70" s="17"/>
      <c r="GK70" s="17"/>
      <c r="GL70" s="17"/>
      <c r="GM70" s="17"/>
      <c r="GN70" s="17"/>
      <c r="GO70" s="17"/>
      <c r="GP70" s="17"/>
      <c r="GQ70" s="17"/>
      <c r="GR70" s="17"/>
      <c r="GS70" s="17"/>
      <c r="GT70" s="17"/>
      <c r="GU70" s="17"/>
      <c r="GV70" s="17"/>
      <c r="GW70" s="17"/>
      <c r="GX70" s="17"/>
      <c r="GY70" s="17"/>
      <c r="GZ70" s="17"/>
      <c r="HA70" s="17"/>
      <c r="HB70" s="17"/>
      <c r="HC70" s="17"/>
      <c r="HD70" s="17"/>
      <c r="HE70" s="17"/>
      <c r="HF70" s="17"/>
      <c r="HG70" s="17"/>
      <c r="HH70" s="17"/>
      <c r="HI70" s="17"/>
      <c r="HJ70" s="17"/>
      <c r="HK70" s="17"/>
      <c r="HL70" s="17"/>
      <c r="HM70" s="17"/>
      <c r="HN70" s="17"/>
      <c r="HO70" s="17"/>
      <c r="HP70" s="17"/>
      <c r="HQ70" s="17"/>
      <c r="HR70" s="17"/>
      <c r="HS70" s="17"/>
      <c r="HT70" s="17"/>
      <c r="HU70" s="17"/>
      <c r="HV70" s="17"/>
      <c r="HW70" s="17"/>
      <c r="HX70" s="17"/>
      <c r="HY70" s="17"/>
      <c r="HZ70" s="17"/>
      <c r="IA70" s="17"/>
      <c r="IB70" s="17"/>
      <c r="IC70" s="17"/>
      <c r="ID70" s="17"/>
      <c r="IE70" s="17"/>
      <c r="IF70" s="17"/>
      <c r="IG70" s="17"/>
    </row>
    <row r="71" spans="1:241" ht="12.75" customHeight="1">
      <c r="A71" s="72"/>
      <c r="B71" s="17"/>
      <c r="C71" s="17"/>
      <c r="D71" s="98" t="s">
        <v>3720</v>
      </c>
      <c r="E71" s="864" t="str">
        <f>'Data Sheet'!$C$40</f>
        <v xml:space="preserve"> </v>
      </c>
      <c r="F71" s="105" t="str">
        <f>'Data Sheet'!$C$38</f>
        <v>12/31/2013</v>
      </c>
      <c r="G71" s="73"/>
      <c r="H71" s="72"/>
      <c r="I71" s="17"/>
      <c r="J71" s="17"/>
      <c r="K71" s="17"/>
      <c r="L71" s="862"/>
      <c r="M71" s="17"/>
      <c r="N71" s="73"/>
    </row>
    <row r="72" spans="1:241" ht="12.75" customHeight="1">
      <c r="A72" s="263" t="s">
        <v>3625</v>
      </c>
      <c r="B72" s="264"/>
      <c r="C72" s="264"/>
      <c r="D72" s="264"/>
      <c r="E72" s="264"/>
      <c r="F72" s="264"/>
      <c r="G72" s="265"/>
      <c r="H72" s="72"/>
      <c r="I72" s="17"/>
      <c r="J72" s="17"/>
      <c r="K72" s="17"/>
      <c r="L72" s="17"/>
      <c r="M72" s="17"/>
      <c r="N72" s="73"/>
    </row>
    <row r="73" spans="1:241" ht="12.75" customHeight="1">
      <c r="A73" s="263" t="s">
        <v>3647</v>
      </c>
      <c r="B73" s="264"/>
      <c r="C73" s="264"/>
      <c r="D73" s="264"/>
      <c r="E73" s="264"/>
      <c r="F73" s="264"/>
      <c r="G73" s="265"/>
      <c r="H73" s="72"/>
      <c r="I73" s="17"/>
      <c r="J73" s="17"/>
      <c r="K73" s="17"/>
      <c r="L73" s="17"/>
      <c r="M73" s="17"/>
      <c r="N73" s="73"/>
    </row>
    <row r="74" spans="1:241" ht="12.75" customHeight="1">
      <c r="A74" s="271"/>
      <c r="B74" s="98"/>
      <c r="C74" s="345" t="s">
        <v>2492</v>
      </c>
      <c r="D74" s="345" t="s">
        <v>2095</v>
      </c>
      <c r="E74" s="345" t="s">
        <v>2096</v>
      </c>
      <c r="F74" s="98"/>
      <c r="G74" s="83"/>
      <c r="H74" s="72"/>
      <c r="I74" s="17"/>
      <c r="J74" s="17"/>
      <c r="K74" s="17"/>
      <c r="L74" s="17"/>
      <c r="M74" s="17"/>
      <c r="N74" s="481"/>
    </row>
    <row r="75" spans="1:241" ht="12.75" customHeight="1">
      <c r="A75" s="271"/>
      <c r="B75" s="345" t="s">
        <v>3650</v>
      </c>
      <c r="C75" s="345" t="s">
        <v>2097</v>
      </c>
      <c r="D75" s="345" t="s">
        <v>2098</v>
      </c>
      <c r="E75" s="345" t="s">
        <v>2099</v>
      </c>
      <c r="F75" s="105"/>
      <c r="G75" s="111"/>
      <c r="H75" s="72"/>
      <c r="I75" s="17"/>
      <c r="J75" s="17"/>
      <c r="K75" s="17"/>
      <c r="L75" s="17"/>
      <c r="M75" s="17"/>
      <c r="N75" s="481"/>
    </row>
    <row r="76" spans="1:241" ht="12.75" customHeight="1">
      <c r="A76" s="271" t="s">
        <v>1357</v>
      </c>
      <c r="B76" s="345" t="s">
        <v>3658</v>
      </c>
      <c r="C76" s="345" t="s">
        <v>2100</v>
      </c>
      <c r="D76" s="345" t="s">
        <v>2101</v>
      </c>
      <c r="E76" s="345" t="s">
        <v>2102</v>
      </c>
      <c r="F76" s="345" t="s">
        <v>1937</v>
      </c>
      <c r="G76" s="270" t="s">
        <v>1937</v>
      </c>
      <c r="H76" s="72"/>
      <c r="I76" s="17"/>
      <c r="J76" s="17"/>
      <c r="K76" s="17"/>
      <c r="L76" s="17"/>
      <c r="M76" s="17"/>
      <c r="N76" s="481"/>
    </row>
    <row r="77" spans="1:241" ht="12.75" customHeight="1">
      <c r="A77" s="272" t="s">
        <v>1360</v>
      </c>
      <c r="B77" s="395" t="s">
        <v>446</v>
      </c>
      <c r="C77" s="395" t="s">
        <v>4213</v>
      </c>
      <c r="D77" s="395" t="s">
        <v>4214</v>
      </c>
      <c r="E77" s="395" t="s">
        <v>4215</v>
      </c>
      <c r="F77" s="395" t="s">
        <v>4216</v>
      </c>
      <c r="G77" s="273" t="s">
        <v>2103</v>
      </c>
      <c r="H77" s="72"/>
      <c r="I77" s="17"/>
      <c r="J77" s="17"/>
      <c r="K77" s="17"/>
      <c r="L77" s="17"/>
      <c r="M77" s="17"/>
      <c r="N77" s="481"/>
    </row>
    <row r="78" spans="1:241" ht="12.75" customHeight="1">
      <c r="A78" s="271"/>
      <c r="B78" s="98" t="s">
        <v>3323</v>
      </c>
      <c r="C78" s="98"/>
      <c r="D78" s="98"/>
      <c r="E78" s="98"/>
      <c r="F78" s="98"/>
      <c r="G78" s="83"/>
      <c r="H78" s="72"/>
      <c r="I78" s="17"/>
      <c r="J78" s="17"/>
      <c r="K78" s="17"/>
      <c r="L78" s="17"/>
      <c r="M78" s="17"/>
      <c r="N78" s="481"/>
    </row>
    <row r="79" spans="1:241" ht="12.75" customHeight="1">
      <c r="A79" s="271">
        <v>1</v>
      </c>
      <c r="B79" s="98" t="s">
        <v>3324</v>
      </c>
      <c r="C79" s="380">
        <v>1032301</v>
      </c>
      <c r="D79" s="380"/>
      <c r="E79" s="380"/>
      <c r="F79" s="380"/>
      <c r="G79" s="337"/>
      <c r="H79" s="477"/>
      <c r="I79" s="482"/>
      <c r="J79" s="482"/>
      <c r="K79" s="374"/>
      <c r="L79" s="374"/>
      <c r="M79" s="482"/>
      <c r="N79" s="481"/>
    </row>
    <row r="80" spans="1:241" ht="12.75" customHeight="1">
      <c r="A80" s="271">
        <v>2</v>
      </c>
      <c r="B80" s="98" t="s">
        <v>3325</v>
      </c>
      <c r="C80" s="375"/>
      <c r="D80" s="380"/>
      <c r="E80" s="375"/>
      <c r="F80" s="375"/>
      <c r="G80" s="338">
        <v>1438609</v>
      </c>
      <c r="H80" s="424"/>
      <c r="I80" s="482"/>
      <c r="J80" s="374"/>
      <c r="K80" s="374"/>
      <c r="L80" s="374"/>
      <c r="M80" s="374"/>
      <c r="N80" s="481"/>
    </row>
    <row r="81" spans="1:14" ht="12.75" customHeight="1">
      <c r="A81" s="271">
        <v>3</v>
      </c>
      <c r="B81" s="98" t="s">
        <v>3326</v>
      </c>
      <c r="C81" s="375"/>
      <c r="D81" s="375"/>
      <c r="E81" s="375"/>
      <c r="F81" s="375"/>
      <c r="G81" s="338">
        <v>23688</v>
      </c>
      <c r="H81" s="424"/>
      <c r="I81" s="374"/>
      <c r="J81" s="374"/>
      <c r="K81" s="374"/>
      <c r="L81" s="374"/>
      <c r="M81" s="374"/>
      <c r="N81" s="481"/>
    </row>
    <row r="82" spans="1:14" ht="12.75" customHeight="1">
      <c r="A82" s="271">
        <v>4</v>
      </c>
      <c r="B82" s="98" t="s">
        <v>3327</v>
      </c>
      <c r="C82" s="375"/>
      <c r="D82" s="375"/>
      <c r="E82" s="375"/>
      <c r="F82" s="375"/>
      <c r="G82" s="338"/>
      <c r="H82" s="424"/>
      <c r="I82" s="374"/>
      <c r="J82" s="374"/>
      <c r="K82" s="374"/>
      <c r="L82" s="374"/>
      <c r="M82" s="374"/>
      <c r="N82" s="481"/>
    </row>
    <row r="83" spans="1:14" ht="12.75" customHeight="1">
      <c r="A83" s="271">
        <v>5</v>
      </c>
      <c r="B83" s="98" t="s">
        <v>3328</v>
      </c>
      <c r="C83" s="321">
        <f>SUM(C79:C82)</f>
        <v>1032301</v>
      </c>
      <c r="D83" s="321">
        <f>SUM(D79:D82)</f>
        <v>0</v>
      </c>
      <c r="E83" s="321">
        <f>SUM(E79:E82)</f>
        <v>0</v>
      </c>
      <c r="F83" s="321">
        <f>SUM(F79:F82)</f>
        <v>0</v>
      </c>
      <c r="G83" s="320">
        <f>SUM(G79:G82)</f>
        <v>1462297</v>
      </c>
      <c r="H83" s="424"/>
      <c r="I83" s="374"/>
      <c r="J83" s="374"/>
      <c r="K83" s="374"/>
      <c r="L83" s="374"/>
      <c r="M83" s="374"/>
      <c r="N83" s="481"/>
    </row>
    <row r="84" spans="1:14" ht="12.75" customHeight="1">
      <c r="A84" s="271"/>
      <c r="B84" s="98" t="s">
        <v>3329</v>
      </c>
      <c r="C84" s="375"/>
      <c r="D84" s="375"/>
      <c r="E84" s="375"/>
      <c r="F84" s="375"/>
      <c r="G84" s="338"/>
      <c r="H84" s="424"/>
      <c r="I84" s="374"/>
      <c r="J84" s="374"/>
      <c r="K84" s="374"/>
      <c r="L84" s="374"/>
      <c r="M84" s="374"/>
      <c r="N84" s="481"/>
    </row>
    <row r="85" spans="1:14" ht="12.75" customHeight="1">
      <c r="A85" s="271"/>
      <c r="B85" s="98" t="s">
        <v>3324</v>
      </c>
      <c r="C85" s="375">
        <v>225414</v>
      </c>
      <c r="D85" s="375"/>
      <c r="E85" s="375"/>
      <c r="F85" s="375"/>
      <c r="G85" s="338"/>
      <c r="H85" s="424"/>
      <c r="I85" s="374"/>
      <c r="J85" s="374"/>
      <c r="K85" s="374"/>
      <c r="L85" s="374"/>
      <c r="M85" s="374"/>
      <c r="N85" s="481"/>
    </row>
    <row r="86" spans="1:14" ht="12.75" customHeight="1">
      <c r="A86" s="271">
        <v>6</v>
      </c>
      <c r="B86" s="98" t="s">
        <v>3330</v>
      </c>
      <c r="C86" s="375"/>
      <c r="D86" s="375"/>
      <c r="E86" s="375"/>
      <c r="F86" s="375"/>
      <c r="G86" s="338"/>
      <c r="H86" s="424"/>
      <c r="I86" s="374"/>
      <c r="J86" s="374"/>
      <c r="K86" s="374"/>
      <c r="L86" s="374"/>
      <c r="M86" s="374"/>
      <c r="N86" s="481"/>
    </row>
    <row r="87" spans="1:14" ht="19.95" customHeight="1">
      <c r="A87" s="271">
        <v>7</v>
      </c>
      <c r="B87" s="98" t="s">
        <v>3331</v>
      </c>
      <c r="C87" s="375"/>
      <c r="D87" s="375"/>
      <c r="E87" s="375"/>
      <c r="F87" s="375"/>
      <c r="G87" s="338"/>
      <c r="H87" s="483" t="s">
        <v>2104</v>
      </c>
      <c r="I87" s="484"/>
      <c r="J87" s="484"/>
      <c r="K87" s="484"/>
      <c r="L87" s="484"/>
      <c r="M87" s="484"/>
      <c r="N87" s="70"/>
    </row>
    <row r="88" spans="1:14" ht="12.75" customHeight="1">
      <c r="A88" s="271">
        <v>8</v>
      </c>
      <c r="B88" s="98" t="s">
        <v>3332</v>
      </c>
      <c r="C88" s="375"/>
      <c r="D88" s="375"/>
      <c r="E88" s="375"/>
      <c r="F88" s="375"/>
      <c r="G88" s="338"/>
      <c r="H88" s="424"/>
      <c r="I88" s="374"/>
      <c r="J88" s="374"/>
      <c r="K88" s="374"/>
      <c r="L88" s="374"/>
      <c r="M88" s="374"/>
      <c r="N88" s="481"/>
    </row>
    <row r="89" spans="1:14" ht="12.75" customHeight="1">
      <c r="A89" s="271"/>
      <c r="B89" s="98" t="s">
        <v>3333</v>
      </c>
      <c r="C89" s="375"/>
      <c r="D89" s="375"/>
      <c r="E89" s="375"/>
      <c r="F89" s="375"/>
      <c r="G89" s="338"/>
      <c r="H89" s="424"/>
      <c r="I89" s="374"/>
      <c r="J89" s="374"/>
      <c r="K89" s="374"/>
      <c r="L89" s="374"/>
      <c r="M89" s="374"/>
      <c r="N89" s="481"/>
    </row>
    <row r="90" spans="1:14" ht="12.75" customHeight="1">
      <c r="A90" s="271">
        <v>9</v>
      </c>
      <c r="B90" s="98" t="s">
        <v>4223</v>
      </c>
      <c r="C90" s="375" t="s">
        <v>1418</v>
      </c>
      <c r="D90" s="375"/>
      <c r="E90" s="375" t="s">
        <v>1418</v>
      </c>
      <c r="F90" s="375" t="s">
        <v>1418</v>
      </c>
      <c r="G90" s="338" t="s">
        <v>1418</v>
      </c>
      <c r="H90" s="424"/>
      <c r="I90" s="374"/>
      <c r="J90" s="374"/>
      <c r="K90" s="374"/>
      <c r="L90" s="374"/>
      <c r="M90" s="374"/>
      <c r="N90" s="481"/>
    </row>
    <row r="91" spans="1:14" ht="12.75" customHeight="1">
      <c r="A91" s="271">
        <v>10</v>
      </c>
      <c r="B91" s="98" t="s">
        <v>4224</v>
      </c>
      <c r="C91" s="375"/>
      <c r="D91" s="375"/>
      <c r="E91" s="375"/>
      <c r="F91" s="375"/>
      <c r="G91" s="338"/>
      <c r="H91" s="424"/>
      <c r="I91" s="374"/>
      <c r="J91" s="374"/>
      <c r="K91" s="374"/>
      <c r="L91" s="374"/>
      <c r="M91" s="374"/>
      <c r="N91" s="481"/>
    </row>
    <row r="92" spans="1:14" ht="12.75" customHeight="1">
      <c r="A92" s="271">
        <v>11</v>
      </c>
      <c r="B92" s="98" t="s">
        <v>4225</v>
      </c>
      <c r="C92" s="375"/>
      <c r="D92" s="375"/>
      <c r="E92" s="375"/>
      <c r="F92" s="375"/>
      <c r="G92" s="338"/>
      <c r="H92" s="424"/>
      <c r="I92" s="374"/>
      <c r="J92" s="374"/>
      <c r="K92" s="374"/>
      <c r="L92" s="374"/>
      <c r="M92" s="374"/>
      <c r="N92" s="481"/>
    </row>
    <row r="93" spans="1:14" ht="12.75" customHeight="1">
      <c r="A93" s="271">
        <v>12</v>
      </c>
      <c r="B93" s="98" t="s">
        <v>4226</v>
      </c>
      <c r="C93" s="375"/>
      <c r="D93" s="375"/>
      <c r="E93" s="375"/>
      <c r="F93" s="375"/>
      <c r="G93" s="338"/>
      <c r="H93" s="424"/>
      <c r="I93" s="374"/>
      <c r="J93" s="374"/>
      <c r="K93" s="374"/>
      <c r="L93" s="374"/>
      <c r="M93" s="374"/>
      <c r="N93" s="481"/>
    </row>
    <row r="94" spans="1:14" ht="12.75" customHeight="1">
      <c r="A94" s="271">
        <v>13</v>
      </c>
      <c r="B94" s="98" t="s">
        <v>840</v>
      </c>
      <c r="C94" s="375"/>
      <c r="D94" s="375"/>
      <c r="E94" s="375"/>
      <c r="F94" s="375"/>
      <c r="G94" s="338">
        <v>28591</v>
      </c>
      <c r="H94" s="424"/>
      <c r="I94" s="374"/>
      <c r="J94" s="374"/>
      <c r="K94" s="374"/>
      <c r="L94" s="374"/>
      <c r="M94" s="374"/>
      <c r="N94" s="481"/>
    </row>
    <row r="95" spans="1:14" ht="12.75" customHeight="1">
      <c r="A95" s="271">
        <v>14</v>
      </c>
      <c r="B95" s="98" t="s">
        <v>841</v>
      </c>
      <c r="C95" s="375"/>
      <c r="D95" s="375"/>
      <c r="E95" s="375"/>
      <c r="F95" s="375"/>
      <c r="G95" s="338"/>
      <c r="H95" s="424"/>
      <c r="I95" s="374"/>
      <c r="J95" s="374"/>
      <c r="K95" s="374"/>
      <c r="L95" s="374"/>
      <c r="M95" s="374"/>
      <c r="N95" s="481"/>
    </row>
    <row r="96" spans="1:14" ht="12.75" customHeight="1">
      <c r="A96" s="271">
        <v>15</v>
      </c>
      <c r="B96" s="98" t="s">
        <v>842</v>
      </c>
      <c r="C96" s="375" t="s">
        <v>1418</v>
      </c>
      <c r="D96" s="375"/>
      <c r="E96" s="375" t="s">
        <v>1418</v>
      </c>
      <c r="F96" s="375" t="s">
        <v>1418</v>
      </c>
      <c r="G96" s="338" t="s">
        <v>1418</v>
      </c>
      <c r="H96" s="424"/>
      <c r="I96" s="374"/>
      <c r="J96" s="374"/>
      <c r="K96" s="374"/>
      <c r="L96" s="374"/>
      <c r="M96" s="374"/>
      <c r="N96" s="481"/>
    </row>
    <row r="97" spans="1:14" ht="12.75" customHeight="1">
      <c r="A97" s="271">
        <v>16</v>
      </c>
      <c r="B97" s="98" t="s">
        <v>843</v>
      </c>
      <c r="C97" s="375"/>
      <c r="D97" s="375"/>
      <c r="E97" s="375"/>
      <c r="F97" s="375"/>
      <c r="G97" s="338"/>
      <c r="H97" s="424"/>
      <c r="I97" s="374"/>
      <c r="J97" s="374"/>
      <c r="K97" s="374"/>
      <c r="L97" s="374"/>
      <c r="M97" s="374"/>
      <c r="N97" s="481"/>
    </row>
    <row r="98" spans="1:14" ht="12.75" customHeight="1">
      <c r="A98" s="271">
        <v>17</v>
      </c>
      <c r="B98" s="98" t="s">
        <v>3327</v>
      </c>
      <c r="C98" s="375"/>
      <c r="D98" s="375"/>
      <c r="E98" s="375"/>
      <c r="F98" s="375"/>
      <c r="G98" s="338"/>
      <c r="H98" s="424"/>
      <c r="I98" s="374"/>
      <c r="J98" s="374"/>
      <c r="K98" s="374"/>
      <c r="L98" s="374"/>
      <c r="M98" s="374"/>
      <c r="N98" s="481"/>
    </row>
    <row r="99" spans="1:14" ht="12.75" customHeight="1">
      <c r="A99" s="271">
        <v>18</v>
      </c>
      <c r="B99" s="98" t="s">
        <v>3328</v>
      </c>
      <c r="C99" s="321">
        <f>SUM(C85:C98)</f>
        <v>225414</v>
      </c>
      <c r="D99" s="321">
        <f>SUM(D85:D98)</f>
        <v>0</v>
      </c>
      <c r="E99" s="321">
        <f>SUM(E85:E98)</f>
        <v>0</v>
      </c>
      <c r="F99" s="321">
        <f>SUM(F85:F98)</f>
        <v>0</v>
      </c>
      <c r="G99" s="321">
        <f>SUM(G85:G98)</f>
        <v>28591</v>
      </c>
      <c r="H99" s="424"/>
      <c r="I99" s="374"/>
      <c r="J99" s="374"/>
      <c r="K99" s="374"/>
      <c r="L99" s="374"/>
      <c r="M99" s="374"/>
      <c r="N99" s="481"/>
    </row>
    <row r="100" spans="1:14" ht="12.75" customHeight="1">
      <c r="A100" s="271"/>
      <c r="B100" s="98" t="s">
        <v>844</v>
      </c>
      <c r="C100" s="375"/>
      <c r="D100" s="375"/>
      <c r="E100" s="375"/>
      <c r="F100" s="375"/>
      <c r="G100" s="338"/>
      <c r="H100" s="424"/>
      <c r="I100" s="374"/>
      <c r="J100" s="374"/>
      <c r="K100" s="374"/>
      <c r="L100" s="374"/>
      <c r="M100" s="374"/>
      <c r="N100" s="481"/>
    </row>
    <row r="101" spans="1:14" ht="12.75" customHeight="1">
      <c r="A101" s="271">
        <v>19</v>
      </c>
      <c r="B101" s="98" t="s">
        <v>845</v>
      </c>
      <c r="C101" s="375">
        <v>387820</v>
      </c>
      <c r="D101" s="375"/>
      <c r="E101" s="375"/>
      <c r="F101" s="375"/>
      <c r="G101" s="338"/>
      <c r="H101" s="424"/>
      <c r="I101" s="374"/>
      <c r="J101" s="374"/>
      <c r="K101" s="374"/>
      <c r="L101" s="374"/>
      <c r="M101" s="374"/>
      <c r="N101" s="481"/>
    </row>
    <row r="102" spans="1:14" ht="12.75" customHeight="1">
      <c r="A102" s="271">
        <v>20</v>
      </c>
      <c r="B102" s="98" t="s">
        <v>846</v>
      </c>
      <c r="C102" s="375"/>
      <c r="D102" s="375"/>
      <c r="E102" s="375"/>
      <c r="F102" s="375"/>
      <c r="G102" s="338"/>
      <c r="H102" s="424"/>
      <c r="I102" s="374"/>
      <c r="J102" s="374"/>
      <c r="K102" s="374"/>
      <c r="L102" s="374"/>
      <c r="M102" s="374"/>
      <c r="N102" s="481"/>
    </row>
    <row r="103" spans="1:14" ht="12.75" customHeight="1">
      <c r="A103" s="271">
        <v>21</v>
      </c>
      <c r="B103" s="98" t="s">
        <v>847</v>
      </c>
      <c r="C103" s="375"/>
      <c r="D103" s="375"/>
      <c r="E103" s="375"/>
      <c r="F103" s="375"/>
      <c r="G103" s="338"/>
      <c r="H103" s="424"/>
      <c r="I103" s="374"/>
      <c r="J103" s="374"/>
      <c r="K103" s="374"/>
      <c r="L103" s="374"/>
      <c r="M103" s="374"/>
      <c r="N103" s="481"/>
    </row>
    <row r="104" spans="1:14" ht="12.75" customHeight="1">
      <c r="A104" s="271">
        <v>22</v>
      </c>
      <c r="B104" s="98" t="s">
        <v>2089</v>
      </c>
      <c r="C104" s="375"/>
      <c r="D104" s="375"/>
      <c r="E104" s="375"/>
      <c r="F104" s="375"/>
      <c r="G104" s="338"/>
      <c r="H104" s="424"/>
      <c r="I104" s="374"/>
      <c r="J104" s="374"/>
      <c r="K104" s="374"/>
      <c r="L104" s="374"/>
      <c r="M104" s="374"/>
      <c r="N104" s="481"/>
    </row>
    <row r="105" spans="1:14" ht="12.75" customHeight="1">
      <c r="A105" s="271">
        <v>23</v>
      </c>
      <c r="B105" s="98" t="s">
        <v>2090</v>
      </c>
      <c r="C105" s="375"/>
      <c r="D105" s="375"/>
      <c r="E105" s="375"/>
      <c r="F105" s="375"/>
      <c r="G105" s="338"/>
      <c r="H105" s="424"/>
      <c r="I105" s="374"/>
      <c r="J105" s="374"/>
      <c r="K105" s="374"/>
      <c r="L105" s="374"/>
      <c r="M105" s="374"/>
      <c r="N105" s="481"/>
    </row>
    <row r="106" spans="1:14" ht="12.75" customHeight="1">
      <c r="A106" s="271">
        <v>24</v>
      </c>
      <c r="B106" s="98" t="s">
        <v>842</v>
      </c>
      <c r="C106" s="375"/>
      <c r="D106" s="375"/>
      <c r="E106" s="375"/>
      <c r="F106" s="375"/>
      <c r="G106" s="338"/>
      <c r="H106" s="424"/>
      <c r="I106" s="374"/>
      <c r="J106" s="374"/>
      <c r="K106" s="374"/>
      <c r="L106" s="374"/>
      <c r="M106" s="374"/>
      <c r="N106" s="481"/>
    </row>
    <row r="107" spans="1:14" ht="12.75" customHeight="1">
      <c r="A107" s="271">
        <v>25</v>
      </c>
      <c r="B107" s="98" t="s">
        <v>3327</v>
      </c>
      <c r="C107" s="375"/>
      <c r="D107" s="375"/>
      <c r="E107" s="375"/>
      <c r="F107" s="375"/>
      <c r="G107" s="338"/>
      <c r="H107" s="424"/>
      <c r="I107" s="374"/>
      <c r="J107" s="374"/>
      <c r="K107" s="374"/>
      <c r="L107" s="374"/>
      <c r="M107" s="374"/>
      <c r="N107" s="481"/>
    </row>
    <row r="108" spans="1:14" ht="12.75" customHeight="1">
      <c r="A108" s="271">
        <v>26</v>
      </c>
      <c r="B108" s="98" t="s">
        <v>3328</v>
      </c>
      <c r="C108" s="321">
        <f>SUM(C101:C107)</f>
        <v>387820</v>
      </c>
      <c r="D108" s="321">
        <f>SUM(D101:D107)</f>
        <v>0</v>
      </c>
      <c r="E108" s="321">
        <f>SUM(E101:E107)</f>
        <v>0</v>
      </c>
      <c r="F108" s="321">
        <f>SUM(F101:F107)</f>
        <v>0</v>
      </c>
      <c r="G108" s="320">
        <f>SUM(G101:G107)</f>
        <v>0</v>
      </c>
      <c r="H108" s="424"/>
      <c r="I108" s="374"/>
      <c r="J108" s="374"/>
      <c r="K108" s="374"/>
      <c r="L108" s="374"/>
      <c r="M108" s="374"/>
      <c r="N108" s="481"/>
    </row>
    <row r="109" spans="1:14" ht="12.75" customHeight="1">
      <c r="A109" s="271"/>
      <c r="B109" s="98" t="s">
        <v>2091</v>
      </c>
      <c r="C109" s="375"/>
      <c r="D109" s="375"/>
      <c r="E109" s="375"/>
      <c r="F109" s="375"/>
      <c r="G109" s="338"/>
      <c r="H109" s="424"/>
      <c r="I109" s="374"/>
      <c r="J109" s="374"/>
      <c r="K109" s="374"/>
      <c r="L109" s="374"/>
      <c r="M109" s="374"/>
      <c r="N109" s="481"/>
    </row>
    <row r="110" spans="1:14" ht="12.75" customHeight="1">
      <c r="A110" s="271">
        <v>27</v>
      </c>
      <c r="B110" s="98"/>
      <c r="C110" s="375"/>
      <c r="D110" s="375"/>
      <c r="E110" s="375"/>
      <c r="F110" s="375"/>
      <c r="G110" s="338"/>
      <c r="H110" s="424"/>
      <c r="I110" s="374"/>
      <c r="J110" s="374"/>
      <c r="K110" s="374"/>
      <c r="L110" s="374"/>
      <c r="M110" s="374"/>
      <c r="N110" s="481"/>
    </row>
    <row r="111" spans="1:14" ht="12.75" customHeight="1">
      <c r="A111" s="271">
        <v>28</v>
      </c>
      <c r="B111" s="98"/>
      <c r="C111" s="375"/>
      <c r="D111" s="375"/>
      <c r="E111" s="375"/>
      <c r="F111" s="375"/>
      <c r="G111" s="338"/>
      <c r="H111" s="424"/>
      <c r="I111" s="374"/>
      <c r="J111" s="374"/>
      <c r="K111" s="374"/>
      <c r="L111" s="374"/>
      <c r="M111" s="374"/>
      <c r="N111" s="481"/>
    </row>
    <row r="112" spans="1:14" ht="12.75" customHeight="1">
      <c r="A112" s="271">
        <v>29</v>
      </c>
      <c r="B112" s="98"/>
      <c r="C112" s="98"/>
      <c r="D112" s="98"/>
      <c r="E112" s="98"/>
      <c r="F112" s="98"/>
      <c r="G112" s="83"/>
      <c r="H112" s="72"/>
      <c r="I112" s="17"/>
      <c r="J112" s="17"/>
      <c r="K112" s="17"/>
      <c r="L112" s="17"/>
      <c r="M112" s="17"/>
      <c r="N112" s="481"/>
    </row>
    <row r="113" spans="1:14" ht="12.75" customHeight="1">
      <c r="A113" s="271">
        <v>30</v>
      </c>
      <c r="B113" s="98"/>
      <c r="C113" s="375"/>
      <c r="D113" s="375"/>
      <c r="E113" s="375"/>
      <c r="F113" s="375"/>
      <c r="G113" s="338"/>
      <c r="H113" s="424"/>
      <c r="I113" s="374"/>
      <c r="J113" s="374"/>
      <c r="K113" s="374"/>
      <c r="L113" s="374"/>
      <c r="M113" s="374"/>
      <c r="N113" s="481"/>
    </row>
    <row r="114" spans="1:14" ht="12.75" customHeight="1">
      <c r="A114" s="271">
        <v>31</v>
      </c>
      <c r="B114" s="354"/>
      <c r="C114" s="375"/>
      <c r="D114" s="375"/>
      <c r="E114" s="375"/>
      <c r="F114" s="375"/>
      <c r="G114" s="337"/>
      <c r="H114" s="424"/>
      <c r="I114" s="374"/>
      <c r="J114" s="374"/>
      <c r="K114" s="374"/>
      <c r="L114" s="374"/>
      <c r="M114" s="374"/>
      <c r="N114" s="481"/>
    </row>
    <row r="115" spans="1:14" ht="12.75" customHeight="1">
      <c r="A115" s="271">
        <v>32</v>
      </c>
      <c r="B115" s="98"/>
      <c r="C115" s="98"/>
      <c r="D115" s="98"/>
      <c r="E115" s="98"/>
      <c r="F115" s="98"/>
      <c r="G115" s="337"/>
      <c r="H115" s="72"/>
      <c r="I115" s="17"/>
      <c r="J115" s="17"/>
      <c r="K115" s="17"/>
      <c r="L115" s="17"/>
      <c r="M115" s="17"/>
      <c r="N115" s="481"/>
    </row>
    <row r="116" spans="1:14" ht="12.75" customHeight="1">
      <c r="A116" s="271">
        <v>33</v>
      </c>
      <c r="B116" s="98"/>
      <c r="C116" s="375"/>
      <c r="D116" s="375"/>
      <c r="E116" s="375"/>
      <c r="F116" s="375"/>
      <c r="G116" s="338"/>
      <c r="H116" s="424"/>
      <c r="I116" s="374"/>
      <c r="J116" s="374"/>
      <c r="K116" s="374"/>
      <c r="L116" s="374"/>
      <c r="M116" s="374"/>
      <c r="N116" s="481"/>
    </row>
    <row r="117" spans="1:14" ht="12.75" customHeight="1">
      <c r="A117" s="271">
        <v>34</v>
      </c>
      <c r="B117" s="98"/>
      <c r="C117" s="98"/>
      <c r="D117" s="98"/>
      <c r="E117" s="98"/>
      <c r="F117" s="98"/>
      <c r="G117" s="338"/>
      <c r="H117" s="72"/>
      <c r="I117" s="17"/>
      <c r="J117" s="17"/>
      <c r="K117" s="17"/>
      <c r="L117" s="17"/>
      <c r="M117" s="17"/>
      <c r="N117" s="481"/>
    </row>
    <row r="118" spans="1:14" ht="12.75" customHeight="1">
      <c r="A118" s="271">
        <v>35</v>
      </c>
      <c r="B118" s="98"/>
      <c r="C118" s="98"/>
      <c r="D118" s="98"/>
      <c r="E118" s="98"/>
      <c r="F118" s="98"/>
      <c r="G118" s="338"/>
      <c r="H118" s="72"/>
      <c r="I118" s="17"/>
      <c r="J118" s="17"/>
      <c r="K118" s="17"/>
      <c r="L118" s="17"/>
      <c r="M118" s="17"/>
      <c r="N118" s="481"/>
    </row>
    <row r="119" spans="1:14" ht="12.75" customHeight="1">
      <c r="A119" s="271">
        <v>36</v>
      </c>
      <c r="B119" s="98"/>
      <c r="C119" s="375"/>
      <c r="D119" s="98"/>
      <c r="E119" s="98"/>
      <c r="F119" s="98"/>
      <c r="G119" s="478"/>
      <c r="H119" s="424"/>
      <c r="I119" s="374"/>
      <c r="J119" s="374"/>
      <c r="K119" s="374"/>
      <c r="L119" s="374"/>
      <c r="M119" s="374"/>
      <c r="N119" s="481"/>
    </row>
    <row r="120" spans="1:14" ht="12.75" customHeight="1">
      <c r="A120" s="271">
        <v>37</v>
      </c>
      <c r="B120" s="98"/>
      <c r="C120" s="98"/>
      <c r="D120" s="375"/>
      <c r="E120" s="375"/>
      <c r="F120" s="375"/>
      <c r="G120" s="478"/>
      <c r="H120" s="424"/>
      <c r="I120" s="374"/>
      <c r="J120" s="374"/>
      <c r="K120" s="374"/>
      <c r="L120" s="374"/>
      <c r="M120" s="374"/>
      <c r="N120" s="481"/>
    </row>
    <row r="121" spans="1:14" ht="12.75" customHeight="1">
      <c r="A121" s="271">
        <v>38</v>
      </c>
      <c r="B121" s="98"/>
      <c r="C121" s="375"/>
      <c r="D121" s="375"/>
      <c r="E121" s="375"/>
      <c r="F121" s="375"/>
      <c r="G121" s="478"/>
      <c r="H121" s="424"/>
      <c r="I121" s="374"/>
      <c r="J121" s="374"/>
      <c r="K121" s="374"/>
      <c r="L121" s="374"/>
      <c r="M121" s="374"/>
      <c r="N121" s="481"/>
    </row>
    <row r="122" spans="1:14" ht="12.75" customHeight="1">
      <c r="A122" s="271">
        <v>39</v>
      </c>
      <c r="B122" s="98"/>
      <c r="C122" s="98"/>
      <c r="D122" s="98"/>
      <c r="E122" s="98"/>
      <c r="F122" s="98"/>
      <c r="G122" s="478"/>
      <c r="H122" s="424"/>
      <c r="I122" s="374"/>
      <c r="J122" s="374"/>
      <c r="K122" s="374"/>
      <c r="L122" s="374"/>
      <c r="M122" s="374"/>
      <c r="N122" s="481"/>
    </row>
    <row r="123" spans="1:14" ht="12.75" customHeight="1" thickBot="1">
      <c r="A123" s="396">
        <v>40</v>
      </c>
      <c r="B123" s="306" t="s">
        <v>4204</v>
      </c>
      <c r="C123" s="328">
        <f>C83+C99+C108+SUM(C109:C122)</f>
        <v>1645535</v>
      </c>
      <c r="D123" s="328">
        <f>D83+D99+D108+SUM(D109:D122)</f>
        <v>0</v>
      </c>
      <c r="E123" s="328">
        <f>E83+E99+E108+SUM(E109:E122)</f>
        <v>0</v>
      </c>
      <c r="F123" s="328">
        <f>F83+F99+F108+SUM(F109:F122)</f>
        <v>0</v>
      </c>
      <c r="G123" s="326">
        <f>G83+G99+G108+SUM(G109:G122)</f>
        <v>1490888</v>
      </c>
      <c r="H123" s="485"/>
      <c r="I123" s="486"/>
      <c r="J123" s="486"/>
      <c r="K123" s="486"/>
      <c r="L123" s="486"/>
      <c r="M123" s="486"/>
      <c r="N123" s="487"/>
    </row>
    <row r="124" spans="1:14" ht="12.75" customHeight="1"/>
    <row r="125" spans="1:14" ht="12.75" customHeight="1">
      <c r="A125" s="17" t="str">
        <f>A67</f>
        <v>FERC FORM NO.1 (ED.  12-96) NYPSC Modified-96</v>
      </c>
      <c r="B125" s="17"/>
      <c r="C125" s="479"/>
      <c r="D125" s="17"/>
      <c r="E125" s="69"/>
      <c r="F125" s="69"/>
      <c r="G125" s="69"/>
      <c r="H125" s="17" t="s">
        <v>2105</v>
      </c>
      <c r="I125" s="479"/>
      <c r="J125" s="17"/>
      <c r="K125" s="17"/>
      <c r="L125" s="69"/>
      <c r="M125" s="69" t="s">
        <v>2106</v>
      </c>
      <c r="N125" s="69"/>
    </row>
    <row r="126" spans="1:14" ht="12.75" customHeight="1">
      <c r="A126" s="69" t="s">
        <v>2107</v>
      </c>
      <c r="B126" s="69"/>
      <c r="C126" s="69"/>
      <c r="D126" s="69"/>
      <c r="E126" s="69"/>
      <c r="F126" s="69"/>
      <c r="G126" s="69"/>
      <c r="H126" s="69" t="s">
        <v>2108</v>
      </c>
      <c r="I126" s="69"/>
      <c r="J126" s="69"/>
      <c r="K126" s="69"/>
      <c r="L126" s="69"/>
      <c r="M126" s="69"/>
      <c r="N126" s="69"/>
    </row>
    <row r="127" spans="1:14" ht="12.75" customHeight="1"/>
    <row r="128" spans="1:14" ht="12.75" customHeight="1"/>
    <row r="129" spans="1:3" ht="12.75" customHeight="1"/>
    <row r="130" spans="1:3" ht="12.75" customHeight="1"/>
    <row r="131" spans="1:3" ht="12.75" customHeight="1"/>
    <row r="132" spans="1:3" ht="12.75" customHeight="1"/>
    <row r="133" spans="1:3" ht="12.75" customHeight="1"/>
    <row r="134" spans="1:3" ht="12.75" customHeight="1"/>
    <row r="135" spans="1:3" ht="12.75" customHeight="1">
      <c r="A135" s="17"/>
      <c r="B135"/>
      <c r="C135" s="17"/>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row r="142" spans="1:3" ht="12.75" customHeight="1">
      <c r="A142" s="17"/>
      <c r="B142"/>
    </row>
    <row r="143" spans="1:3" ht="12.75" customHeight="1">
      <c r="A143" s="17"/>
      <c r="B143"/>
    </row>
    <row r="144" spans="1:3" ht="12.75" customHeight="1">
      <c r="A144" s="17"/>
      <c r="B144"/>
    </row>
    <row r="145" spans="1:2" ht="12.75" customHeight="1">
      <c r="A145" s="17"/>
      <c r="B145"/>
    </row>
  </sheetData>
  <customSheetViews>
    <customSheetView guid="{B03EE9F7-5DE6-4312-9CF8-68BFF35B892B}" scale="85" colorId="22">
      <rowBreaks count="1" manualBreakCount="1">
        <brk id="67" max="16383" man="1"/>
      </rowBreaks>
      <colBreaks count="2" manualBreakCount="2">
        <brk id="7" max="1048575" man="1"/>
        <brk id="15" max="1048575" man="1"/>
      </colBreaks>
      <pageMargins left="0.5" right="0.5" top="0.5" bottom="0.5" header="0.5" footer="0.5"/>
      <printOptions horizontalCentered="1" verticalCentered="1"/>
      <pageSetup scale="62" fitToWidth="2" fitToHeight="2" pageOrder="overThenDown" orientation="portrait" horizontalDpi="300" verticalDpi="300" r:id="rId1"/>
      <headerFooter alignWithMargins="0"/>
    </customSheetView>
    <customSheetView guid="{6604920B-9A9A-4B1B-8001-ABFAE204A5A1}" scale="85" colorId="22" showPageBreaks="1">
      <rowBreaks count="1" manualBreakCount="1">
        <brk id="67" max="16383" man="1"/>
      </rowBreaks>
      <colBreaks count="2" manualBreakCount="2">
        <brk id="7" max="1048575" man="1"/>
        <brk id="15" max="1048575" man="1"/>
      </colBreaks>
      <pageMargins left="0.5" right="0.5" top="0.5" bottom="0.5" header="0.5" footer="0.5"/>
      <printOptions horizontalCentered="1" verticalCentered="1"/>
      <pageSetup scale="62" fitToWidth="2" fitToHeight="2" pageOrder="overThenDown" orientation="portrait" horizontalDpi="300" verticalDpi="300" r:id="rId2"/>
      <headerFooter alignWithMargins="0"/>
    </customSheetView>
    <customSheetView guid="{725D19D6-B2FF-4AA6-9BA8-2C93787C1292}" scale="85" colorId="22" showRuler="0">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3"/>
      <headerFooter alignWithMargins="0"/>
    </customSheetView>
    <customSheetView guid="{00D7FFF0-A637-4B2D-8964-7D108FE27DC9}" scale="85" colorId="22">
      <rowBreaks count="1" manualBreakCount="1">
        <brk id="67" max="16383" man="1"/>
      </rowBreaks>
      <colBreaks count="2" manualBreakCount="2">
        <brk id="7" max="1048575" man="1"/>
        <brk id="15" max="1048575" man="1"/>
      </colBreaks>
      <pageMargins left="0.5" right="0.5" top="0.5" bottom="0.5" header="0.5" footer="0.5"/>
      <printOptions horizontalCentered="1" verticalCentered="1"/>
      <pageSetup scale="62" fitToWidth="2" fitToHeight="2" pageOrder="overThenDown" orientation="portrait" horizontalDpi="300" verticalDpi="300" r:id="rId4"/>
      <headerFooter alignWithMargins="0"/>
    </customSheetView>
    <customSheetView guid="{8930B103-E5CB-49CF-B279-92DC95584FC0}" scale="85" colorId="22" showPageBreaks="1">
      <rowBreaks count="1" manualBreakCount="1">
        <brk id="67" max="16383" man="1"/>
      </rowBreaks>
      <colBreaks count="2" manualBreakCount="2">
        <brk id="7" max="1048575" man="1"/>
        <brk id="15" max="1048575" man="1"/>
      </colBreaks>
      <pageMargins left="0.5" right="0.5" top="0.5" bottom="0.5" header="0.5" footer="0.5"/>
      <printOptions horizontalCentered="1" verticalCentered="1"/>
      <pageSetup scale="62" fitToWidth="2" fitToHeight="2" pageOrder="overThenDown"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62" fitToWidth="2" fitToHeight="2" pageOrder="overThenDown" orientation="portrait" horizontalDpi="300" verticalDpi="300" r:id="rId6"/>
  <headerFooter alignWithMargins="0"/>
  <rowBreaks count="1" manualBreakCount="1">
    <brk id="68" max="16383" man="1"/>
  </rowBreaks>
  <colBreaks count="2" manualBreakCount="2">
    <brk id="7" max="1048575" man="1"/>
    <brk id="15" max="1048575" man="1"/>
  </colBreaks>
</worksheet>
</file>

<file path=xl/worksheets/sheet42.xml><?xml version="1.0" encoding="utf-8"?>
<worksheet xmlns="http://schemas.openxmlformats.org/spreadsheetml/2006/main" xmlns:r="http://schemas.openxmlformats.org/officeDocument/2006/relationships">
  <sheetPr transitionEvaluation="1"/>
  <dimension ref="A1:O133"/>
  <sheetViews>
    <sheetView defaultGridColor="0" colorId="22" zoomScale="85" zoomScaleNormal="85" workbookViewId="0">
      <selection activeCell="J30" sqref="J30"/>
    </sheetView>
  </sheetViews>
  <sheetFormatPr defaultColWidth="9.6328125" defaultRowHeight="15"/>
  <cols>
    <col min="1" max="1" width="4.6328125" style="9" customWidth="1"/>
    <col min="2" max="2" width="17.6328125" style="9" customWidth="1"/>
    <col min="3" max="3" width="15.6328125" style="9" customWidth="1"/>
    <col min="4" max="4" width="7.6328125" style="9" customWidth="1"/>
    <col min="5" max="5" width="15.6328125" style="9" customWidth="1"/>
    <col min="6" max="6" width="7.6328125" style="9" customWidth="1"/>
    <col min="7" max="8" width="15.6328125" style="9" customWidth="1"/>
    <col min="9" max="10" width="18.6328125" style="9" customWidth="1"/>
    <col min="11" max="12" width="20.6328125" style="9" customWidth="1"/>
    <col min="13" max="13" width="16.6328125" style="9" customWidth="1"/>
    <col min="14" max="14" width="4.6328125" style="9" customWidth="1"/>
    <col min="15" max="16384" width="9.6328125" style="9"/>
  </cols>
  <sheetData>
    <row r="1" spans="1:15">
      <c r="A1" s="29" t="s">
        <v>1429</v>
      </c>
      <c r="B1" s="66"/>
      <c r="C1" s="260"/>
      <c r="D1" s="66" t="s">
        <v>1202</v>
      </c>
      <c r="E1" s="66"/>
      <c r="F1" s="262" t="s">
        <v>2427</v>
      </c>
      <c r="G1" s="66"/>
      <c r="H1" s="488" t="s">
        <v>1432</v>
      </c>
      <c r="I1" s="29" t="s">
        <v>1429</v>
      </c>
      <c r="J1" s="260"/>
      <c r="K1" s="260" t="s">
        <v>2377</v>
      </c>
      <c r="L1" s="260" t="s">
        <v>1431</v>
      </c>
      <c r="M1" s="66" t="s">
        <v>1432</v>
      </c>
      <c r="N1" s="67"/>
      <c r="O1" s="17"/>
    </row>
    <row r="2" spans="1:15">
      <c r="A2" s="72" t="str">
        <f>'Data Sheet'!$C$25</f>
        <v>Rochester Gas &amp; Electric Corporation</v>
      </c>
      <c r="B2" s="17"/>
      <c r="C2" s="81"/>
      <c r="D2" s="17" t="s">
        <v>3719</v>
      </c>
      <c r="E2" s="17"/>
      <c r="F2" s="98" t="s">
        <v>2109</v>
      </c>
      <c r="G2" s="17"/>
      <c r="H2" s="83"/>
      <c r="I2" s="72" t="str">
        <f>'Data Sheet'!$C$25</f>
        <v>Rochester Gas &amp; Electric Corporation</v>
      </c>
      <c r="J2" s="81"/>
      <c r="K2" s="81" t="s">
        <v>3719</v>
      </c>
      <c r="L2" s="81" t="s">
        <v>1434</v>
      </c>
      <c r="M2" s="17"/>
      <c r="N2" s="73"/>
      <c r="O2" s="17"/>
    </row>
    <row r="3" spans="1:15" ht="15" customHeight="1">
      <c r="A3" s="74"/>
      <c r="B3" s="77"/>
      <c r="C3" s="81"/>
      <c r="D3" s="17" t="s">
        <v>3720</v>
      </c>
      <c r="E3" s="17"/>
      <c r="F3" s="1596" t="str">
        <f>'Data Sheet'!$C$40</f>
        <v xml:space="preserve"> </v>
      </c>
      <c r="G3" s="1597"/>
      <c r="H3" s="111" t="str">
        <f>'Data Sheet'!$C$38</f>
        <v>12/31/2013</v>
      </c>
      <c r="I3" s="72"/>
      <c r="J3" s="81"/>
      <c r="K3" s="81" t="s">
        <v>3720</v>
      </c>
      <c r="L3" s="871" t="str">
        <f>'Data Sheet'!$C$40</f>
        <v xml:space="preserve"> </v>
      </c>
      <c r="M3" s="105" t="str">
        <f>'Data Sheet'!$C$38</f>
        <v>12/31/2013</v>
      </c>
      <c r="N3" s="73"/>
      <c r="O3" s="17"/>
    </row>
    <row r="4" spans="1:15" ht="15" customHeight="1">
      <c r="A4" s="489" t="s">
        <v>2110</v>
      </c>
      <c r="B4" s="75"/>
      <c r="C4" s="264"/>
      <c r="D4" s="264"/>
      <c r="E4" s="264"/>
      <c r="F4" s="264"/>
      <c r="G4" s="264"/>
      <c r="H4" s="265"/>
      <c r="I4" s="489" t="s">
        <v>2111</v>
      </c>
      <c r="J4" s="264"/>
      <c r="K4" s="264"/>
      <c r="L4" s="264"/>
      <c r="M4" s="264"/>
      <c r="N4" s="265"/>
      <c r="O4" s="17"/>
    </row>
    <row r="5" spans="1:15">
      <c r="A5" s="72"/>
      <c r="B5" s="17" t="s">
        <v>2112</v>
      </c>
      <c r="C5" s="17"/>
      <c r="D5" s="17"/>
      <c r="E5" s="17"/>
      <c r="F5" s="17"/>
      <c r="G5" s="17"/>
      <c r="H5" s="73"/>
      <c r="I5" s="72"/>
      <c r="J5" s="17"/>
      <c r="K5" s="17"/>
      <c r="L5" s="17"/>
      <c r="M5" s="17"/>
      <c r="N5" s="73"/>
      <c r="O5" s="17"/>
    </row>
    <row r="6" spans="1:15">
      <c r="A6" s="72"/>
      <c r="B6" s="17" t="s">
        <v>1876</v>
      </c>
      <c r="C6" s="17"/>
      <c r="D6" s="17"/>
      <c r="E6" s="17"/>
      <c r="F6" s="17"/>
      <c r="G6" s="17"/>
      <c r="H6" s="73"/>
      <c r="I6" s="72"/>
      <c r="J6" s="17"/>
      <c r="K6" s="17"/>
      <c r="L6" s="17"/>
      <c r="M6" s="17"/>
      <c r="N6" s="73"/>
      <c r="O6" s="17"/>
    </row>
    <row r="7" spans="1:15">
      <c r="A7" s="72"/>
      <c r="B7" s="17" t="s">
        <v>1877</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332" t="s">
        <v>1357</v>
      </c>
      <c r="B9" s="81"/>
      <c r="C9" s="81"/>
      <c r="D9" s="69" t="s">
        <v>1932</v>
      </c>
      <c r="E9" s="490"/>
      <c r="F9" s="79" t="s">
        <v>1878</v>
      </c>
      <c r="G9" s="490"/>
      <c r="H9" s="83"/>
      <c r="I9" s="72"/>
      <c r="J9" s="98"/>
      <c r="K9" s="105"/>
      <c r="L9" s="75" t="s">
        <v>1879</v>
      </c>
      <c r="M9" s="77"/>
      <c r="N9" s="270" t="s">
        <v>1357</v>
      </c>
      <c r="O9" s="17"/>
    </row>
    <row r="10" spans="1:15">
      <c r="A10" s="332" t="s">
        <v>1360</v>
      </c>
      <c r="B10" s="81"/>
      <c r="C10" s="347" t="s">
        <v>4713</v>
      </c>
      <c r="D10" s="75" t="s">
        <v>504</v>
      </c>
      <c r="E10" s="382"/>
      <c r="F10" s="381" t="s">
        <v>1880</v>
      </c>
      <c r="G10" s="382"/>
      <c r="H10" s="83"/>
      <c r="I10" s="271" t="s">
        <v>4713</v>
      </c>
      <c r="J10" s="345" t="s">
        <v>1881</v>
      </c>
      <c r="K10" s="98"/>
      <c r="L10" s="17"/>
      <c r="M10" s="17"/>
      <c r="N10" s="270" t="s">
        <v>1360</v>
      </c>
      <c r="O10" s="17"/>
    </row>
    <row r="11" spans="1:15">
      <c r="A11" s="332"/>
      <c r="B11" s="347" t="s">
        <v>4208</v>
      </c>
      <c r="C11" s="347" t="s">
        <v>1882</v>
      </c>
      <c r="D11" s="69" t="s">
        <v>4208</v>
      </c>
      <c r="E11" s="78"/>
      <c r="F11" s="491" t="s">
        <v>4208</v>
      </c>
      <c r="G11" s="78"/>
      <c r="H11" s="83"/>
      <c r="I11" s="271" t="s">
        <v>3433</v>
      </c>
      <c r="J11" s="345" t="s">
        <v>1794</v>
      </c>
      <c r="K11" s="98"/>
      <c r="L11" s="17"/>
      <c r="M11" s="17"/>
      <c r="N11" s="270"/>
      <c r="O11" s="17"/>
    </row>
    <row r="12" spans="1:15">
      <c r="A12" s="332"/>
      <c r="B12" s="347" t="s">
        <v>1795</v>
      </c>
      <c r="C12" s="347" t="s">
        <v>3414</v>
      </c>
      <c r="D12" s="346" t="s">
        <v>1360</v>
      </c>
      <c r="E12" s="809" t="s">
        <v>4717</v>
      </c>
      <c r="F12" s="809" t="s">
        <v>1360</v>
      </c>
      <c r="G12" s="809" t="s">
        <v>4717</v>
      </c>
      <c r="H12" s="270" t="s">
        <v>2589</v>
      </c>
      <c r="I12" s="271" t="s">
        <v>1943</v>
      </c>
      <c r="J12" s="345" t="s">
        <v>1796</v>
      </c>
      <c r="K12" s="98"/>
      <c r="L12" s="17"/>
      <c r="M12" s="17"/>
      <c r="N12" s="270"/>
      <c r="O12" s="17"/>
    </row>
    <row r="13" spans="1:15">
      <c r="A13" s="333"/>
      <c r="B13" s="492" t="s">
        <v>446</v>
      </c>
      <c r="C13" s="492" t="s">
        <v>447</v>
      </c>
      <c r="D13" s="823" t="s">
        <v>448</v>
      </c>
      <c r="E13" s="822" t="s">
        <v>449</v>
      </c>
      <c r="F13" s="822" t="s">
        <v>1953</v>
      </c>
      <c r="G13" s="822" t="s">
        <v>1954</v>
      </c>
      <c r="H13" s="273" t="s">
        <v>1955</v>
      </c>
      <c r="I13" s="272" t="s">
        <v>1956</v>
      </c>
      <c r="J13" s="395" t="s">
        <v>1957</v>
      </c>
      <c r="K13" s="381"/>
      <c r="L13" s="75"/>
      <c r="M13" s="75"/>
      <c r="N13" s="273"/>
      <c r="O13" s="17"/>
    </row>
    <row r="14" spans="1:15">
      <c r="A14" s="332">
        <v>1</v>
      </c>
      <c r="B14" s="492" t="s">
        <v>4205</v>
      </c>
      <c r="C14" s="493"/>
      <c r="D14" s="494"/>
      <c r="E14" s="493"/>
      <c r="F14" s="494"/>
      <c r="G14" s="493"/>
      <c r="H14" s="495"/>
      <c r="I14" s="496"/>
      <c r="J14" s="497"/>
      <c r="K14" s="498"/>
      <c r="L14" s="499"/>
      <c r="M14" s="499"/>
      <c r="N14" s="270">
        <v>1</v>
      </c>
      <c r="O14" s="17"/>
    </row>
    <row r="15" spans="1:15">
      <c r="A15" s="332">
        <v>2</v>
      </c>
      <c r="B15" s="347" t="s">
        <v>1797</v>
      </c>
      <c r="C15" s="444"/>
      <c r="D15" s="78"/>
      <c r="E15" s="444"/>
      <c r="F15" s="78"/>
      <c r="G15" s="444"/>
      <c r="H15" s="384"/>
      <c r="I15" s="477">
        <f t="shared" ref="I15:I25" si="0">C15+E15-G15+H15</f>
        <v>0</v>
      </c>
      <c r="J15" s="98"/>
      <c r="K15" s="498"/>
      <c r="L15" s="499"/>
      <c r="M15" s="499"/>
      <c r="N15" s="270">
        <v>2</v>
      </c>
      <c r="O15" s="17"/>
    </row>
    <row r="16" spans="1:15">
      <c r="A16" s="332">
        <v>3</v>
      </c>
      <c r="B16" s="347" t="s">
        <v>1798</v>
      </c>
      <c r="C16" s="427"/>
      <c r="D16" s="78"/>
      <c r="E16" s="427"/>
      <c r="F16" s="78"/>
      <c r="G16" s="427"/>
      <c r="H16" s="500"/>
      <c r="I16" s="424">
        <f t="shared" si="0"/>
        <v>0</v>
      </c>
      <c r="J16" s="98"/>
      <c r="K16" s="498"/>
      <c r="L16" s="499"/>
      <c r="M16" s="499"/>
      <c r="N16" s="270">
        <v>3</v>
      </c>
      <c r="O16" s="17"/>
    </row>
    <row r="17" spans="1:15">
      <c r="A17" s="332">
        <v>4</v>
      </c>
      <c r="B17" s="347" t="s">
        <v>1799</v>
      </c>
      <c r="C17" s="427"/>
      <c r="D17" s="78"/>
      <c r="E17" s="427"/>
      <c r="F17" s="78"/>
      <c r="G17" s="427"/>
      <c r="H17" s="500"/>
      <c r="I17" s="424">
        <f t="shared" si="0"/>
        <v>0</v>
      </c>
      <c r="J17" s="98"/>
      <c r="K17" s="498"/>
      <c r="L17" s="499"/>
      <c r="M17" s="499"/>
      <c r="N17" s="270">
        <v>4</v>
      </c>
      <c r="O17" s="17"/>
    </row>
    <row r="18" spans="1:15">
      <c r="A18" s="332">
        <v>5</v>
      </c>
      <c r="B18" s="347" t="s">
        <v>1800</v>
      </c>
      <c r="C18" s="427">
        <v>827993</v>
      </c>
      <c r="D18" s="78"/>
      <c r="E18" s="427"/>
      <c r="F18" s="78">
        <v>420</v>
      </c>
      <c r="G18" s="427">
        <v>473000</v>
      </c>
      <c r="H18" s="500"/>
      <c r="I18" s="424">
        <f t="shared" si="0"/>
        <v>354993</v>
      </c>
      <c r="J18" s="98" t="s">
        <v>1256</v>
      </c>
      <c r="K18" s="498"/>
      <c r="L18" s="499"/>
      <c r="M18" s="499"/>
      <c r="N18" s="270">
        <v>5</v>
      </c>
      <c r="O18" s="17"/>
    </row>
    <row r="19" spans="1:15">
      <c r="A19" s="332">
        <v>6</v>
      </c>
      <c r="B19" s="81"/>
      <c r="C19" s="427"/>
      <c r="D19" s="78"/>
      <c r="E19" s="427"/>
      <c r="F19" s="78"/>
      <c r="G19" s="427"/>
      <c r="H19" s="500"/>
      <c r="I19" s="424">
        <f t="shared" si="0"/>
        <v>0</v>
      </c>
      <c r="J19" s="98"/>
      <c r="K19" s="498"/>
      <c r="L19" s="499"/>
      <c r="M19" s="499"/>
      <c r="N19" s="270">
        <v>6</v>
      </c>
      <c r="O19" s="17"/>
    </row>
    <row r="20" spans="1:15">
      <c r="A20" s="332">
        <v>7</v>
      </c>
      <c r="B20" s="81"/>
      <c r="C20" s="427"/>
      <c r="D20" s="78"/>
      <c r="E20" s="427"/>
      <c r="F20" s="78"/>
      <c r="G20" s="427"/>
      <c r="H20" s="500"/>
      <c r="I20" s="424">
        <f t="shared" si="0"/>
        <v>0</v>
      </c>
      <c r="J20" s="98"/>
      <c r="K20" s="498"/>
      <c r="L20" s="499"/>
      <c r="M20" s="499"/>
      <c r="N20" s="270">
        <v>7</v>
      </c>
      <c r="O20" s="17"/>
    </row>
    <row r="21" spans="1:15">
      <c r="A21" s="332">
        <v>8</v>
      </c>
      <c r="B21" s="501"/>
      <c r="C21" s="427"/>
      <c r="D21" s="383"/>
      <c r="E21" s="427"/>
      <c r="F21" s="383"/>
      <c r="G21" s="427"/>
      <c r="H21" s="500"/>
      <c r="I21" s="424">
        <f t="shared" si="0"/>
        <v>0</v>
      </c>
      <c r="J21" s="98"/>
      <c r="K21" s="498"/>
      <c r="L21" s="499"/>
      <c r="M21" s="499"/>
      <c r="N21" s="270">
        <v>8</v>
      </c>
      <c r="O21" s="17"/>
    </row>
    <row r="22" spans="1:15">
      <c r="A22" s="332">
        <v>9</v>
      </c>
      <c r="B22" s="501"/>
      <c r="C22" s="427"/>
      <c r="D22" s="383"/>
      <c r="E22" s="427"/>
      <c r="F22" s="383"/>
      <c r="G22" s="427"/>
      <c r="H22" s="500"/>
      <c r="I22" s="424">
        <f t="shared" si="0"/>
        <v>0</v>
      </c>
      <c r="J22" s="98"/>
      <c r="K22" s="498"/>
      <c r="L22" s="499"/>
      <c r="M22" s="499"/>
      <c r="N22" s="270">
        <v>9</v>
      </c>
      <c r="O22" s="17"/>
    </row>
    <row r="23" spans="1:15">
      <c r="A23" s="332">
        <v>10</v>
      </c>
      <c r="B23" s="501"/>
      <c r="C23" s="427"/>
      <c r="D23" s="383"/>
      <c r="E23" s="427"/>
      <c r="F23" s="383"/>
      <c r="G23" s="427"/>
      <c r="H23" s="500"/>
      <c r="I23" s="424">
        <f t="shared" si="0"/>
        <v>0</v>
      </c>
      <c r="J23" s="98"/>
      <c r="K23" s="498"/>
      <c r="L23" s="499"/>
      <c r="M23" s="499"/>
      <c r="N23" s="270">
        <v>10</v>
      </c>
      <c r="O23" s="17"/>
    </row>
    <row r="24" spans="1:15">
      <c r="A24" s="332">
        <v>11</v>
      </c>
      <c r="B24" s="81"/>
      <c r="C24" s="427"/>
      <c r="D24" s="78"/>
      <c r="E24" s="427"/>
      <c r="F24" s="78"/>
      <c r="G24" s="427"/>
      <c r="H24" s="500"/>
      <c r="I24" s="424">
        <f t="shared" si="0"/>
        <v>0</v>
      </c>
      <c r="J24" s="98"/>
      <c r="K24" s="498"/>
      <c r="L24" s="499"/>
      <c r="M24" s="499"/>
      <c r="N24" s="270">
        <v>11</v>
      </c>
      <c r="O24" s="17"/>
    </row>
    <row r="25" spans="1:15">
      <c r="A25" s="332">
        <v>12</v>
      </c>
      <c r="B25" s="830" t="s">
        <v>1801</v>
      </c>
      <c r="C25" s="285">
        <f>SUM(C15:C24)</f>
        <v>827993</v>
      </c>
      <c r="D25" s="282"/>
      <c r="E25" s="285">
        <f>SUM(E15:E24)</f>
        <v>0</v>
      </c>
      <c r="F25" s="282"/>
      <c r="G25" s="285">
        <f>SUM(G15:G24)</f>
        <v>473000</v>
      </c>
      <c r="H25" s="283">
        <f>SUM(H15:H24)</f>
        <v>0</v>
      </c>
      <c r="I25" s="502">
        <f t="shared" si="0"/>
        <v>354993</v>
      </c>
      <c r="J25" s="503"/>
      <c r="K25" s="498"/>
      <c r="L25" s="17"/>
      <c r="M25" s="17"/>
      <c r="N25" s="270">
        <v>12</v>
      </c>
      <c r="O25" s="17"/>
    </row>
    <row r="26" spans="1:15">
      <c r="A26" s="332">
        <v>13</v>
      </c>
      <c r="B26" s="492" t="s">
        <v>4206</v>
      </c>
      <c r="C26" s="504"/>
      <c r="D26" s="505"/>
      <c r="E26" s="504"/>
      <c r="F26" s="505"/>
      <c r="G26" s="504"/>
      <c r="H26" s="506"/>
      <c r="I26" s="507"/>
      <c r="J26" s="508"/>
      <c r="K26" s="98"/>
      <c r="L26" s="17"/>
      <c r="M26" s="17"/>
      <c r="N26" s="270">
        <v>13</v>
      </c>
      <c r="O26" s="17"/>
    </row>
    <row r="27" spans="1:15">
      <c r="A27" s="332">
        <v>14</v>
      </c>
      <c r="B27" s="347" t="s">
        <v>1797</v>
      </c>
      <c r="C27" s="427"/>
      <c r="D27" s="78"/>
      <c r="E27" s="427"/>
      <c r="F27" s="78"/>
      <c r="G27" s="427"/>
      <c r="H27" s="500"/>
      <c r="I27" s="424">
        <f t="shared" ref="I27:I37" si="1">C27+E27-G27+H27</f>
        <v>0</v>
      </c>
      <c r="J27" s="98"/>
      <c r="K27" s="498"/>
      <c r="L27" s="499"/>
      <c r="M27" s="499"/>
      <c r="N27" s="270">
        <v>14</v>
      </c>
      <c r="O27" s="17"/>
    </row>
    <row r="28" spans="1:15">
      <c r="A28" s="332">
        <v>15</v>
      </c>
      <c r="B28" s="347" t="s">
        <v>1798</v>
      </c>
      <c r="C28" s="427"/>
      <c r="D28" s="78"/>
      <c r="E28" s="427"/>
      <c r="F28" s="78"/>
      <c r="G28" s="427"/>
      <c r="H28" s="500"/>
      <c r="I28" s="424">
        <f t="shared" si="1"/>
        <v>0</v>
      </c>
      <c r="J28" s="98"/>
      <c r="K28" s="98"/>
      <c r="L28" s="17"/>
      <c r="M28" s="17"/>
      <c r="N28" s="270">
        <v>15</v>
      </c>
      <c r="O28" s="17"/>
    </row>
    <row r="29" spans="1:15">
      <c r="A29" s="332">
        <v>16</v>
      </c>
      <c r="B29" s="347" t="s">
        <v>1799</v>
      </c>
      <c r="C29" s="427"/>
      <c r="D29" s="78"/>
      <c r="E29" s="427"/>
      <c r="F29" s="78"/>
      <c r="G29" s="427"/>
      <c r="H29" s="500"/>
      <c r="I29" s="424">
        <f t="shared" si="1"/>
        <v>0</v>
      </c>
      <c r="J29" s="98"/>
      <c r="K29" s="98"/>
      <c r="L29" s="17"/>
      <c r="M29" s="17"/>
      <c r="N29" s="270">
        <v>16</v>
      </c>
      <c r="O29" s="17"/>
    </row>
    <row r="30" spans="1:15">
      <c r="A30" s="332">
        <v>17</v>
      </c>
      <c r="B30" s="347" t="s">
        <v>1800</v>
      </c>
      <c r="C30" s="427">
        <v>413545</v>
      </c>
      <c r="D30" s="78"/>
      <c r="E30" s="427"/>
      <c r="F30" s="78">
        <v>420</v>
      </c>
      <c r="G30" s="427">
        <v>231000</v>
      </c>
      <c r="H30" s="500"/>
      <c r="I30" s="424">
        <f t="shared" si="1"/>
        <v>182545</v>
      </c>
      <c r="J30" s="98"/>
      <c r="K30" s="98"/>
      <c r="L30" s="17"/>
      <c r="M30" s="17"/>
      <c r="N30" s="270">
        <v>17</v>
      </c>
      <c r="O30" s="17"/>
    </row>
    <row r="31" spans="1:15">
      <c r="A31" s="332">
        <v>18</v>
      </c>
      <c r="B31" s="501"/>
      <c r="C31" s="427"/>
      <c r="D31" s="383"/>
      <c r="E31" s="427"/>
      <c r="F31" s="383"/>
      <c r="G31" s="427"/>
      <c r="H31" s="500"/>
      <c r="I31" s="424">
        <f t="shared" si="1"/>
        <v>0</v>
      </c>
      <c r="J31" s="98"/>
      <c r="K31" s="98"/>
      <c r="L31" s="17"/>
      <c r="M31" s="17"/>
      <c r="N31" s="270">
        <v>18</v>
      </c>
      <c r="O31" s="17"/>
    </row>
    <row r="32" spans="1:15">
      <c r="A32" s="332">
        <v>19</v>
      </c>
      <c r="B32" s="81"/>
      <c r="C32" s="427"/>
      <c r="D32" s="383"/>
      <c r="E32" s="427"/>
      <c r="F32" s="383"/>
      <c r="G32" s="427"/>
      <c r="H32" s="500"/>
      <c r="I32" s="424">
        <f t="shared" si="1"/>
        <v>0</v>
      </c>
      <c r="J32" s="98"/>
      <c r="K32" s="98"/>
      <c r="L32" s="17"/>
      <c r="M32" s="17"/>
      <c r="N32" s="270">
        <v>19</v>
      </c>
      <c r="O32" s="17"/>
    </row>
    <row r="33" spans="1:15">
      <c r="A33" s="332">
        <v>20</v>
      </c>
      <c r="B33" s="81"/>
      <c r="C33" s="427"/>
      <c r="D33" s="383"/>
      <c r="E33" s="427"/>
      <c r="F33" s="383"/>
      <c r="G33" s="427"/>
      <c r="H33" s="379"/>
      <c r="I33" s="424">
        <f t="shared" si="1"/>
        <v>0</v>
      </c>
      <c r="J33" s="98"/>
      <c r="K33" s="98"/>
      <c r="L33" s="17"/>
      <c r="M33" s="17"/>
      <c r="N33" s="270">
        <v>20</v>
      </c>
      <c r="O33" s="17"/>
    </row>
    <row r="34" spans="1:15">
      <c r="A34" s="332">
        <v>21</v>
      </c>
      <c r="B34" s="501"/>
      <c r="C34" s="444"/>
      <c r="D34" s="383"/>
      <c r="E34" s="444"/>
      <c r="F34" s="383"/>
      <c r="G34" s="444"/>
      <c r="H34" s="384"/>
      <c r="I34" s="424">
        <f t="shared" si="1"/>
        <v>0</v>
      </c>
      <c r="J34" s="509"/>
      <c r="K34" s="498"/>
      <c r="L34" s="17"/>
      <c r="M34" s="17"/>
      <c r="N34" s="270">
        <v>21</v>
      </c>
      <c r="O34" s="17"/>
    </row>
    <row r="35" spans="1:15">
      <c r="A35" s="332" t="s">
        <v>2897</v>
      </c>
      <c r="B35" s="501"/>
      <c r="C35" s="444"/>
      <c r="D35" s="383"/>
      <c r="E35" s="444"/>
      <c r="F35" s="383"/>
      <c r="G35" s="444"/>
      <c r="H35" s="384"/>
      <c r="I35" s="424">
        <f t="shared" si="1"/>
        <v>0</v>
      </c>
      <c r="J35" s="509"/>
      <c r="K35" s="498"/>
      <c r="L35" s="17"/>
      <c r="M35" s="17"/>
      <c r="N35" s="270" t="s">
        <v>2897</v>
      </c>
      <c r="O35" s="17"/>
    </row>
    <row r="36" spans="1:15">
      <c r="A36" s="332">
        <v>23</v>
      </c>
      <c r="B36" s="81"/>
      <c r="C36" s="444"/>
      <c r="D36" s="78"/>
      <c r="E36" s="444"/>
      <c r="F36" s="78"/>
      <c r="G36" s="444"/>
      <c r="H36" s="510"/>
      <c r="I36" s="424">
        <f t="shared" si="1"/>
        <v>0</v>
      </c>
      <c r="J36" s="98"/>
      <c r="K36" s="98"/>
      <c r="L36" s="17"/>
      <c r="M36" s="17"/>
      <c r="N36" s="270">
        <v>23</v>
      </c>
      <c r="O36" s="17"/>
    </row>
    <row r="37" spans="1:15">
      <c r="A37" s="332">
        <v>24</v>
      </c>
      <c r="B37" s="830" t="s">
        <v>1801</v>
      </c>
      <c r="C37" s="285">
        <f>SUM(C27:C36)</f>
        <v>413545</v>
      </c>
      <c r="D37" s="282"/>
      <c r="E37" s="285">
        <f>SUM(E27:E36)</f>
        <v>0</v>
      </c>
      <c r="F37" s="282"/>
      <c r="G37" s="285">
        <f>SUM(G27:G36)</f>
        <v>231000</v>
      </c>
      <c r="H37" s="283">
        <f>SUM(H27:H36)</f>
        <v>0</v>
      </c>
      <c r="I37" s="502">
        <f t="shared" si="1"/>
        <v>182545</v>
      </c>
      <c r="J37" s="503"/>
      <c r="K37" s="498"/>
      <c r="L37" s="17"/>
      <c r="M37" s="17"/>
      <c r="N37" s="270">
        <v>24</v>
      </c>
      <c r="O37" s="17"/>
    </row>
    <row r="38" spans="1:15">
      <c r="A38" s="332">
        <v>25</v>
      </c>
      <c r="B38" s="492" t="s">
        <v>1802</v>
      </c>
      <c r="C38" s="504"/>
      <c r="D38" s="505"/>
      <c r="E38" s="504"/>
      <c r="F38" s="505"/>
      <c r="G38" s="504"/>
      <c r="H38" s="506"/>
      <c r="I38" s="507"/>
      <c r="J38" s="508"/>
      <c r="K38" s="98"/>
      <c r="L38" s="17"/>
      <c r="M38" s="17"/>
      <c r="N38" s="270">
        <v>25</v>
      </c>
      <c r="O38" s="17"/>
    </row>
    <row r="39" spans="1:15">
      <c r="A39" s="332">
        <v>26</v>
      </c>
      <c r="B39" s="347" t="s">
        <v>1797</v>
      </c>
      <c r="C39" s="427"/>
      <c r="D39" s="78"/>
      <c r="E39" s="427"/>
      <c r="F39" s="78"/>
      <c r="G39" s="427"/>
      <c r="H39" s="500"/>
      <c r="I39" s="424">
        <f t="shared" ref="I39:I49" si="2">C39+E39-G39+H39</f>
        <v>0</v>
      </c>
      <c r="J39" s="98"/>
      <c r="K39" s="98"/>
      <c r="L39" s="17"/>
      <c r="M39" s="17"/>
      <c r="N39" s="270">
        <v>26</v>
      </c>
      <c r="O39" s="17"/>
    </row>
    <row r="40" spans="1:15">
      <c r="A40" s="332">
        <v>27</v>
      </c>
      <c r="B40" s="347" t="s">
        <v>1798</v>
      </c>
      <c r="C40" s="427"/>
      <c r="D40" s="78"/>
      <c r="E40" s="427"/>
      <c r="F40" s="78"/>
      <c r="G40" s="427"/>
      <c r="H40" s="500"/>
      <c r="I40" s="424">
        <f t="shared" si="2"/>
        <v>0</v>
      </c>
      <c r="J40" s="98"/>
      <c r="K40" s="98"/>
      <c r="L40" s="17"/>
      <c r="M40" s="17"/>
      <c r="N40" s="270">
        <v>27</v>
      </c>
      <c r="O40" s="17"/>
    </row>
    <row r="41" spans="1:15">
      <c r="A41" s="332">
        <v>28</v>
      </c>
      <c r="B41" s="347" t="s">
        <v>1799</v>
      </c>
      <c r="C41" s="427"/>
      <c r="D41" s="78"/>
      <c r="E41" s="427"/>
      <c r="F41" s="78"/>
      <c r="G41" s="427"/>
      <c r="H41" s="500"/>
      <c r="I41" s="424">
        <f t="shared" si="2"/>
        <v>0</v>
      </c>
      <c r="J41" s="98"/>
      <c r="K41" s="98"/>
      <c r="L41" s="17"/>
      <c r="M41" s="17"/>
      <c r="N41" s="270">
        <v>28</v>
      </c>
      <c r="O41" s="17"/>
    </row>
    <row r="42" spans="1:15">
      <c r="A42" s="332">
        <v>29</v>
      </c>
      <c r="B42" s="347" t="s">
        <v>1797</v>
      </c>
      <c r="C42" s="427"/>
      <c r="D42" s="78"/>
      <c r="E42" s="427"/>
      <c r="F42" s="78"/>
      <c r="G42" s="427"/>
      <c r="H42" s="500"/>
      <c r="I42" s="424">
        <f t="shared" si="2"/>
        <v>0</v>
      </c>
      <c r="J42" s="98"/>
      <c r="K42" s="98"/>
      <c r="L42" s="17"/>
      <c r="M42" s="17"/>
      <c r="N42" s="270">
        <v>29</v>
      </c>
      <c r="O42" s="17"/>
    </row>
    <row r="43" spans="1:15">
      <c r="A43" s="332">
        <v>30</v>
      </c>
      <c r="B43" s="81"/>
      <c r="C43" s="427"/>
      <c r="D43" s="78"/>
      <c r="E43" s="427"/>
      <c r="F43" s="78"/>
      <c r="G43" s="427"/>
      <c r="H43" s="500"/>
      <c r="I43" s="424">
        <f t="shared" si="2"/>
        <v>0</v>
      </c>
      <c r="J43" s="98"/>
      <c r="K43" s="98"/>
      <c r="L43" s="17"/>
      <c r="M43" s="17"/>
      <c r="N43" s="270">
        <v>30</v>
      </c>
      <c r="O43" s="17"/>
    </row>
    <row r="44" spans="1:15">
      <c r="A44" s="332">
        <v>31</v>
      </c>
      <c r="B44" s="81"/>
      <c r="C44" s="427"/>
      <c r="D44" s="78"/>
      <c r="E44" s="427"/>
      <c r="F44" s="78"/>
      <c r="G44" s="427"/>
      <c r="H44" s="500"/>
      <c r="I44" s="424">
        <f t="shared" si="2"/>
        <v>0</v>
      </c>
      <c r="J44" s="98"/>
      <c r="K44" s="98"/>
      <c r="L44" s="17"/>
      <c r="M44" s="17"/>
      <c r="N44" s="270">
        <v>31</v>
      </c>
      <c r="O44" s="17"/>
    </row>
    <row r="45" spans="1:15">
      <c r="A45" s="332">
        <v>32</v>
      </c>
      <c r="B45" s="81"/>
      <c r="C45" s="427"/>
      <c r="D45" s="78"/>
      <c r="E45" s="427"/>
      <c r="F45" s="78"/>
      <c r="G45" s="427"/>
      <c r="H45" s="500"/>
      <c r="I45" s="424">
        <f t="shared" si="2"/>
        <v>0</v>
      </c>
      <c r="J45" s="98"/>
      <c r="K45" s="98"/>
      <c r="L45" s="17"/>
      <c r="M45" s="17"/>
      <c r="N45" s="270">
        <v>32</v>
      </c>
      <c r="O45" s="17"/>
    </row>
    <row r="46" spans="1:15">
      <c r="A46" s="332">
        <v>33</v>
      </c>
      <c r="B46" s="81"/>
      <c r="C46" s="427"/>
      <c r="D46" s="78"/>
      <c r="E46" s="427"/>
      <c r="F46" s="78"/>
      <c r="G46" s="427"/>
      <c r="H46" s="500"/>
      <c r="I46" s="424">
        <f t="shared" si="2"/>
        <v>0</v>
      </c>
      <c r="J46" s="98"/>
      <c r="K46" s="98"/>
      <c r="L46" s="17"/>
      <c r="M46" s="17"/>
      <c r="N46" s="270">
        <v>33</v>
      </c>
      <c r="O46" s="17"/>
    </row>
    <row r="47" spans="1:15">
      <c r="A47" s="332">
        <v>34</v>
      </c>
      <c r="B47" s="81"/>
      <c r="C47" s="427"/>
      <c r="D47" s="78"/>
      <c r="E47" s="427"/>
      <c r="F47" s="78"/>
      <c r="G47" s="427"/>
      <c r="H47" s="500"/>
      <c r="I47" s="424">
        <f t="shared" si="2"/>
        <v>0</v>
      </c>
      <c r="J47" s="98"/>
      <c r="K47" s="98"/>
      <c r="L47" s="17"/>
      <c r="M47" s="17"/>
      <c r="N47" s="270">
        <v>34</v>
      </c>
      <c r="O47" s="17"/>
    </row>
    <row r="48" spans="1:15">
      <c r="A48" s="332">
        <v>35</v>
      </c>
      <c r="B48" s="81"/>
      <c r="C48" s="427"/>
      <c r="D48" s="78"/>
      <c r="E48" s="427"/>
      <c r="F48" s="78"/>
      <c r="G48" s="427"/>
      <c r="H48" s="500"/>
      <c r="I48" s="424">
        <f t="shared" si="2"/>
        <v>0</v>
      </c>
      <c r="J48" s="98"/>
      <c r="K48" s="98"/>
      <c r="L48" s="17"/>
      <c r="M48" s="17"/>
      <c r="N48" s="270">
        <v>35</v>
      </c>
      <c r="O48" s="17"/>
    </row>
    <row r="49" spans="1:15">
      <c r="A49" s="332">
        <v>36</v>
      </c>
      <c r="B49" s="830" t="s">
        <v>1801</v>
      </c>
      <c r="C49" s="285">
        <f>SUM(C39:C48)</f>
        <v>0</v>
      </c>
      <c r="D49" s="282"/>
      <c r="E49" s="285">
        <f>SUM(E39:E48)</f>
        <v>0</v>
      </c>
      <c r="F49" s="282"/>
      <c r="G49" s="285">
        <f>SUM(G39:G48)</f>
        <v>0</v>
      </c>
      <c r="H49" s="283">
        <f>SUM(H39:H48)</f>
        <v>0</v>
      </c>
      <c r="I49" s="502">
        <f t="shared" si="2"/>
        <v>0</v>
      </c>
      <c r="J49" s="503"/>
      <c r="K49" s="498"/>
      <c r="L49" s="17"/>
      <c r="M49" s="17"/>
      <c r="N49" s="270">
        <v>36</v>
      </c>
      <c r="O49" s="17"/>
    </row>
    <row r="50" spans="1:15">
      <c r="A50" s="332">
        <v>37</v>
      </c>
      <c r="B50" s="492" t="s">
        <v>1803</v>
      </c>
      <c r="C50" s="504"/>
      <c r="D50" s="505"/>
      <c r="E50" s="504"/>
      <c r="F50" s="505"/>
      <c r="G50" s="504"/>
      <c r="H50" s="506"/>
      <c r="I50" s="507"/>
      <c r="J50" s="508"/>
      <c r="K50" s="98"/>
      <c r="L50" s="17"/>
      <c r="M50" s="17"/>
      <c r="N50" s="270">
        <v>37</v>
      </c>
      <c r="O50" s="17"/>
    </row>
    <row r="51" spans="1:15">
      <c r="A51" s="332">
        <v>38</v>
      </c>
      <c r="B51" s="347" t="s">
        <v>1797</v>
      </c>
      <c r="C51" s="444"/>
      <c r="D51" s="78"/>
      <c r="E51" s="444"/>
      <c r="F51" s="78"/>
      <c r="G51" s="444"/>
      <c r="H51" s="510"/>
      <c r="I51" s="477">
        <f t="shared" ref="I51:I59" si="3">C51+E51-G51+H51</f>
        <v>0</v>
      </c>
      <c r="J51" s="98"/>
      <c r="K51" s="98"/>
      <c r="L51" s="17"/>
      <c r="M51" s="17"/>
      <c r="N51" s="270">
        <v>38</v>
      </c>
      <c r="O51" s="17"/>
    </row>
    <row r="52" spans="1:15">
      <c r="A52" s="332">
        <v>39</v>
      </c>
      <c r="B52" s="347" t="s">
        <v>1798</v>
      </c>
      <c r="C52" s="427"/>
      <c r="D52" s="78"/>
      <c r="E52" s="427"/>
      <c r="F52" s="78"/>
      <c r="G52" s="427"/>
      <c r="H52" s="500"/>
      <c r="I52" s="424">
        <f t="shared" si="3"/>
        <v>0</v>
      </c>
      <c r="J52" s="98"/>
      <c r="K52" s="98"/>
      <c r="L52" s="17"/>
      <c r="M52" s="17"/>
      <c r="N52" s="270">
        <v>39</v>
      </c>
      <c r="O52" s="17"/>
    </row>
    <row r="53" spans="1:15">
      <c r="A53" s="332">
        <v>40</v>
      </c>
      <c r="B53" s="347" t="s">
        <v>1799</v>
      </c>
      <c r="C53" s="427"/>
      <c r="D53" s="78"/>
      <c r="E53" s="427"/>
      <c r="F53" s="78"/>
      <c r="G53" s="427"/>
      <c r="H53" s="500"/>
      <c r="I53" s="424">
        <f t="shared" si="3"/>
        <v>0</v>
      </c>
      <c r="J53" s="98"/>
      <c r="K53" s="98"/>
      <c r="L53" s="17"/>
      <c r="M53" s="17"/>
      <c r="N53" s="270">
        <v>40</v>
      </c>
      <c r="O53" s="17"/>
    </row>
    <row r="54" spans="1:15">
      <c r="A54" s="332">
        <v>41</v>
      </c>
      <c r="B54" s="347" t="s">
        <v>1800</v>
      </c>
      <c r="C54" s="427"/>
      <c r="D54" s="78"/>
      <c r="E54" s="427"/>
      <c r="F54" s="78"/>
      <c r="G54" s="427"/>
      <c r="H54" s="500"/>
      <c r="I54" s="424">
        <f t="shared" si="3"/>
        <v>0</v>
      </c>
      <c r="J54" s="98"/>
      <c r="K54" s="98"/>
      <c r="L54" s="17"/>
      <c r="M54" s="17"/>
      <c r="N54" s="270">
        <v>41</v>
      </c>
      <c r="O54" s="17"/>
    </row>
    <row r="55" spans="1:15">
      <c r="A55" s="332">
        <v>42</v>
      </c>
      <c r="B55" s="81"/>
      <c r="C55" s="427"/>
      <c r="D55" s="78"/>
      <c r="E55" s="427"/>
      <c r="F55" s="78"/>
      <c r="G55" s="427"/>
      <c r="H55" s="500"/>
      <c r="I55" s="424">
        <f t="shared" si="3"/>
        <v>0</v>
      </c>
      <c r="J55" s="98"/>
      <c r="K55" s="98"/>
      <c r="L55" s="17"/>
      <c r="M55" s="17"/>
      <c r="N55" s="270">
        <v>42</v>
      </c>
      <c r="O55" s="17"/>
    </row>
    <row r="56" spans="1:15">
      <c r="A56" s="332">
        <v>43</v>
      </c>
      <c r="B56" s="81"/>
      <c r="C56" s="427"/>
      <c r="D56" s="78"/>
      <c r="E56" s="427"/>
      <c r="F56" s="78"/>
      <c r="G56" s="427"/>
      <c r="H56" s="500"/>
      <c r="I56" s="424">
        <f t="shared" si="3"/>
        <v>0</v>
      </c>
      <c r="J56" s="98"/>
      <c r="K56" s="98"/>
      <c r="L56" s="17"/>
      <c r="M56" s="17"/>
      <c r="N56" s="270">
        <v>43</v>
      </c>
      <c r="O56" s="17"/>
    </row>
    <row r="57" spans="1:15">
      <c r="A57" s="332">
        <v>44</v>
      </c>
      <c r="B57" s="81"/>
      <c r="C57" s="427"/>
      <c r="D57" s="78"/>
      <c r="E57" s="427"/>
      <c r="F57" s="78"/>
      <c r="G57" s="427"/>
      <c r="H57" s="500"/>
      <c r="I57" s="424">
        <f t="shared" si="3"/>
        <v>0</v>
      </c>
      <c r="J57" s="98"/>
      <c r="K57" s="98"/>
      <c r="L57" s="17"/>
      <c r="M57" s="17"/>
      <c r="N57" s="270">
        <v>44</v>
      </c>
      <c r="O57" s="17"/>
    </row>
    <row r="58" spans="1:15">
      <c r="A58" s="332">
        <v>45</v>
      </c>
      <c r="B58" s="81"/>
      <c r="C58" s="427"/>
      <c r="D58" s="78"/>
      <c r="E58" s="427"/>
      <c r="F58" s="78"/>
      <c r="G58" s="427"/>
      <c r="H58" s="500"/>
      <c r="I58" s="424">
        <f t="shared" si="3"/>
        <v>0</v>
      </c>
      <c r="J58" s="98"/>
      <c r="K58" s="98"/>
      <c r="L58" s="17"/>
      <c r="M58" s="17"/>
      <c r="N58" s="270">
        <v>45</v>
      </c>
      <c r="O58" s="17"/>
    </row>
    <row r="59" spans="1:15">
      <c r="A59" s="332">
        <v>46</v>
      </c>
      <c r="B59" s="81"/>
      <c r="C59" s="427"/>
      <c r="D59" s="78"/>
      <c r="E59" s="427"/>
      <c r="F59" s="78"/>
      <c r="G59" s="427"/>
      <c r="H59" s="500"/>
      <c r="I59" s="424">
        <f t="shared" si="3"/>
        <v>0</v>
      </c>
      <c r="J59" s="98"/>
      <c r="K59" s="98"/>
      <c r="L59" s="17"/>
      <c r="M59" s="17"/>
      <c r="N59" s="270">
        <v>46</v>
      </c>
      <c r="O59" s="17"/>
    </row>
    <row r="60" spans="1:15">
      <c r="A60" s="332">
        <v>47</v>
      </c>
      <c r="B60" s="830" t="s">
        <v>1801</v>
      </c>
      <c r="C60" s="285">
        <f>SUM(C51:C59)</f>
        <v>0</v>
      </c>
      <c r="D60" s="282"/>
      <c r="E60" s="285">
        <f>SUM(E51:E59)</f>
        <v>0</v>
      </c>
      <c r="F60" s="282"/>
      <c r="G60" s="285">
        <f>SUM(G51:G59)</f>
        <v>0</v>
      </c>
      <c r="H60" s="283">
        <f>SUM(H51:H59)</f>
        <v>0</v>
      </c>
      <c r="I60" s="284">
        <f>SUM(I51:I59)</f>
        <v>0</v>
      </c>
      <c r="J60" s="275"/>
      <c r="K60" s="98"/>
      <c r="L60" s="17"/>
      <c r="M60" s="17"/>
      <c r="N60" s="270">
        <v>47</v>
      </c>
      <c r="O60" s="17"/>
    </row>
    <row r="61" spans="1:15" ht="15.6" thickBot="1">
      <c r="A61" s="340">
        <v>48</v>
      </c>
      <c r="B61" s="831" t="s">
        <v>4204</v>
      </c>
      <c r="C61" s="511">
        <f>C25+C37+C49+C60</f>
        <v>1241538</v>
      </c>
      <c r="D61" s="512"/>
      <c r="E61" s="511">
        <f>E25+E37+E49+E60</f>
        <v>0</v>
      </c>
      <c r="F61" s="512"/>
      <c r="G61" s="511">
        <f>G25+G37+G49+G60</f>
        <v>704000</v>
      </c>
      <c r="H61" s="394">
        <f>H25+H37+H49+H60</f>
        <v>0</v>
      </c>
      <c r="I61" s="513">
        <f>C61+E61-G61+H61</f>
        <v>537538</v>
      </c>
      <c r="J61" s="392"/>
      <c r="K61" s="392"/>
      <c r="L61" s="113"/>
      <c r="M61" s="113"/>
      <c r="N61" s="311">
        <v>48</v>
      </c>
      <c r="O61" s="17"/>
    </row>
    <row r="62" spans="1:15">
      <c r="A62" s="17"/>
      <c r="B62" s="17"/>
      <c r="C62" s="17"/>
      <c r="D62" s="17"/>
      <c r="E62" s="17"/>
      <c r="F62" s="17"/>
      <c r="G62" s="17"/>
      <c r="H62" s="17"/>
      <c r="I62" s="17"/>
      <c r="J62" s="17"/>
      <c r="K62" s="17"/>
      <c r="L62" s="17"/>
      <c r="M62" s="17"/>
      <c r="N62" s="346"/>
      <c r="O62" s="17"/>
    </row>
    <row r="63" spans="1:15" ht="15.6">
      <c r="A63" s="115" t="s">
        <v>1804</v>
      </c>
      <c r="B63" s="69"/>
      <c r="C63" s="69"/>
      <c r="D63" s="17"/>
      <c r="E63" s="69"/>
      <c r="F63" s="69"/>
      <c r="G63" s="69"/>
      <c r="H63" s="69"/>
      <c r="I63" s="115" t="str">
        <f>A63</f>
        <v>FERC FORM NO.1 (ED.  12-89) NYPSC Modified-96</v>
      </c>
      <c r="J63" s="69"/>
      <c r="K63" s="17"/>
      <c r="L63" s="69"/>
      <c r="M63" s="69" t="s">
        <v>1805</v>
      </c>
      <c r="N63" s="69"/>
      <c r="O63" s="17"/>
    </row>
    <row r="64" spans="1:15">
      <c r="A64" s="69" t="s">
        <v>1806</v>
      </c>
      <c r="B64" s="69"/>
      <c r="C64" s="69"/>
      <c r="D64" s="69"/>
      <c r="E64" s="69"/>
      <c r="F64" s="69"/>
      <c r="G64" s="69"/>
      <c r="H64" s="69"/>
      <c r="I64" s="69" t="s">
        <v>1807</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6">
      <c r="A67" s="71" t="s">
        <v>1808</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6" thickBot="1">
      <c r="A69" s="17"/>
      <c r="B69" s="17"/>
      <c r="C69" s="17"/>
      <c r="D69" s="17"/>
      <c r="E69" s="17"/>
      <c r="F69" s="17"/>
      <c r="G69" s="17"/>
      <c r="H69" s="17"/>
      <c r="I69" s="17"/>
      <c r="J69" s="17"/>
      <c r="K69" s="17"/>
      <c r="L69" s="17"/>
      <c r="M69" s="17"/>
      <c r="N69" s="17"/>
      <c r="O69" s="17"/>
    </row>
    <row r="70" spans="1:15">
      <c r="A70" s="29" t="s">
        <v>1429</v>
      </c>
      <c r="B70" s="66"/>
      <c r="C70" s="260"/>
      <c r="D70" s="66" t="s">
        <v>1202</v>
      </c>
      <c r="E70" s="66"/>
      <c r="F70" s="262" t="s">
        <v>2427</v>
      </c>
      <c r="G70" s="66"/>
      <c r="H70" s="488" t="s">
        <v>1432</v>
      </c>
      <c r="I70" s="29" t="s">
        <v>1429</v>
      </c>
      <c r="J70" s="260"/>
      <c r="K70" s="260" t="s">
        <v>2377</v>
      </c>
      <c r="L70" s="260" t="s">
        <v>1431</v>
      </c>
      <c r="M70" s="66" t="s">
        <v>1432</v>
      </c>
      <c r="N70" s="67"/>
      <c r="O70" s="17"/>
    </row>
    <row r="71" spans="1:15">
      <c r="A71" s="72" t="str">
        <f>'Data Sheet'!$C$25</f>
        <v>Rochester Gas &amp; Electric Corporation</v>
      </c>
      <c r="B71" s="17"/>
      <c r="C71" s="81"/>
      <c r="D71" s="17" t="s">
        <v>3719</v>
      </c>
      <c r="E71" s="17"/>
      <c r="F71" s="98" t="s">
        <v>2109</v>
      </c>
      <c r="G71" s="17"/>
      <c r="H71" s="83"/>
      <c r="I71" s="72" t="str">
        <f>'Data Sheet'!$C$25</f>
        <v>Rochester Gas &amp; Electric Corporation</v>
      </c>
      <c r="J71" s="81"/>
      <c r="K71" s="81" t="s">
        <v>3719</v>
      </c>
      <c r="L71" s="81" t="s">
        <v>1434</v>
      </c>
      <c r="M71" s="17"/>
      <c r="N71" s="73"/>
      <c r="O71" s="17"/>
    </row>
    <row r="72" spans="1:15">
      <c r="A72" s="74"/>
      <c r="B72" s="77"/>
      <c r="C72" s="81"/>
      <c r="D72" s="17" t="s">
        <v>3720</v>
      </c>
      <c r="E72" s="17"/>
      <c r="F72" s="864" t="str">
        <f>'Data Sheet'!$C$40</f>
        <v xml:space="preserve"> </v>
      </c>
      <c r="G72" s="871"/>
      <c r="H72" s="111" t="str">
        <f>'Data Sheet'!$C$38</f>
        <v>12/31/2013</v>
      </c>
      <c r="I72" s="72"/>
      <c r="J72" s="81"/>
      <c r="K72" s="81" t="s">
        <v>3720</v>
      </c>
      <c r="L72" s="871" t="str">
        <f>'Data Sheet'!$C$40</f>
        <v xml:space="preserve"> </v>
      </c>
      <c r="M72" s="105" t="str">
        <f>'Data Sheet'!$C$38</f>
        <v>12/31/2013</v>
      </c>
      <c r="N72" s="73"/>
      <c r="O72" s="17"/>
    </row>
    <row r="73" spans="1:15">
      <c r="A73" s="489" t="s">
        <v>2110</v>
      </c>
      <c r="B73" s="75"/>
      <c r="C73" s="264"/>
      <c r="D73" s="264"/>
      <c r="E73" s="264"/>
      <c r="F73" s="264"/>
      <c r="G73" s="264"/>
      <c r="H73" s="265"/>
      <c r="I73" s="489" t="s">
        <v>2111</v>
      </c>
      <c r="J73" s="264"/>
      <c r="K73" s="264"/>
      <c r="L73" s="264"/>
      <c r="M73" s="264"/>
      <c r="N73" s="265"/>
      <c r="O73" s="17"/>
    </row>
    <row r="74" spans="1:15">
      <c r="A74" s="72"/>
      <c r="B74" s="17" t="s">
        <v>2112</v>
      </c>
      <c r="C74" s="17"/>
      <c r="D74" s="17"/>
      <c r="E74" s="17"/>
      <c r="F74" s="17"/>
      <c r="G74" s="17"/>
      <c r="H74" s="73"/>
      <c r="I74" s="72"/>
      <c r="J74" s="17"/>
      <c r="K74" s="17"/>
      <c r="L74" s="17"/>
      <c r="M74" s="17"/>
      <c r="N74" s="73"/>
      <c r="O74" s="17"/>
    </row>
    <row r="75" spans="1:15">
      <c r="A75" s="72"/>
      <c r="B75" s="17" t="s">
        <v>1876</v>
      </c>
      <c r="C75" s="17"/>
      <c r="D75" s="17"/>
      <c r="E75" s="17"/>
      <c r="F75" s="17"/>
      <c r="G75" s="17"/>
      <c r="H75" s="73"/>
      <c r="I75" s="72"/>
      <c r="J75" s="17"/>
      <c r="K75" s="17"/>
      <c r="L75" s="17"/>
      <c r="M75" s="17"/>
      <c r="N75" s="73"/>
      <c r="O75" s="17"/>
    </row>
    <row r="76" spans="1:15">
      <c r="A76" s="72"/>
      <c r="B76" s="17" t="s">
        <v>1877</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332" t="s">
        <v>1357</v>
      </c>
      <c r="B78" s="81"/>
      <c r="C78" s="81"/>
      <c r="D78" s="69" t="s">
        <v>1932</v>
      </c>
      <c r="E78" s="490"/>
      <c r="F78" s="79" t="s">
        <v>1878</v>
      </c>
      <c r="G78" s="490"/>
      <c r="H78" s="83"/>
      <c r="I78" s="72"/>
      <c r="J78" s="98"/>
      <c r="K78" s="105"/>
      <c r="L78" s="75" t="s">
        <v>1879</v>
      </c>
      <c r="M78" s="77"/>
      <c r="N78" s="270" t="s">
        <v>1357</v>
      </c>
      <c r="O78" s="17"/>
    </row>
    <row r="79" spans="1:15">
      <c r="A79" s="332" t="s">
        <v>1360</v>
      </c>
      <c r="B79" s="81"/>
      <c r="C79" s="347" t="s">
        <v>4713</v>
      </c>
      <c r="D79" s="75" t="s">
        <v>504</v>
      </c>
      <c r="E79" s="382"/>
      <c r="F79" s="381" t="s">
        <v>1880</v>
      </c>
      <c r="G79" s="382"/>
      <c r="H79" s="83"/>
      <c r="I79" s="271" t="s">
        <v>4713</v>
      </c>
      <c r="J79" s="345" t="s">
        <v>1881</v>
      </c>
      <c r="K79" s="98"/>
      <c r="L79" s="17"/>
      <c r="M79" s="17"/>
      <c r="N79" s="270" t="s">
        <v>1360</v>
      </c>
      <c r="O79" s="17"/>
    </row>
    <row r="80" spans="1:15">
      <c r="A80" s="332"/>
      <c r="B80" s="347" t="s">
        <v>4208</v>
      </c>
      <c r="C80" s="347" t="s">
        <v>1882</v>
      </c>
      <c r="D80" s="69" t="s">
        <v>4208</v>
      </c>
      <c r="E80" s="78"/>
      <c r="F80" s="491" t="s">
        <v>4208</v>
      </c>
      <c r="G80" s="78"/>
      <c r="H80" s="83"/>
      <c r="I80" s="271" t="s">
        <v>3433</v>
      </c>
      <c r="J80" s="345" t="s">
        <v>1794</v>
      </c>
      <c r="K80" s="98"/>
      <c r="L80" s="17"/>
      <c r="M80" s="17"/>
      <c r="N80" s="270"/>
      <c r="O80" s="17"/>
    </row>
    <row r="81" spans="1:15">
      <c r="A81" s="332"/>
      <c r="B81" s="347" t="s">
        <v>1795</v>
      </c>
      <c r="C81" s="347" t="s">
        <v>3414</v>
      </c>
      <c r="D81" s="346" t="s">
        <v>1360</v>
      </c>
      <c r="E81" s="809" t="s">
        <v>4717</v>
      </c>
      <c r="F81" s="809" t="s">
        <v>1360</v>
      </c>
      <c r="G81" s="809" t="s">
        <v>4717</v>
      </c>
      <c r="H81" s="270" t="s">
        <v>2589</v>
      </c>
      <c r="I81" s="271" t="s">
        <v>1943</v>
      </c>
      <c r="J81" s="345" t="s">
        <v>1796</v>
      </c>
      <c r="K81" s="98"/>
      <c r="L81" s="17"/>
      <c r="M81" s="17"/>
      <c r="N81" s="270"/>
      <c r="O81" s="17"/>
    </row>
    <row r="82" spans="1:15">
      <c r="A82" s="333"/>
      <c r="B82" s="492" t="s">
        <v>446</v>
      </c>
      <c r="C82" s="492" t="s">
        <v>447</v>
      </c>
      <c r="D82" s="823" t="s">
        <v>448</v>
      </c>
      <c r="E82" s="822" t="s">
        <v>449</v>
      </c>
      <c r="F82" s="822" t="s">
        <v>1953</v>
      </c>
      <c r="G82" s="822" t="s">
        <v>1954</v>
      </c>
      <c r="H82" s="273" t="s">
        <v>1955</v>
      </c>
      <c r="I82" s="272" t="s">
        <v>1956</v>
      </c>
      <c r="J82" s="395" t="s">
        <v>1957</v>
      </c>
      <c r="K82" s="381"/>
      <c r="L82" s="75"/>
      <c r="M82" s="75"/>
      <c r="N82" s="273"/>
      <c r="O82" s="17"/>
    </row>
    <row r="83" spans="1:15">
      <c r="A83" s="332">
        <v>1</v>
      </c>
      <c r="B83" s="492" t="s">
        <v>4205</v>
      </c>
      <c r="C83" s="493"/>
      <c r="D83" s="494"/>
      <c r="E83" s="493"/>
      <c r="F83" s="494"/>
      <c r="G83" s="493"/>
      <c r="H83" s="495"/>
      <c r="I83" s="496"/>
      <c r="J83" s="497"/>
      <c r="K83" s="498"/>
      <c r="L83" s="499"/>
      <c r="M83" s="499"/>
      <c r="N83" s="270">
        <v>1</v>
      </c>
      <c r="O83" s="17"/>
    </row>
    <row r="84" spans="1:15">
      <c r="A84" s="332">
        <v>2</v>
      </c>
      <c r="B84" s="347" t="s">
        <v>1797</v>
      </c>
      <c r="C84" s="444"/>
      <c r="D84" s="78"/>
      <c r="E84" s="444"/>
      <c r="F84" s="78"/>
      <c r="G84" s="444"/>
      <c r="H84" s="384"/>
      <c r="I84" s="477">
        <f t="shared" ref="I84:I94" si="4">C84+E84-G84+H84</f>
        <v>0</v>
      </c>
      <c r="J84" s="98"/>
      <c r="K84" s="498"/>
      <c r="L84" s="499"/>
      <c r="M84" s="499"/>
      <c r="N84" s="270">
        <v>2</v>
      </c>
      <c r="O84" s="17"/>
    </row>
    <row r="85" spans="1:15">
      <c r="A85" s="332">
        <v>3</v>
      </c>
      <c r="B85" s="347" t="s">
        <v>1798</v>
      </c>
      <c r="C85" s="427"/>
      <c r="D85" s="78"/>
      <c r="E85" s="427"/>
      <c r="F85" s="78"/>
      <c r="G85" s="427"/>
      <c r="H85" s="500"/>
      <c r="I85" s="424">
        <f t="shared" si="4"/>
        <v>0</v>
      </c>
      <c r="J85" s="98"/>
      <c r="K85" s="498"/>
      <c r="L85" s="499"/>
      <c r="M85" s="499"/>
      <c r="N85" s="270">
        <v>3</v>
      </c>
      <c r="O85" s="17"/>
    </row>
    <row r="86" spans="1:15">
      <c r="A86" s="332">
        <v>4</v>
      </c>
      <c r="B86" s="347" t="s">
        <v>1799</v>
      </c>
      <c r="C86" s="427"/>
      <c r="D86" s="78"/>
      <c r="E86" s="427"/>
      <c r="F86" s="78"/>
      <c r="G86" s="427"/>
      <c r="H86" s="500"/>
      <c r="I86" s="424">
        <f t="shared" si="4"/>
        <v>0</v>
      </c>
      <c r="J86" s="98"/>
      <c r="K86" s="498"/>
      <c r="L86" s="499"/>
      <c r="M86" s="499"/>
      <c r="N86" s="270">
        <v>4</v>
      </c>
      <c r="O86" s="17"/>
    </row>
    <row r="87" spans="1:15">
      <c r="A87" s="332">
        <v>5</v>
      </c>
      <c r="B87" s="347" t="s">
        <v>1800</v>
      </c>
      <c r="C87" s="427"/>
      <c r="D87" s="78"/>
      <c r="E87" s="427"/>
      <c r="F87" s="78"/>
      <c r="G87" s="427"/>
      <c r="H87" s="500"/>
      <c r="I87" s="424">
        <f t="shared" si="4"/>
        <v>0</v>
      </c>
      <c r="J87" s="98"/>
      <c r="K87" s="498"/>
      <c r="L87" s="499"/>
      <c r="M87" s="499"/>
      <c r="N87" s="270">
        <v>5</v>
      </c>
      <c r="O87" s="17"/>
    </row>
    <row r="88" spans="1:15">
      <c r="A88" s="332">
        <v>6</v>
      </c>
      <c r="B88" s="81"/>
      <c r="C88" s="427"/>
      <c r="D88" s="78"/>
      <c r="E88" s="427"/>
      <c r="F88" s="78"/>
      <c r="G88" s="427"/>
      <c r="H88" s="500"/>
      <c r="I88" s="424">
        <f t="shared" si="4"/>
        <v>0</v>
      </c>
      <c r="J88" s="98"/>
      <c r="K88" s="498"/>
      <c r="L88" s="499"/>
      <c r="M88" s="499"/>
      <c r="N88" s="270">
        <v>6</v>
      </c>
      <c r="O88" s="17"/>
    </row>
    <row r="89" spans="1:15">
      <c r="A89" s="332">
        <v>7</v>
      </c>
      <c r="B89" s="81"/>
      <c r="C89" s="427"/>
      <c r="D89" s="78"/>
      <c r="E89" s="427"/>
      <c r="F89" s="78"/>
      <c r="G89" s="427"/>
      <c r="H89" s="500"/>
      <c r="I89" s="424">
        <f t="shared" si="4"/>
        <v>0</v>
      </c>
      <c r="J89" s="98"/>
      <c r="K89" s="498"/>
      <c r="L89" s="499"/>
      <c r="M89" s="499"/>
      <c r="N89" s="270">
        <v>7</v>
      </c>
      <c r="O89" s="17"/>
    </row>
    <row r="90" spans="1:15">
      <c r="A90" s="332">
        <v>8</v>
      </c>
      <c r="B90" s="501"/>
      <c r="C90" s="427"/>
      <c r="D90" s="383"/>
      <c r="E90" s="427"/>
      <c r="F90" s="383"/>
      <c r="G90" s="427"/>
      <c r="H90" s="500"/>
      <c r="I90" s="424">
        <f t="shared" si="4"/>
        <v>0</v>
      </c>
      <c r="J90" s="98"/>
      <c r="K90" s="498"/>
      <c r="L90" s="499"/>
      <c r="M90" s="499"/>
      <c r="N90" s="270">
        <v>8</v>
      </c>
      <c r="O90" s="17"/>
    </row>
    <row r="91" spans="1:15">
      <c r="A91" s="332">
        <v>9</v>
      </c>
      <c r="B91" s="501"/>
      <c r="C91" s="427"/>
      <c r="D91" s="383"/>
      <c r="E91" s="427"/>
      <c r="F91" s="383"/>
      <c r="G91" s="427"/>
      <c r="H91" s="500"/>
      <c r="I91" s="424">
        <f t="shared" si="4"/>
        <v>0</v>
      </c>
      <c r="J91" s="98"/>
      <c r="K91" s="498"/>
      <c r="L91" s="499"/>
      <c r="M91" s="499"/>
      <c r="N91" s="270">
        <v>9</v>
      </c>
      <c r="O91" s="17"/>
    </row>
    <row r="92" spans="1:15">
      <c r="A92" s="332">
        <v>10</v>
      </c>
      <c r="B92" s="501"/>
      <c r="C92" s="427"/>
      <c r="D92" s="383"/>
      <c r="E92" s="427"/>
      <c r="F92" s="383"/>
      <c r="G92" s="427"/>
      <c r="H92" s="500"/>
      <c r="I92" s="424">
        <f t="shared" si="4"/>
        <v>0</v>
      </c>
      <c r="J92" s="98"/>
      <c r="K92" s="498"/>
      <c r="L92" s="499"/>
      <c r="M92" s="499"/>
      <c r="N92" s="270">
        <v>10</v>
      </c>
      <c r="O92" s="17"/>
    </row>
    <row r="93" spans="1:15">
      <c r="A93" s="332">
        <v>11</v>
      </c>
      <c r="B93" s="81"/>
      <c r="C93" s="427"/>
      <c r="D93" s="78"/>
      <c r="E93" s="427"/>
      <c r="F93" s="78"/>
      <c r="G93" s="427"/>
      <c r="H93" s="500"/>
      <c r="I93" s="424">
        <f t="shared" si="4"/>
        <v>0</v>
      </c>
      <c r="J93" s="98"/>
      <c r="K93" s="498"/>
      <c r="L93" s="499"/>
      <c r="M93" s="499"/>
      <c r="N93" s="270">
        <v>11</v>
      </c>
      <c r="O93" s="17"/>
    </row>
    <row r="94" spans="1:15">
      <c r="A94" s="332">
        <v>12</v>
      </c>
      <c r="B94" s="830" t="s">
        <v>1801</v>
      </c>
      <c r="C94" s="285">
        <f>SUM(C84:C93)</f>
        <v>0</v>
      </c>
      <c r="D94" s="282"/>
      <c r="E94" s="285">
        <f>SUM(E84:E93)</f>
        <v>0</v>
      </c>
      <c r="F94" s="282"/>
      <c r="G94" s="285">
        <f>SUM(G84:G93)</f>
        <v>0</v>
      </c>
      <c r="H94" s="283">
        <f>SUM(H84:H93)</f>
        <v>0</v>
      </c>
      <c r="I94" s="502">
        <f t="shared" si="4"/>
        <v>0</v>
      </c>
      <c r="J94" s="503"/>
      <c r="K94" s="498"/>
      <c r="L94" s="17"/>
      <c r="M94" s="17"/>
      <c r="N94" s="270">
        <v>12</v>
      </c>
      <c r="O94" s="17"/>
    </row>
    <row r="95" spans="1:15">
      <c r="A95" s="332">
        <v>13</v>
      </c>
      <c r="B95" s="492" t="s">
        <v>4206</v>
      </c>
      <c r="C95" s="504"/>
      <c r="D95" s="505"/>
      <c r="E95" s="504"/>
      <c r="F95" s="505"/>
      <c r="G95" s="504"/>
      <c r="H95" s="506"/>
      <c r="I95" s="507"/>
      <c r="J95" s="508"/>
      <c r="K95" s="98"/>
      <c r="L95" s="17"/>
      <c r="M95" s="17"/>
      <c r="N95" s="270">
        <v>13</v>
      </c>
      <c r="O95" s="17"/>
    </row>
    <row r="96" spans="1:15">
      <c r="A96" s="332">
        <v>14</v>
      </c>
      <c r="B96" s="347" t="s">
        <v>1797</v>
      </c>
      <c r="C96" s="427"/>
      <c r="D96" s="78"/>
      <c r="E96" s="427"/>
      <c r="F96" s="78"/>
      <c r="G96" s="427"/>
      <c r="H96" s="500"/>
      <c r="I96" s="424">
        <f t="shared" ref="I96:I106" si="5">C96+E96-G96+H96</f>
        <v>0</v>
      </c>
      <c r="J96" s="98"/>
      <c r="K96" s="498"/>
      <c r="L96" s="499"/>
      <c r="M96" s="499"/>
      <c r="N96" s="270">
        <v>14</v>
      </c>
      <c r="O96" s="17"/>
    </row>
    <row r="97" spans="1:15">
      <c r="A97" s="332">
        <v>15</v>
      </c>
      <c r="B97" s="347" t="s">
        <v>1798</v>
      </c>
      <c r="C97" s="427"/>
      <c r="D97" s="78"/>
      <c r="E97" s="427"/>
      <c r="F97" s="78"/>
      <c r="G97" s="427"/>
      <c r="H97" s="500"/>
      <c r="I97" s="424">
        <f t="shared" si="5"/>
        <v>0</v>
      </c>
      <c r="J97" s="98"/>
      <c r="K97" s="98"/>
      <c r="L97" s="17"/>
      <c r="M97" s="17"/>
      <c r="N97" s="270">
        <v>15</v>
      </c>
      <c r="O97" s="17"/>
    </row>
    <row r="98" spans="1:15">
      <c r="A98" s="332">
        <v>16</v>
      </c>
      <c r="B98" s="347" t="s">
        <v>1799</v>
      </c>
      <c r="C98" s="427"/>
      <c r="D98" s="78"/>
      <c r="E98" s="427"/>
      <c r="F98" s="78"/>
      <c r="G98" s="427"/>
      <c r="H98" s="500"/>
      <c r="I98" s="424">
        <f t="shared" si="5"/>
        <v>0</v>
      </c>
      <c r="J98" s="98"/>
      <c r="K98" s="98"/>
      <c r="L98" s="17"/>
      <c r="M98" s="17"/>
      <c r="N98" s="270">
        <v>16</v>
      </c>
      <c r="O98" s="17"/>
    </row>
    <row r="99" spans="1:15">
      <c r="A99" s="332">
        <v>17</v>
      </c>
      <c r="B99" s="347" t="s">
        <v>1800</v>
      </c>
      <c r="C99" s="427"/>
      <c r="D99" s="78"/>
      <c r="E99" s="427"/>
      <c r="F99" s="78"/>
      <c r="G99" s="427"/>
      <c r="H99" s="500"/>
      <c r="I99" s="424">
        <f t="shared" si="5"/>
        <v>0</v>
      </c>
      <c r="J99" s="98"/>
      <c r="K99" s="98"/>
      <c r="L99" s="17"/>
      <c r="M99" s="17"/>
      <c r="N99" s="270">
        <v>17</v>
      </c>
      <c r="O99" s="17"/>
    </row>
    <row r="100" spans="1:15">
      <c r="A100" s="332">
        <v>18</v>
      </c>
      <c r="B100" s="501"/>
      <c r="C100" s="427"/>
      <c r="D100" s="383"/>
      <c r="E100" s="427"/>
      <c r="F100" s="383"/>
      <c r="G100" s="427"/>
      <c r="H100" s="500"/>
      <c r="I100" s="424">
        <f t="shared" si="5"/>
        <v>0</v>
      </c>
      <c r="J100" s="98"/>
      <c r="K100" s="98"/>
      <c r="L100" s="17"/>
      <c r="M100" s="17"/>
      <c r="N100" s="270">
        <v>18</v>
      </c>
      <c r="O100" s="17"/>
    </row>
    <row r="101" spans="1:15">
      <c r="A101" s="332">
        <v>19</v>
      </c>
      <c r="B101" s="81"/>
      <c r="C101" s="427"/>
      <c r="D101" s="383"/>
      <c r="E101" s="427"/>
      <c r="F101" s="383"/>
      <c r="G101" s="427"/>
      <c r="H101" s="500"/>
      <c r="I101" s="424">
        <f t="shared" si="5"/>
        <v>0</v>
      </c>
      <c r="J101" s="98"/>
      <c r="K101" s="98"/>
      <c r="L101" s="17"/>
      <c r="M101" s="17"/>
      <c r="N101" s="270">
        <v>19</v>
      </c>
      <c r="O101" s="17"/>
    </row>
    <row r="102" spans="1:15">
      <c r="A102" s="332">
        <v>20</v>
      </c>
      <c r="B102" s="81"/>
      <c r="C102" s="427"/>
      <c r="D102" s="383"/>
      <c r="E102" s="427"/>
      <c r="F102" s="383"/>
      <c r="G102" s="427"/>
      <c r="H102" s="379"/>
      <c r="I102" s="424">
        <f t="shared" si="5"/>
        <v>0</v>
      </c>
      <c r="J102" s="98"/>
      <c r="K102" s="98"/>
      <c r="L102" s="17"/>
      <c r="M102" s="17"/>
      <c r="N102" s="270">
        <v>20</v>
      </c>
      <c r="O102" s="17"/>
    </row>
    <row r="103" spans="1:15">
      <c r="A103" s="332">
        <v>21</v>
      </c>
      <c r="B103" s="501"/>
      <c r="C103" s="444"/>
      <c r="D103" s="383"/>
      <c r="E103" s="444"/>
      <c r="F103" s="383"/>
      <c r="G103" s="444"/>
      <c r="H103" s="384"/>
      <c r="I103" s="424">
        <f t="shared" si="5"/>
        <v>0</v>
      </c>
      <c r="J103" s="509"/>
      <c r="K103" s="498"/>
      <c r="L103" s="17"/>
      <c r="M103" s="17"/>
      <c r="N103" s="270">
        <v>21</v>
      </c>
      <c r="O103" s="17"/>
    </row>
    <row r="104" spans="1:15">
      <c r="A104" s="332" t="s">
        <v>2897</v>
      </c>
      <c r="B104" s="501"/>
      <c r="C104" s="444"/>
      <c r="D104" s="383"/>
      <c r="E104" s="444"/>
      <c r="F104" s="383"/>
      <c r="G104" s="444"/>
      <c r="H104" s="384"/>
      <c r="I104" s="424">
        <f t="shared" si="5"/>
        <v>0</v>
      </c>
      <c r="J104" s="509"/>
      <c r="K104" s="498"/>
      <c r="L104" s="17"/>
      <c r="M104" s="17"/>
      <c r="N104" s="270" t="s">
        <v>2897</v>
      </c>
      <c r="O104" s="17"/>
    </row>
    <row r="105" spans="1:15">
      <c r="A105" s="332">
        <v>23</v>
      </c>
      <c r="B105" s="81"/>
      <c r="C105" s="444"/>
      <c r="D105" s="78"/>
      <c r="E105" s="444"/>
      <c r="F105" s="78"/>
      <c r="G105" s="444"/>
      <c r="H105" s="510"/>
      <c r="I105" s="424">
        <f t="shared" si="5"/>
        <v>0</v>
      </c>
      <c r="J105" s="98"/>
      <c r="K105" s="98"/>
      <c r="L105" s="17"/>
      <c r="M105" s="17"/>
      <c r="N105" s="270">
        <v>23</v>
      </c>
      <c r="O105" s="17"/>
    </row>
    <row r="106" spans="1:15">
      <c r="A106" s="332">
        <v>24</v>
      </c>
      <c r="B106" s="830" t="s">
        <v>1801</v>
      </c>
      <c r="C106" s="285">
        <f>SUM(C96:C105)</f>
        <v>0</v>
      </c>
      <c r="D106" s="282"/>
      <c r="E106" s="285">
        <f>SUM(E96:E105)</f>
        <v>0</v>
      </c>
      <c r="F106" s="282"/>
      <c r="G106" s="285">
        <f>SUM(G96:G105)</f>
        <v>0</v>
      </c>
      <c r="H106" s="283">
        <f>SUM(H96:H105)</f>
        <v>0</v>
      </c>
      <c r="I106" s="502">
        <f t="shared" si="5"/>
        <v>0</v>
      </c>
      <c r="J106" s="503"/>
      <c r="K106" s="498"/>
      <c r="L106" s="17"/>
      <c r="M106" s="17"/>
      <c r="N106" s="270">
        <v>24</v>
      </c>
      <c r="O106" s="17"/>
    </row>
    <row r="107" spans="1:15">
      <c r="A107" s="332">
        <v>25</v>
      </c>
      <c r="B107" s="492" t="s">
        <v>1802</v>
      </c>
      <c r="C107" s="504"/>
      <c r="D107" s="505"/>
      <c r="E107" s="504"/>
      <c r="F107" s="505"/>
      <c r="G107" s="504"/>
      <c r="H107" s="506"/>
      <c r="I107" s="507"/>
      <c r="J107" s="508"/>
      <c r="K107" s="98"/>
      <c r="L107" s="17"/>
      <c r="M107" s="17"/>
      <c r="N107" s="270">
        <v>25</v>
      </c>
      <c r="O107" s="17"/>
    </row>
    <row r="108" spans="1:15">
      <c r="A108" s="332">
        <v>26</v>
      </c>
      <c r="B108" s="347" t="s">
        <v>1797</v>
      </c>
      <c r="C108" s="427"/>
      <c r="D108" s="78"/>
      <c r="E108" s="427"/>
      <c r="F108" s="78"/>
      <c r="G108" s="427"/>
      <c r="H108" s="500"/>
      <c r="I108" s="424">
        <f t="shared" ref="I108:I118" si="6">C108+E108-G108+H108</f>
        <v>0</v>
      </c>
      <c r="J108" s="98"/>
      <c r="K108" s="98"/>
      <c r="L108" s="17"/>
      <c r="M108" s="17"/>
      <c r="N108" s="270">
        <v>26</v>
      </c>
      <c r="O108" s="17"/>
    </row>
    <row r="109" spans="1:15">
      <c r="A109" s="332">
        <v>27</v>
      </c>
      <c r="B109" s="347" t="s">
        <v>1798</v>
      </c>
      <c r="C109" s="427"/>
      <c r="D109" s="78"/>
      <c r="E109" s="427"/>
      <c r="F109" s="78"/>
      <c r="G109" s="427"/>
      <c r="H109" s="500"/>
      <c r="I109" s="424">
        <f t="shared" si="6"/>
        <v>0</v>
      </c>
      <c r="J109" s="98"/>
      <c r="K109" s="98"/>
      <c r="L109" s="17"/>
      <c r="M109" s="17"/>
      <c r="N109" s="270">
        <v>27</v>
      </c>
      <c r="O109" s="17"/>
    </row>
    <row r="110" spans="1:15">
      <c r="A110" s="332">
        <v>28</v>
      </c>
      <c r="B110" s="347" t="s">
        <v>1799</v>
      </c>
      <c r="C110" s="427"/>
      <c r="D110" s="78"/>
      <c r="E110" s="427"/>
      <c r="F110" s="78"/>
      <c r="G110" s="427"/>
      <c r="H110" s="500"/>
      <c r="I110" s="424">
        <f t="shared" si="6"/>
        <v>0</v>
      </c>
      <c r="J110" s="98"/>
      <c r="K110" s="98"/>
      <c r="L110" s="17"/>
      <c r="M110" s="17"/>
      <c r="N110" s="270">
        <v>28</v>
      </c>
      <c r="O110" s="17"/>
    </row>
    <row r="111" spans="1:15">
      <c r="A111" s="332">
        <v>29</v>
      </c>
      <c r="B111" s="347" t="s">
        <v>1797</v>
      </c>
      <c r="C111" s="427"/>
      <c r="D111" s="78"/>
      <c r="E111" s="427"/>
      <c r="F111" s="78"/>
      <c r="G111" s="427"/>
      <c r="H111" s="500"/>
      <c r="I111" s="424">
        <f t="shared" si="6"/>
        <v>0</v>
      </c>
      <c r="J111" s="98"/>
      <c r="K111" s="98"/>
      <c r="L111" s="17"/>
      <c r="M111" s="17"/>
      <c r="N111" s="270">
        <v>29</v>
      </c>
      <c r="O111" s="17"/>
    </row>
    <row r="112" spans="1:15">
      <c r="A112" s="332">
        <v>30</v>
      </c>
      <c r="B112" s="81"/>
      <c r="C112" s="427"/>
      <c r="D112" s="78"/>
      <c r="E112" s="427"/>
      <c r="F112" s="78"/>
      <c r="G112" s="427"/>
      <c r="H112" s="500"/>
      <c r="I112" s="424">
        <f t="shared" si="6"/>
        <v>0</v>
      </c>
      <c r="J112" s="98"/>
      <c r="K112" s="98"/>
      <c r="L112" s="17"/>
      <c r="M112" s="17"/>
      <c r="N112" s="270">
        <v>30</v>
      </c>
      <c r="O112" s="17"/>
    </row>
    <row r="113" spans="1:15">
      <c r="A113" s="332">
        <v>31</v>
      </c>
      <c r="B113" s="81"/>
      <c r="C113" s="427"/>
      <c r="D113" s="78"/>
      <c r="E113" s="427"/>
      <c r="F113" s="78"/>
      <c r="G113" s="427"/>
      <c r="H113" s="500"/>
      <c r="I113" s="424">
        <f t="shared" si="6"/>
        <v>0</v>
      </c>
      <c r="J113" s="98"/>
      <c r="K113" s="98"/>
      <c r="L113" s="17"/>
      <c r="M113" s="17"/>
      <c r="N113" s="270">
        <v>31</v>
      </c>
      <c r="O113" s="17"/>
    </row>
    <row r="114" spans="1:15">
      <c r="A114" s="332">
        <v>32</v>
      </c>
      <c r="B114" s="81"/>
      <c r="C114" s="427"/>
      <c r="D114" s="78"/>
      <c r="E114" s="427"/>
      <c r="F114" s="78"/>
      <c r="G114" s="427"/>
      <c r="H114" s="500"/>
      <c r="I114" s="424">
        <f t="shared" si="6"/>
        <v>0</v>
      </c>
      <c r="J114" s="98"/>
      <c r="K114" s="98"/>
      <c r="L114" s="17"/>
      <c r="M114" s="17"/>
      <c r="N114" s="270">
        <v>32</v>
      </c>
      <c r="O114" s="17"/>
    </row>
    <row r="115" spans="1:15">
      <c r="A115" s="332">
        <v>33</v>
      </c>
      <c r="B115" s="81"/>
      <c r="C115" s="427"/>
      <c r="D115" s="78"/>
      <c r="E115" s="427"/>
      <c r="F115" s="78"/>
      <c r="G115" s="427"/>
      <c r="H115" s="500"/>
      <c r="I115" s="424">
        <f t="shared" si="6"/>
        <v>0</v>
      </c>
      <c r="J115" s="98"/>
      <c r="K115" s="98"/>
      <c r="L115" s="17"/>
      <c r="M115" s="17"/>
      <c r="N115" s="270">
        <v>33</v>
      </c>
      <c r="O115" s="17"/>
    </row>
    <row r="116" spans="1:15">
      <c r="A116" s="332">
        <v>34</v>
      </c>
      <c r="B116" s="81"/>
      <c r="C116" s="427"/>
      <c r="D116" s="78"/>
      <c r="E116" s="427"/>
      <c r="F116" s="78"/>
      <c r="G116" s="427"/>
      <c r="H116" s="500"/>
      <c r="I116" s="424">
        <f t="shared" si="6"/>
        <v>0</v>
      </c>
      <c r="J116" s="98"/>
      <c r="K116" s="98"/>
      <c r="L116" s="17"/>
      <c r="M116" s="17"/>
      <c r="N116" s="270">
        <v>34</v>
      </c>
      <c r="O116" s="17"/>
    </row>
    <row r="117" spans="1:15">
      <c r="A117" s="332">
        <v>35</v>
      </c>
      <c r="B117" s="81"/>
      <c r="C117" s="427"/>
      <c r="D117" s="78"/>
      <c r="E117" s="427"/>
      <c r="F117" s="78"/>
      <c r="G117" s="427"/>
      <c r="H117" s="500"/>
      <c r="I117" s="424">
        <f t="shared" si="6"/>
        <v>0</v>
      </c>
      <c r="J117" s="98"/>
      <c r="K117" s="98"/>
      <c r="L117" s="17"/>
      <c r="M117" s="17"/>
      <c r="N117" s="270">
        <v>35</v>
      </c>
      <c r="O117" s="17"/>
    </row>
    <row r="118" spans="1:15">
      <c r="A118" s="332">
        <v>36</v>
      </c>
      <c r="B118" s="830" t="s">
        <v>1801</v>
      </c>
      <c r="C118" s="285">
        <f>SUM(C108:C117)</f>
        <v>0</v>
      </c>
      <c r="D118" s="282"/>
      <c r="E118" s="285">
        <f>SUM(E108:E117)</f>
        <v>0</v>
      </c>
      <c r="F118" s="282"/>
      <c r="G118" s="285">
        <f>SUM(G108:G117)</f>
        <v>0</v>
      </c>
      <c r="H118" s="283">
        <f>SUM(H108:H117)</f>
        <v>0</v>
      </c>
      <c r="I118" s="502">
        <f t="shared" si="6"/>
        <v>0</v>
      </c>
      <c r="J118" s="503"/>
      <c r="K118" s="498"/>
      <c r="L118" s="17"/>
      <c r="M118" s="17"/>
      <c r="N118" s="270">
        <v>36</v>
      </c>
      <c r="O118" s="17"/>
    </row>
    <row r="119" spans="1:15">
      <c r="A119" s="332">
        <v>37</v>
      </c>
      <c r="B119" s="492" t="s">
        <v>1803</v>
      </c>
      <c r="C119" s="504"/>
      <c r="D119" s="505"/>
      <c r="E119" s="504"/>
      <c r="F119" s="505"/>
      <c r="G119" s="504"/>
      <c r="H119" s="506"/>
      <c r="I119" s="507"/>
      <c r="J119" s="508"/>
      <c r="K119" s="98"/>
      <c r="L119" s="17"/>
      <c r="M119" s="17"/>
      <c r="N119" s="270">
        <v>37</v>
      </c>
      <c r="O119" s="17"/>
    </row>
    <row r="120" spans="1:15">
      <c r="A120" s="332">
        <v>38</v>
      </c>
      <c r="B120" s="347" t="s">
        <v>1797</v>
      </c>
      <c r="C120" s="444"/>
      <c r="D120" s="78"/>
      <c r="E120" s="444"/>
      <c r="F120" s="78"/>
      <c r="G120" s="444"/>
      <c r="H120" s="510"/>
      <c r="I120" s="477">
        <f t="shared" ref="I120:I128" si="7">C120+E120-G120+H120</f>
        <v>0</v>
      </c>
      <c r="J120" s="98"/>
      <c r="K120" s="98"/>
      <c r="L120" s="17"/>
      <c r="M120" s="17"/>
      <c r="N120" s="270">
        <v>38</v>
      </c>
      <c r="O120" s="17"/>
    </row>
    <row r="121" spans="1:15">
      <c r="A121" s="332">
        <v>39</v>
      </c>
      <c r="B121" s="347" t="s">
        <v>1798</v>
      </c>
      <c r="C121" s="427"/>
      <c r="D121" s="78"/>
      <c r="E121" s="427"/>
      <c r="F121" s="78"/>
      <c r="G121" s="427"/>
      <c r="H121" s="500"/>
      <c r="I121" s="424">
        <f t="shared" si="7"/>
        <v>0</v>
      </c>
      <c r="J121" s="98"/>
      <c r="K121" s="98"/>
      <c r="L121" s="17"/>
      <c r="M121" s="17"/>
      <c r="N121" s="270">
        <v>39</v>
      </c>
      <c r="O121" s="17"/>
    </row>
    <row r="122" spans="1:15">
      <c r="A122" s="332">
        <v>40</v>
      </c>
      <c r="B122" s="347" t="s">
        <v>1799</v>
      </c>
      <c r="C122" s="427"/>
      <c r="D122" s="78"/>
      <c r="E122" s="427"/>
      <c r="F122" s="78"/>
      <c r="G122" s="427"/>
      <c r="H122" s="500"/>
      <c r="I122" s="424">
        <f t="shared" si="7"/>
        <v>0</v>
      </c>
      <c r="J122" s="98"/>
      <c r="K122" s="98"/>
      <c r="L122" s="17"/>
      <c r="M122" s="17"/>
      <c r="N122" s="270">
        <v>40</v>
      </c>
      <c r="O122" s="17"/>
    </row>
    <row r="123" spans="1:15">
      <c r="A123" s="332">
        <v>41</v>
      </c>
      <c r="B123" s="347" t="s">
        <v>1800</v>
      </c>
      <c r="C123" s="427"/>
      <c r="D123" s="78"/>
      <c r="E123" s="427"/>
      <c r="F123" s="78"/>
      <c r="G123" s="427"/>
      <c r="H123" s="500"/>
      <c r="I123" s="424">
        <f t="shared" si="7"/>
        <v>0</v>
      </c>
      <c r="J123" s="98"/>
      <c r="K123" s="98"/>
      <c r="L123" s="17"/>
      <c r="M123" s="17"/>
      <c r="N123" s="270">
        <v>41</v>
      </c>
      <c r="O123" s="17"/>
    </row>
    <row r="124" spans="1:15">
      <c r="A124" s="332">
        <v>42</v>
      </c>
      <c r="B124" s="81"/>
      <c r="C124" s="427"/>
      <c r="D124" s="78"/>
      <c r="E124" s="427"/>
      <c r="F124" s="78"/>
      <c r="G124" s="427"/>
      <c r="H124" s="500"/>
      <c r="I124" s="424">
        <f t="shared" si="7"/>
        <v>0</v>
      </c>
      <c r="J124" s="98"/>
      <c r="K124" s="98"/>
      <c r="L124" s="17"/>
      <c r="M124" s="17"/>
      <c r="N124" s="270">
        <v>42</v>
      </c>
      <c r="O124" s="17"/>
    </row>
    <row r="125" spans="1:15">
      <c r="A125" s="332">
        <v>43</v>
      </c>
      <c r="B125" s="81"/>
      <c r="C125" s="427"/>
      <c r="D125" s="78"/>
      <c r="E125" s="427"/>
      <c r="F125" s="78"/>
      <c r="G125" s="427"/>
      <c r="H125" s="500"/>
      <c r="I125" s="424">
        <f t="shared" si="7"/>
        <v>0</v>
      </c>
      <c r="J125" s="98"/>
      <c r="K125" s="98"/>
      <c r="L125" s="17"/>
      <c r="M125" s="17"/>
      <c r="N125" s="270">
        <v>43</v>
      </c>
      <c r="O125" s="17"/>
    </row>
    <row r="126" spans="1:15">
      <c r="A126" s="332">
        <v>44</v>
      </c>
      <c r="B126" s="81"/>
      <c r="C126" s="427"/>
      <c r="D126" s="78"/>
      <c r="E126" s="427"/>
      <c r="F126" s="78"/>
      <c r="G126" s="427"/>
      <c r="H126" s="500"/>
      <c r="I126" s="424">
        <f t="shared" si="7"/>
        <v>0</v>
      </c>
      <c r="J126" s="98"/>
      <c r="K126" s="98"/>
      <c r="L126" s="17"/>
      <c r="M126" s="17"/>
      <c r="N126" s="270">
        <v>44</v>
      </c>
      <c r="O126" s="17"/>
    </row>
    <row r="127" spans="1:15">
      <c r="A127" s="332">
        <v>45</v>
      </c>
      <c r="B127" s="81"/>
      <c r="C127" s="427"/>
      <c r="D127" s="78"/>
      <c r="E127" s="427"/>
      <c r="F127" s="78"/>
      <c r="G127" s="427"/>
      <c r="H127" s="500"/>
      <c r="I127" s="424">
        <f t="shared" si="7"/>
        <v>0</v>
      </c>
      <c r="J127" s="98"/>
      <c r="K127" s="98"/>
      <c r="L127" s="17"/>
      <c r="M127" s="17"/>
      <c r="N127" s="270">
        <v>45</v>
      </c>
      <c r="O127" s="17"/>
    </row>
    <row r="128" spans="1:15">
      <c r="A128" s="332">
        <v>46</v>
      </c>
      <c r="B128" s="81"/>
      <c r="C128" s="427"/>
      <c r="D128" s="78"/>
      <c r="E128" s="427"/>
      <c r="F128" s="78"/>
      <c r="G128" s="427"/>
      <c r="H128" s="500"/>
      <c r="I128" s="424">
        <f t="shared" si="7"/>
        <v>0</v>
      </c>
      <c r="J128" s="98"/>
      <c r="K128" s="98"/>
      <c r="L128" s="17"/>
      <c r="M128" s="17"/>
      <c r="N128" s="270">
        <v>46</v>
      </c>
      <c r="O128" s="17"/>
    </row>
    <row r="129" spans="1:15">
      <c r="A129" s="332">
        <v>47</v>
      </c>
      <c r="B129" s="830" t="s">
        <v>1801</v>
      </c>
      <c r="C129" s="285">
        <f>SUM(C120:C128)</f>
        <v>0</v>
      </c>
      <c r="D129" s="282"/>
      <c r="E129" s="285">
        <f>SUM(E120:E128)</f>
        <v>0</v>
      </c>
      <c r="F129" s="282"/>
      <c r="G129" s="285">
        <f>SUM(G120:G128)</f>
        <v>0</v>
      </c>
      <c r="H129" s="283">
        <f>SUM(H120:H128)</f>
        <v>0</v>
      </c>
      <c r="I129" s="284">
        <f>SUM(I120:I128)</f>
        <v>0</v>
      </c>
      <c r="J129" s="275"/>
      <c r="K129" s="98"/>
      <c r="L129" s="17"/>
      <c r="M129" s="17"/>
      <c r="N129" s="270">
        <v>47</v>
      </c>
      <c r="O129" s="17"/>
    </row>
    <row r="130" spans="1:15" ht="15.6" thickBot="1">
      <c r="A130" s="340">
        <v>48</v>
      </c>
      <c r="B130" s="831" t="s">
        <v>4204</v>
      </c>
      <c r="C130" s="511">
        <f>C94+C106+C118+C129</f>
        <v>0</v>
      </c>
      <c r="D130" s="512"/>
      <c r="E130" s="511">
        <f>E94+E106+E118+E129</f>
        <v>0</v>
      </c>
      <c r="F130" s="512"/>
      <c r="G130" s="511">
        <f>G94+G106+G118+G129</f>
        <v>0</v>
      </c>
      <c r="H130" s="394">
        <f>H94+H106+H118+H129</f>
        <v>0</v>
      </c>
      <c r="I130" s="513">
        <f>C130+E130-G130+H130</f>
        <v>0</v>
      </c>
      <c r="J130" s="392"/>
      <c r="K130" s="392"/>
      <c r="L130" s="113"/>
      <c r="M130" s="113"/>
      <c r="N130" s="311">
        <v>48</v>
      </c>
      <c r="O130" s="17"/>
    </row>
    <row r="131" spans="1:15">
      <c r="A131" s="17"/>
      <c r="B131" s="17"/>
      <c r="C131" s="17"/>
      <c r="D131" s="17"/>
      <c r="E131" s="17"/>
      <c r="F131" s="17"/>
      <c r="G131" s="17"/>
      <c r="H131" s="17"/>
      <c r="I131" s="17"/>
      <c r="J131" s="17"/>
      <c r="K131" s="17"/>
      <c r="L131" s="17"/>
      <c r="M131" s="17"/>
      <c r="N131" s="346"/>
      <c r="O131" s="17"/>
    </row>
    <row r="132" spans="1:15" ht="15.6">
      <c r="A132" s="115" t="s">
        <v>1804</v>
      </c>
      <c r="B132" s="69"/>
      <c r="C132" s="69"/>
      <c r="D132" s="17"/>
      <c r="E132" s="69"/>
      <c r="F132" s="69"/>
      <c r="G132" s="69"/>
      <c r="H132" s="69"/>
      <c r="I132" s="115" t="str">
        <f>A132</f>
        <v>FERC FORM NO.1 (ED.  12-89) NYPSC Modified-96</v>
      </c>
      <c r="J132" s="69"/>
      <c r="K132" s="17"/>
      <c r="L132" s="69"/>
      <c r="M132" s="69" t="s">
        <v>1805</v>
      </c>
      <c r="N132" s="69"/>
      <c r="O132" s="17"/>
    </row>
    <row r="133" spans="1:15">
      <c r="A133" s="69" t="s">
        <v>1809</v>
      </c>
      <c r="B133" s="69"/>
      <c r="C133" s="69"/>
      <c r="D133" s="69"/>
      <c r="E133" s="69"/>
      <c r="F133" s="69"/>
      <c r="G133" s="69"/>
      <c r="H133" s="69"/>
      <c r="I133" s="69" t="s">
        <v>1810</v>
      </c>
      <c r="J133" s="69"/>
      <c r="K133" s="69"/>
      <c r="L133" s="69"/>
      <c r="M133" s="69"/>
      <c r="N133" s="69"/>
    </row>
  </sheetData>
  <customSheetViews>
    <customSheetView guid="{B03EE9F7-5DE6-4312-9CF8-68BFF35B892B}" scale="85" colorId="22">
      <selection activeCell="C31" sqref="C31"/>
      <rowBreaks count="1" manualBreakCount="1">
        <brk id="66" max="16383" man="1"/>
      </rowBreaks>
      <colBreaks count="3" manualBreakCount="3">
        <brk id="8" max="1048575" man="1"/>
        <brk id="15" max="1048575" man="1"/>
        <brk id="26" max="1048575" man="1"/>
      </colBreaks>
      <pageMargins left="0.5" right="0.5" top="0.5" bottom="0.5" header="0.5" footer="0.5"/>
      <printOptions horizontalCentered="1" verticalCentered="1"/>
      <pageSetup scale="70" orientation="portrait" horizontalDpi="300" verticalDpi="300" r:id="rId1"/>
      <headerFooter alignWithMargins="0"/>
    </customSheetView>
    <customSheetView guid="{6604920B-9A9A-4B1B-8001-ABFAE204A5A1}" scale="85" colorId="22" showPageBreaks="1">
      <selection activeCell="C31" sqref="C31"/>
      <rowBreaks count="1" manualBreakCount="1">
        <brk id="66" max="16383" man="1"/>
      </rowBreaks>
      <colBreaks count="3" manualBreakCount="3">
        <brk id="8" max="1048575" man="1"/>
        <brk id="15" max="1048575" man="1"/>
        <brk id="26" max="1048575" man="1"/>
      </colBreaks>
      <pageMargins left="0.5" right="0.5" top="0.5" bottom="0.5" header="0.5" footer="0.5"/>
      <printOptions horizontalCentered="1" verticalCentered="1"/>
      <pageSetup scale="70" orientation="portrait" horizontalDpi="300" verticalDpi="300" r:id="rId2"/>
      <headerFooter alignWithMargins="0"/>
    </customSheetView>
    <customSheetView guid="{725D19D6-B2FF-4AA6-9BA8-2C93787C1292}" scale="85" colorId="22" showRuler="0">
      <selection activeCell="C31" sqref="C31"/>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3"/>
      <headerFooter alignWithMargins="0"/>
    </customSheetView>
    <customSheetView guid="{00D7FFF0-A637-4B2D-8964-7D108FE27DC9}" scale="85" colorId="22">
      <selection activeCell="C31" sqref="C31"/>
      <rowBreaks count="1" manualBreakCount="1">
        <brk id="66" max="16383" man="1"/>
      </rowBreaks>
      <colBreaks count="3" manualBreakCount="3">
        <brk id="8" max="1048575" man="1"/>
        <brk id="15" max="1048575" man="1"/>
        <brk id="26" max="1048575" man="1"/>
      </colBreaks>
      <pageMargins left="0.5" right="0.5" top="0.5" bottom="0.5" header="0.5" footer="0.5"/>
      <printOptions horizontalCentered="1" verticalCentered="1"/>
      <pageSetup scale="70" orientation="portrait" horizontalDpi="300" verticalDpi="300" r:id="rId4"/>
      <headerFooter alignWithMargins="0"/>
    </customSheetView>
    <customSheetView guid="{8930B103-E5CB-49CF-B279-92DC95584FC0}" scale="85" colorId="22" showPageBreaks="1">
      <selection activeCell="C31" sqref="C31"/>
      <rowBreaks count="1" manualBreakCount="1">
        <brk id="66" max="16383" man="1"/>
      </rowBreaks>
      <colBreaks count="3" manualBreakCount="3">
        <brk id="8" max="1048575" man="1"/>
        <brk id="15" max="1048575" man="1"/>
        <brk id="26" max="1048575" man="1"/>
      </colBreaks>
      <pageMargins left="0.5" right="0.5" top="0.5" bottom="0.5" header="0.5" footer="0.5"/>
      <printOptions horizontalCentered="1" verticalCentered="1"/>
      <pageSetup scale="70"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0" orientation="portrait" horizontalDpi="300" verticalDpi="300" r:id="rId6"/>
  <headerFooter alignWithMargins="0"/>
  <rowBreaks count="1" manualBreakCount="1">
    <brk id="66" max="16383" man="1"/>
  </rowBreaks>
  <colBreaks count="3" manualBreakCount="3">
    <brk id="8" max="1048575" man="1"/>
    <brk id="15" max="1048575" man="1"/>
    <brk id="26" max="1048575" man="1"/>
  </colBreaks>
</worksheet>
</file>

<file path=xl/worksheets/sheet43.xml><?xml version="1.0" encoding="utf-8"?>
<worksheet xmlns="http://schemas.openxmlformats.org/spreadsheetml/2006/main" xmlns:r="http://schemas.openxmlformats.org/officeDocument/2006/relationships">
  <sheetPr transitionEvaluation="1"/>
  <dimension ref="A1:H128"/>
  <sheetViews>
    <sheetView defaultGridColor="0" topLeftCell="A22" colorId="22" zoomScale="85" zoomScaleNormal="85" workbookViewId="0">
      <selection activeCell="C20" sqref="C20"/>
    </sheetView>
  </sheetViews>
  <sheetFormatPr defaultColWidth="9.6328125" defaultRowHeight="15"/>
  <cols>
    <col min="1" max="1" width="4.6328125" style="9" customWidth="1"/>
    <col min="2" max="2" width="31" style="9" customWidth="1"/>
    <col min="3" max="3" width="16.6328125" style="9" customWidth="1"/>
    <col min="4" max="4" width="7.6328125" style="9" customWidth="1"/>
    <col min="5" max="7" width="16.6328125" style="9" customWidth="1"/>
    <col min="8" max="16384" width="9.6328125" style="9"/>
  </cols>
  <sheetData>
    <row r="1" spans="1:8">
      <c r="A1" s="1021" t="s">
        <v>1429</v>
      </c>
      <c r="B1" s="1024"/>
      <c r="C1" s="1022"/>
      <c r="D1" s="1024" t="s">
        <v>1202</v>
      </c>
      <c r="E1" s="1024"/>
      <c r="F1" s="1023" t="s">
        <v>1431</v>
      </c>
      <c r="G1" s="1025" t="s">
        <v>1432</v>
      </c>
      <c r="H1" s="17"/>
    </row>
    <row r="2" spans="1:8">
      <c r="A2" s="72" t="str">
        <f>'Data Sheet'!$C$25</f>
        <v>Rochester Gas &amp; Electric Corporation</v>
      </c>
      <c r="C2" s="1027"/>
      <c r="D2" s="9" t="s">
        <v>3719</v>
      </c>
      <c r="F2" s="509" t="s">
        <v>1434</v>
      </c>
      <c r="G2" s="1029"/>
      <c r="H2" s="17"/>
    </row>
    <row r="3" spans="1:8" ht="15" customHeight="1">
      <c r="A3" s="1030"/>
      <c r="B3" s="550"/>
      <c r="C3" s="1027"/>
      <c r="D3" s="9" t="s">
        <v>3720</v>
      </c>
      <c r="F3" s="870" t="str">
        <f>'Data Sheet'!$C$40</f>
        <v xml:space="preserve"> </v>
      </c>
      <c r="G3" s="1586" t="str">
        <f>'Data Sheet'!$C$38</f>
        <v>12/31/2013</v>
      </c>
      <c r="H3" s="17"/>
    </row>
    <row r="4" spans="1:8" ht="15" customHeight="1">
      <c r="A4" s="1450" t="s">
        <v>1811</v>
      </c>
      <c r="B4" s="1033"/>
      <c r="C4" s="1451"/>
      <c r="D4" s="1451"/>
      <c r="E4" s="1451"/>
      <c r="F4" s="1451"/>
      <c r="G4" s="1452"/>
      <c r="H4" s="17"/>
    </row>
    <row r="5" spans="1:8">
      <c r="A5" s="1026" t="s">
        <v>2005</v>
      </c>
      <c r="B5" s="9" t="s">
        <v>1812</v>
      </c>
      <c r="G5" s="1362"/>
      <c r="H5" s="17"/>
    </row>
    <row r="6" spans="1:8">
      <c r="A6" s="1026" t="s">
        <v>1922</v>
      </c>
      <c r="B6" s="9" t="s">
        <v>1813</v>
      </c>
      <c r="G6" s="1362"/>
      <c r="H6" s="17"/>
    </row>
    <row r="7" spans="1:8">
      <c r="A7" s="1026" t="s">
        <v>1923</v>
      </c>
      <c r="B7" s="1978" t="s">
        <v>1079</v>
      </c>
      <c r="C7" s="1896"/>
      <c r="D7" s="1896"/>
      <c r="E7" s="1896"/>
      <c r="F7" s="1896"/>
      <c r="G7" s="1897"/>
      <c r="H7" s="17"/>
    </row>
    <row r="8" spans="1:8">
      <c r="A8" s="1030"/>
      <c r="B8" s="1908"/>
      <c r="C8" s="1908"/>
      <c r="D8" s="1908"/>
      <c r="E8" s="1908"/>
      <c r="F8" s="1908"/>
      <c r="G8" s="1953"/>
      <c r="H8" s="17"/>
    </row>
    <row r="9" spans="1:8">
      <c r="A9" s="1363"/>
      <c r="B9" s="509"/>
      <c r="C9" s="1461" t="s">
        <v>4713</v>
      </c>
      <c r="D9" s="1464" t="s">
        <v>3398</v>
      </c>
      <c r="E9" s="1033"/>
      <c r="F9" s="509"/>
      <c r="G9" s="1507" t="s">
        <v>4713</v>
      </c>
      <c r="H9" s="17"/>
    </row>
    <row r="10" spans="1:8">
      <c r="A10" s="1363"/>
      <c r="B10" s="1366" t="s">
        <v>1814</v>
      </c>
      <c r="C10" s="1461" t="s">
        <v>1882</v>
      </c>
      <c r="D10" s="1366" t="s">
        <v>4715</v>
      </c>
      <c r="E10" s="509"/>
      <c r="F10" s="1366" t="s">
        <v>3395</v>
      </c>
      <c r="G10" s="1507" t="s">
        <v>2139</v>
      </c>
      <c r="H10" s="17"/>
    </row>
    <row r="11" spans="1:8">
      <c r="A11" s="1363" t="s">
        <v>1357</v>
      </c>
      <c r="B11" s="1366" t="s">
        <v>1815</v>
      </c>
      <c r="C11" s="1461" t="s">
        <v>3414</v>
      </c>
      <c r="D11" s="1366" t="s">
        <v>4208</v>
      </c>
      <c r="E11" s="1461" t="s">
        <v>4717</v>
      </c>
      <c r="F11" s="509"/>
      <c r="G11" s="1507"/>
      <c r="H11" s="17"/>
    </row>
    <row r="12" spans="1:8">
      <c r="A12" s="1381" t="s">
        <v>1360</v>
      </c>
      <c r="B12" s="1468" t="s">
        <v>446</v>
      </c>
      <c r="C12" s="1468" t="s">
        <v>447</v>
      </c>
      <c r="D12" s="1468" t="s">
        <v>448</v>
      </c>
      <c r="E12" s="1468" t="s">
        <v>449</v>
      </c>
      <c r="F12" s="1464" t="s">
        <v>1953</v>
      </c>
      <c r="G12" s="1382" t="s">
        <v>1954</v>
      </c>
      <c r="H12" s="17"/>
    </row>
    <row r="13" spans="1:8">
      <c r="A13" s="1363">
        <v>1</v>
      </c>
      <c r="B13" s="1777" t="s">
        <v>21</v>
      </c>
      <c r="C13" s="514"/>
      <c r="D13" s="498"/>
      <c r="E13" s="514"/>
      <c r="F13" s="514"/>
      <c r="G13" s="516">
        <f t="shared" ref="G13:G57" si="0">C13-E13+F13</f>
        <v>0</v>
      </c>
      <c r="H13" s="17"/>
    </row>
    <row r="14" spans="1:8">
      <c r="A14" s="1363">
        <v>2</v>
      </c>
      <c r="B14" s="509" t="s">
        <v>22</v>
      </c>
      <c r="C14" s="517"/>
      <c r="D14" s="498"/>
      <c r="E14" s="517"/>
      <c r="F14" s="517"/>
      <c r="G14" s="518">
        <f t="shared" si="0"/>
        <v>0</v>
      </c>
      <c r="H14" s="17"/>
    </row>
    <row r="15" spans="1:8">
      <c r="A15" s="1363">
        <v>3</v>
      </c>
      <c r="B15" s="509" t="s">
        <v>23</v>
      </c>
      <c r="C15" s="517">
        <v>1139538</v>
      </c>
      <c r="D15" s="498"/>
      <c r="E15" s="517"/>
      <c r="F15" s="517"/>
      <c r="G15" s="518">
        <f t="shared" si="0"/>
        <v>1139538</v>
      </c>
      <c r="H15" s="17"/>
    </row>
    <row r="16" spans="1:8">
      <c r="A16" s="1363">
        <v>4</v>
      </c>
      <c r="B16" s="509"/>
      <c r="C16" s="517"/>
      <c r="D16" s="498"/>
      <c r="E16" s="517"/>
      <c r="F16" s="517"/>
      <c r="G16" s="518">
        <f t="shared" si="0"/>
        <v>0</v>
      </c>
      <c r="H16" s="17"/>
    </row>
    <row r="17" spans="1:8">
      <c r="A17" s="1363">
        <v>5</v>
      </c>
      <c r="B17" s="509" t="s">
        <v>24</v>
      </c>
      <c r="C17" s="517">
        <v>13994827</v>
      </c>
      <c r="D17" s="498">
        <v>926</v>
      </c>
      <c r="E17" s="517">
        <v>1261012</v>
      </c>
      <c r="F17" s="517"/>
      <c r="G17" s="518">
        <f t="shared" si="0"/>
        <v>12733815</v>
      </c>
      <c r="H17" s="17"/>
    </row>
    <row r="18" spans="1:8">
      <c r="A18" s="1363">
        <v>6</v>
      </c>
      <c r="B18" s="509"/>
      <c r="C18" s="517"/>
      <c r="D18" s="498"/>
      <c r="E18" s="517"/>
      <c r="F18" s="517"/>
      <c r="G18" s="518">
        <f t="shared" si="0"/>
        <v>0</v>
      </c>
      <c r="H18" s="17"/>
    </row>
    <row r="19" spans="1:8">
      <c r="A19" s="1363">
        <v>7</v>
      </c>
      <c r="B19" s="509" t="s">
        <v>25</v>
      </c>
      <c r="C19" s="517">
        <v>349280</v>
      </c>
      <c r="D19" s="498">
        <v>143</v>
      </c>
      <c r="E19" s="517">
        <v>128391</v>
      </c>
      <c r="F19" s="517"/>
      <c r="G19" s="518">
        <f t="shared" si="0"/>
        <v>220889</v>
      </c>
      <c r="H19" s="17"/>
    </row>
    <row r="20" spans="1:8">
      <c r="A20" s="1363">
        <v>8</v>
      </c>
      <c r="B20" s="509"/>
      <c r="C20" s="517"/>
      <c r="D20" s="498"/>
      <c r="E20" s="517"/>
      <c r="F20" s="517"/>
      <c r="G20" s="518">
        <f t="shared" si="0"/>
        <v>0</v>
      </c>
      <c r="H20" s="17"/>
    </row>
    <row r="21" spans="1:8">
      <c r="A21" s="1363">
        <v>9</v>
      </c>
      <c r="B21" s="509" t="s">
        <v>26</v>
      </c>
      <c r="C21" s="517">
        <v>-107497</v>
      </c>
      <c r="D21" s="498"/>
      <c r="E21" s="517"/>
      <c r="F21" s="517"/>
      <c r="G21" s="518">
        <f t="shared" si="0"/>
        <v>-107497</v>
      </c>
      <c r="H21" s="17"/>
    </row>
    <row r="22" spans="1:8">
      <c r="A22" s="1363">
        <v>10</v>
      </c>
      <c r="B22" s="509"/>
      <c r="C22" s="517"/>
      <c r="D22" s="498"/>
      <c r="E22" s="517"/>
      <c r="F22" s="517"/>
      <c r="G22" s="518">
        <f t="shared" si="0"/>
        <v>0</v>
      </c>
      <c r="H22" s="17"/>
    </row>
    <row r="23" spans="1:8">
      <c r="A23" s="1363">
        <v>11</v>
      </c>
      <c r="B23" s="509" t="s">
        <v>27</v>
      </c>
      <c r="C23" s="517">
        <v>17700</v>
      </c>
      <c r="D23" s="498"/>
      <c r="E23" s="517"/>
      <c r="F23" s="517"/>
      <c r="G23" s="518">
        <f t="shared" si="0"/>
        <v>17700</v>
      </c>
      <c r="H23" s="17"/>
    </row>
    <row r="24" spans="1:8">
      <c r="A24" s="1363">
        <v>12</v>
      </c>
      <c r="B24" s="509"/>
      <c r="C24" s="517"/>
      <c r="D24" s="498"/>
      <c r="E24" s="517"/>
      <c r="F24" s="517"/>
      <c r="G24" s="518">
        <f t="shared" si="0"/>
        <v>0</v>
      </c>
      <c r="H24" s="17"/>
    </row>
    <row r="25" spans="1:8">
      <c r="A25" s="1363">
        <v>13</v>
      </c>
      <c r="B25" s="509" t="s">
        <v>28</v>
      </c>
      <c r="C25" s="517">
        <v>15000</v>
      </c>
      <c r="D25" s="498"/>
      <c r="E25" s="517"/>
      <c r="F25" s="517">
        <v>37485</v>
      </c>
      <c r="G25" s="518">
        <f t="shared" si="0"/>
        <v>52485</v>
      </c>
      <c r="H25" s="17"/>
    </row>
    <row r="26" spans="1:8">
      <c r="A26" s="1363">
        <v>14</v>
      </c>
      <c r="B26" s="509"/>
      <c r="C26" s="517"/>
      <c r="D26" s="498"/>
      <c r="E26" s="517"/>
      <c r="F26" s="517"/>
      <c r="G26" s="518">
        <f t="shared" si="0"/>
        <v>0</v>
      </c>
      <c r="H26" s="17"/>
    </row>
    <row r="27" spans="1:8">
      <c r="A27" s="1363">
        <v>15</v>
      </c>
      <c r="B27" s="509" t="s">
        <v>29</v>
      </c>
      <c r="C27" s="517">
        <v>645477</v>
      </c>
      <c r="D27" s="498">
        <v>926</v>
      </c>
      <c r="E27" s="517">
        <v>243284</v>
      </c>
      <c r="F27" s="517">
        <v>91181</v>
      </c>
      <c r="G27" s="518">
        <f t="shared" si="0"/>
        <v>493374</v>
      </c>
      <c r="H27" s="17"/>
    </row>
    <row r="28" spans="1:8">
      <c r="A28" s="1363">
        <v>16</v>
      </c>
      <c r="B28" s="509"/>
      <c r="C28" s="517"/>
      <c r="D28" s="498"/>
      <c r="E28" s="517"/>
      <c r="F28" s="517"/>
      <c r="G28" s="518">
        <f t="shared" si="0"/>
        <v>0</v>
      </c>
      <c r="H28" s="17"/>
    </row>
    <row r="29" spans="1:8">
      <c r="A29" s="1363">
        <v>17</v>
      </c>
      <c r="B29" s="509" t="s">
        <v>30</v>
      </c>
      <c r="C29" s="517">
        <v>1000000</v>
      </c>
      <c r="D29" s="498"/>
      <c r="E29" s="517"/>
      <c r="F29" s="517">
        <v>500000</v>
      </c>
      <c r="G29" s="518">
        <f t="shared" si="0"/>
        <v>1500000</v>
      </c>
      <c r="H29" s="17"/>
    </row>
    <row r="30" spans="1:8">
      <c r="A30" s="1363">
        <v>18</v>
      </c>
      <c r="B30" s="509"/>
      <c r="C30" s="517"/>
      <c r="D30" s="498"/>
      <c r="E30" s="517"/>
      <c r="F30" s="517"/>
      <c r="G30" s="518">
        <f t="shared" si="0"/>
        <v>0</v>
      </c>
      <c r="H30" s="17"/>
    </row>
    <row r="31" spans="1:8">
      <c r="A31" s="1363">
        <v>19</v>
      </c>
      <c r="B31" s="509" t="s">
        <v>31</v>
      </c>
      <c r="C31" s="375">
        <v>9216</v>
      </c>
      <c r="D31" s="98">
        <v>924</v>
      </c>
      <c r="E31" s="375">
        <v>8630</v>
      </c>
      <c r="F31" s="375">
        <v>5084</v>
      </c>
      <c r="G31" s="518">
        <f t="shared" si="0"/>
        <v>5670</v>
      </c>
      <c r="H31" s="17"/>
    </row>
    <row r="32" spans="1:8">
      <c r="A32" s="1363">
        <v>20</v>
      </c>
      <c r="B32" s="509"/>
      <c r="C32" s="375"/>
      <c r="D32" s="98"/>
      <c r="E32" s="375"/>
      <c r="F32" s="375"/>
      <c r="G32" s="518">
        <f t="shared" si="0"/>
        <v>0</v>
      </c>
      <c r="H32" s="17"/>
    </row>
    <row r="33" spans="1:8">
      <c r="A33" s="1363">
        <v>21</v>
      </c>
      <c r="B33" s="509" t="s">
        <v>32</v>
      </c>
      <c r="C33" s="375">
        <v>1061900</v>
      </c>
      <c r="D33" s="98"/>
      <c r="E33" s="375"/>
      <c r="F33" s="375">
        <v>258700</v>
      </c>
      <c r="G33" s="518">
        <f t="shared" si="0"/>
        <v>1320600</v>
      </c>
      <c r="H33" s="17"/>
    </row>
    <row r="34" spans="1:8">
      <c r="A34" s="1363">
        <v>22</v>
      </c>
      <c r="B34" s="509"/>
      <c r="C34" s="375"/>
      <c r="D34" s="98"/>
      <c r="E34" s="375"/>
      <c r="F34" s="375"/>
      <c r="G34" s="518">
        <f t="shared" si="0"/>
        <v>0</v>
      </c>
      <c r="H34" s="17"/>
    </row>
    <row r="35" spans="1:8">
      <c r="A35" s="1363">
        <v>23</v>
      </c>
      <c r="B35" s="509" t="s">
        <v>33</v>
      </c>
      <c r="C35" s="375"/>
      <c r="D35" s="98"/>
      <c r="E35" s="375"/>
      <c r="F35" s="375">
        <v>70000</v>
      </c>
      <c r="G35" s="518">
        <f t="shared" si="0"/>
        <v>70000</v>
      </c>
      <c r="H35" s="17"/>
    </row>
    <row r="36" spans="1:8">
      <c r="A36" s="1363">
        <v>24</v>
      </c>
      <c r="B36" s="509"/>
      <c r="C36" s="375"/>
      <c r="D36" s="98"/>
      <c r="E36" s="375"/>
      <c r="F36" s="375"/>
      <c r="G36" s="518">
        <f t="shared" si="0"/>
        <v>0</v>
      </c>
      <c r="H36" s="17"/>
    </row>
    <row r="37" spans="1:8">
      <c r="A37" s="1363">
        <v>25</v>
      </c>
      <c r="B37" s="509"/>
      <c r="C37" s="375"/>
      <c r="D37" s="98"/>
      <c r="E37" s="375"/>
      <c r="F37" s="375"/>
      <c r="G37" s="518">
        <f t="shared" si="0"/>
        <v>0</v>
      </c>
      <c r="H37" s="17"/>
    </row>
    <row r="38" spans="1:8">
      <c r="A38" s="1363">
        <v>26</v>
      </c>
      <c r="B38" s="509"/>
      <c r="C38" s="375"/>
      <c r="D38" s="98"/>
      <c r="E38" s="375"/>
      <c r="F38" s="375"/>
      <c r="G38" s="518">
        <f t="shared" si="0"/>
        <v>0</v>
      </c>
      <c r="H38" s="17"/>
    </row>
    <row r="39" spans="1:8">
      <c r="A39" s="1363">
        <v>27</v>
      </c>
      <c r="B39" s="509"/>
      <c r="C39" s="375"/>
      <c r="D39" s="98"/>
      <c r="E39" s="375"/>
      <c r="F39" s="375"/>
      <c r="G39" s="518">
        <f t="shared" si="0"/>
        <v>0</v>
      </c>
      <c r="H39" s="17"/>
    </row>
    <row r="40" spans="1:8">
      <c r="A40" s="1363">
        <v>28</v>
      </c>
      <c r="B40" s="509"/>
      <c r="C40" s="375"/>
      <c r="D40" s="98"/>
      <c r="E40" s="375"/>
      <c r="F40" s="375"/>
      <c r="G40" s="518">
        <f t="shared" si="0"/>
        <v>0</v>
      </c>
      <c r="H40" s="17"/>
    </row>
    <row r="41" spans="1:8">
      <c r="A41" s="1363">
        <v>29</v>
      </c>
      <c r="B41" s="509"/>
      <c r="C41" s="375"/>
      <c r="D41" s="98"/>
      <c r="E41" s="375"/>
      <c r="F41" s="375"/>
      <c r="G41" s="518">
        <f t="shared" si="0"/>
        <v>0</v>
      </c>
      <c r="H41" s="17"/>
    </row>
    <row r="42" spans="1:8">
      <c r="A42" s="1363">
        <v>30</v>
      </c>
      <c r="B42" s="509"/>
      <c r="C42" s="375"/>
      <c r="D42" s="98"/>
      <c r="E42" s="375"/>
      <c r="F42" s="375"/>
      <c r="G42" s="518">
        <f t="shared" si="0"/>
        <v>0</v>
      </c>
      <c r="H42" s="17"/>
    </row>
    <row r="43" spans="1:8">
      <c r="A43" s="1363">
        <v>31</v>
      </c>
      <c r="B43" s="509"/>
      <c r="C43" s="375"/>
      <c r="D43" s="98"/>
      <c r="E43" s="375"/>
      <c r="F43" s="375"/>
      <c r="G43" s="518">
        <f t="shared" si="0"/>
        <v>0</v>
      </c>
      <c r="H43" s="17"/>
    </row>
    <row r="44" spans="1:8">
      <c r="A44" s="1363">
        <v>32</v>
      </c>
      <c r="B44" s="509"/>
      <c r="C44" s="375"/>
      <c r="D44" s="98"/>
      <c r="E44" s="375"/>
      <c r="F44" s="375"/>
      <c r="G44" s="518">
        <f t="shared" si="0"/>
        <v>0</v>
      </c>
      <c r="H44" s="17"/>
    </row>
    <row r="45" spans="1:8">
      <c r="A45" s="1363">
        <v>33</v>
      </c>
      <c r="B45" s="509"/>
      <c r="C45" s="375"/>
      <c r="D45" s="98"/>
      <c r="E45" s="375"/>
      <c r="F45" s="375"/>
      <c r="G45" s="518">
        <f t="shared" si="0"/>
        <v>0</v>
      </c>
      <c r="H45" s="17"/>
    </row>
    <row r="46" spans="1:8">
      <c r="A46" s="1363">
        <v>34</v>
      </c>
      <c r="B46" s="509"/>
      <c r="C46" s="375"/>
      <c r="D46" s="98"/>
      <c r="E46" s="375"/>
      <c r="F46" s="375"/>
      <c r="G46" s="518">
        <f t="shared" si="0"/>
        <v>0</v>
      </c>
      <c r="H46" s="17"/>
    </row>
    <row r="47" spans="1:8">
      <c r="A47" s="1363">
        <v>35</v>
      </c>
      <c r="B47" s="509"/>
      <c r="C47" s="375"/>
      <c r="D47" s="98"/>
      <c r="E47" s="375"/>
      <c r="F47" s="375"/>
      <c r="G47" s="518">
        <f t="shared" si="0"/>
        <v>0</v>
      </c>
      <c r="H47" s="17"/>
    </row>
    <row r="48" spans="1:8">
      <c r="A48" s="1363">
        <v>36</v>
      </c>
      <c r="B48" s="509"/>
      <c r="C48" s="375"/>
      <c r="D48" s="98"/>
      <c r="E48" s="375"/>
      <c r="F48" s="375"/>
      <c r="G48" s="518">
        <f t="shared" si="0"/>
        <v>0</v>
      </c>
      <c r="H48" s="17"/>
    </row>
    <row r="49" spans="1:8">
      <c r="A49" s="1363">
        <v>37</v>
      </c>
      <c r="B49" s="509"/>
      <c r="C49" s="375"/>
      <c r="D49" s="98"/>
      <c r="E49" s="375"/>
      <c r="F49" s="375"/>
      <c r="G49" s="518">
        <f t="shared" si="0"/>
        <v>0</v>
      </c>
      <c r="H49" s="17"/>
    </row>
    <row r="50" spans="1:8">
      <c r="A50" s="1363">
        <v>38</v>
      </c>
      <c r="B50" s="509"/>
      <c r="C50" s="375"/>
      <c r="D50" s="98"/>
      <c r="E50" s="375"/>
      <c r="F50" s="375"/>
      <c r="G50" s="518">
        <f t="shared" si="0"/>
        <v>0</v>
      </c>
      <c r="H50" s="17"/>
    </row>
    <row r="51" spans="1:8">
      <c r="A51" s="1363">
        <v>39</v>
      </c>
      <c r="B51" s="509"/>
      <c r="C51" s="375"/>
      <c r="D51" s="98"/>
      <c r="E51" s="375"/>
      <c r="F51" s="375"/>
      <c r="G51" s="518">
        <f t="shared" si="0"/>
        <v>0</v>
      </c>
      <c r="H51" s="17"/>
    </row>
    <row r="52" spans="1:8">
      <c r="A52" s="1363">
        <v>40</v>
      </c>
      <c r="B52" s="509"/>
      <c r="C52" s="375"/>
      <c r="D52" s="98"/>
      <c r="E52" s="375"/>
      <c r="F52" s="375"/>
      <c r="G52" s="518">
        <f t="shared" si="0"/>
        <v>0</v>
      </c>
      <c r="H52" s="17"/>
    </row>
    <row r="53" spans="1:8">
      <c r="A53" s="1363">
        <v>41</v>
      </c>
      <c r="B53" s="509"/>
      <c r="C53" s="375"/>
      <c r="D53" s="98"/>
      <c r="E53" s="375"/>
      <c r="F53" s="375"/>
      <c r="G53" s="518">
        <f t="shared" si="0"/>
        <v>0</v>
      </c>
      <c r="H53" s="17"/>
    </row>
    <row r="54" spans="1:8">
      <c r="A54" s="1363">
        <v>42</v>
      </c>
      <c r="B54" s="509"/>
      <c r="C54" s="375"/>
      <c r="D54" s="98"/>
      <c r="E54" s="375"/>
      <c r="F54" s="375"/>
      <c r="G54" s="518">
        <f t="shared" si="0"/>
        <v>0</v>
      </c>
      <c r="H54" s="17"/>
    </row>
    <row r="55" spans="1:8">
      <c r="A55" s="1363">
        <v>43</v>
      </c>
      <c r="B55" s="509"/>
      <c r="C55" s="375"/>
      <c r="D55" s="98"/>
      <c r="E55" s="375"/>
      <c r="F55" s="375"/>
      <c r="G55" s="518">
        <f t="shared" si="0"/>
        <v>0</v>
      </c>
      <c r="H55" s="17"/>
    </row>
    <row r="56" spans="1:8">
      <c r="A56" s="1363">
        <v>44</v>
      </c>
      <c r="B56" s="509"/>
      <c r="C56" s="375"/>
      <c r="D56" s="98"/>
      <c r="E56" s="375"/>
      <c r="F56" s="375"/>
      <c r="G56" s="518">
        <f t="shared" si="0"/>
        <v>0</v>
      </c>
      <c r="H56" s="17"/>
    </row>
    <row r="57" spans="1:8">
      <c r="A57" s="1363">
        <v>45</v>
      </c>
      <c r="B57" s="509"/>
      <c r="C57" s="375"/>
      <c r="D57" s="98"/>
      <c r="E57" s="375"/>
      <c r="F57" s="375"/>
      <c r="G57" s="518">
        <f t="shared" si="0"/>
        <v>0</v>
      </c>
      <c r="H57" s="17"/>
    </row>
    <row r="58" spans="1:8">
      <c r="A58" s="1363">
        <v>46</v>
      </c>
      <c r="B58" s="509" t="s">
        <v>3401</v>
      </c>
      <c r="C58" s="375">
        <f>C119</f>
        <v>0</v>
      </c>
      <c r="D58" s="1508"/>
      <c r="E58" s="375">
        <f>E119</f>
        <v>0</v>
      </c>
      <c r="F58" s="375">
        <f>F119</f>
        <v>0</v>
      </c>
      <c r="G58" s="518">
        <f>G119</f>
        <v>0</v>
      </c>
      <c r="H58" s="17"/>
    </row>
    <row r="59" spans="1:8" ht="15.6" thickBot="1">
      <c r="A59" s="1509">
        <v>47</v>
      </c>
      <c r="B59" s="571" t="s">
        <v>4204</v>
      </c>
      <c r="C59" s="328">
        <f>SUM(C13:C58)</f>
        <v>18125441</v>
      </c>
      <c r="D59" s="1510"/>
      <c r="E59" s="328">
        <f>SUM(E13:E58)</f>
        <v>1641317</v>
      </c>
      <c r="F59" s="328">
        <f>SUM(F13:F58)</f>
        <v>962450</v>
      </c>
      <c r="G59" s="326">
        <f>SUM(G13:G58)</f>
        <v>17446574</v>
      </c>
      <c r="H59" s="17"/>
    </row>
    <row r="60" spans="1:8">
      <c r="A60" s="13" t="s">
        <v>1816</v>
      </c>
      <c r="B60" s="12"/>
      <c r="C60" s="12"/>
      <c r="E60" s="12"/>
      <c r="F60" s="12"/>
      <c r="G60" s="12" t="s">
        <v>1817</v>
      </c>
      <c r="H60" s="17"/>
    </row>
    <row r="61" spans="1:8">
      <c r="A61" s="12" t="s">
        <v>1818</v>
      </c>
      <c r="B61" s="12"/>
      <c r="C61" s="12"/>
      <c r="D61" s="12"/>
      <c r="E61" s="12"/>
      <c r="F61" s="12"/>
      <c r="G61" s="12"/>
      <c r="H61" s="17"/>
    </row>
    <row r="62" spans="1:8">
      <c r="H62" s="17"/>
    </row>
    <row r="63" spans="1:8" ht="15.6">
      <c r="A63" s="1361" t="s">
        <v>3423</v>
      </c>
      <c r="B63" s="12"/>
      <c r="C63" s="12"/>
      <c r="D63" s="12"/>
      <c r="E63" s="12"/>
      <c r="F63" s="12"/>
      <c r="G63" s="12"/>
      <c r="H63" s="17"/>
    </row>
    <row r="64" spans="1:8">
      <c r="H64" s="17"/>
    </row>
    <row r="65" spans="1:8" ht="15.6" thickBot="1">
      <c r="A65" s="9" t="str">
        <f>'Data Sheet'!$C$22</f>
        <v>Please fill in the following:</v>
      </c>
      <c r="F65" s="1357">
        <f>'Data Sheet'!$C$37</f>
        <v>0</v>
      </c>
      <c r="G65" s="9">
        <f>'Data Sheet'!$C$35</f>
        <v>0</v>
      </c>
      <c r="H65" s="17"/>
    </row>
    <row r="66" spans="1:8">
      <c r="A66" s="1511"/>
      <c r="B66" s="1512"/>
      <c r="C66" s="1512"/>
      <c r="D66" s="1512"/>
      <c r="E66" s="1512"/>
      <c r="F66" s="1512"/>
      <c r="G66" s="1513"/>
      <c r="H66" s="17"/>
    </row>
    <row r="67" spans="1:8">
      <c r="A67" s="1474" t="s">
        <v>1811</v>
      </c>
      <c r="B67" s="12"/>
      <c r="C67" s="12"/>
      <c r="D67" s="12"/>
      <c r="E67" s="12"/>
      <c r="F67" s="12"/>
      <c r="G67" s="1038"/>
      <c r="H67" s="17"/>
    </row>
    <row r="68" spans="1:8">
      <c r="A68" s="1026"/>
      <c r="G68" s="1362"/>
      <c r="H68" s="17"/>
    </row>
    <row r="69" spans="1:8">
      <c r="A69" s="1377"/>
      <c r="B69" s="1379"/>
      <c r="C69" s="1458" t="s">
        <v>4713</v>
      </c>
      <c r="D69" s="1492" t="s">
        <v>3398</v>
      </c>
      <c r="E69" s="1451"/>
      <c r="F69" s="1379"/>
      <c r="G69" s="1514" t="s">
        <v>4713</v>
      </c>
      <c r="H69" s="17"/>
    </row>
    <row r="70" spans="1:8">
      <c r="A70" s="1363"/>
      <c r="B70" s="1366" t="s">
        <v>1814</v>
      </c>
      <c r="C70" s="1461" t="s">
        <v>1882</v>
      </c>
      <c r="D70" s="1366" t="s">
        <v>4715</v>
      </c>
      <c r="E70" s="509"/>
      <c r="F70" s="1366" t="s">
        <v>3395</v>
      </c>
      <c r="G70" s="1507" t="s">
        <v>2139</v>
      </c>
      <c r="H70" s="17"/>
    </row>
    <row r="71" spans="1:8">
      <c r="A71" s="1363" t="s">
        <v>1357</v>
      </c>
      <c r="B71" s="1366" t="s">
        <v>1815</v>
      </c>
      <c r="C71" s="1461" t="s">
        <v>3414</v>
      </c>
      <c r="D71" s="1366" t="s">
        <v>4208</v>
      </c>
      <c r="E71" s="1461" t="s">
        <v>4717</v>
      </c>
      <c r="F71" s="509"/>
      <c r="G71" s="1507"/>
      <c r="H71" s="17"/>
    </row>
    <row r="72" spans="1:8">
      <c r="A72" s="1381" t="s">
        <v>1360</v>
      </c>
      <c r="B72" s="1468" t="s">
        <v>446</v>
      </c>
      <c r="C72" s="1468" t="s">
        <v>447</v>
      </c>
      <c r="D72" s="1468" t="s">
        <v>448</v>
      </c>
      <c r="E72" s="1468" t="s">
        <v>449</v>
      </c>
      <c r="F72" s="1464" t="s">
        <v>1953</v>
      </c>
      <c r="G72" s="1382" t="s">
        <v>1954</v>
      </c>
      <c r="H72" s="17"/>
    </row>
    <row r="73" spans="1:8">
      <c r="A73" s="1363">
        <v>1</v>
      </c>
      <c r="B73" s="1461"/>
      <c r="C73" s="517"/>
      <c r="D73" s="515"/>
      <c r="E73" s="517"/>
      <c r="F73" s="517"/>
      <c r="G73" s="516">
        <f t="shared" ref="G73:G118" si="1">C73-E73+F73</f>
        <v>0</v>
      </c>
      <c r="H73" s="17"/>
    </row>
    <row r="74" spans="1:8">
      <c r="A74" s="1363">
        <v>2</v>
      </c>
      <c r="B74" s="509"/>
      <c r="C74" s="517"/>
      <c r="D74" s="515"/>
      <c r="E74" s="517"/>
      <c r="F74" s="517"/>
      <c r="G74" s="518">
        <f t="shared" si="1"/>
        <v>0</v>
      </c>
      <c r="H74" s="17"/>
    </row>
    <row r="75" spans="1:8">
      <c r="A75" s="1363">
        <v>3</v>
      </c>
      <c r="B75" s="509"/>
      <c r="C75" s="517"/>
      <c r="D75" s="515"/>
      <c r="E75" s="517"/>
      <c r="F75" s="517"/>
      <c r="G75" s="518">
        <f t="shared" si="1"/>
        <v>0</v>
      </c>
      <c r="H75" s="17"/>
    </row>
    <row r="76" spans="1:8">
      <c r="A76" s="1363">
        <v>4</v>
      </c>
      <c r="B76" s="509"/>
      <c r="C76" s="517"/>
      <c r="D76" s="515"/>
      <c r="E76" s="517"/>
      <c r="F76" s="517"/>
      <c r="G76" s="518">
        <f t="shared" si="1"/>
        <v>0</v>
      </c>
      <c r="H76" s="17"/>
    </row>
    <row r="77" spans="1:8">
      <c r="A77" s="1363">
        <v>5</v>
      </c>
      <c r="B77" s="509"/>
      <c r="C77" s="517"/>
      <c r="D77" s="515"/>
      <c r="E77" s="517"/>
      <c r="F77" s="517"/>
      <c r="G77" s="518">
        <f t="shared" si="1"/>
        <v>0</v>
      </c>
      <c r="H77" s="17"/>
    </row>
    <row r="78" spans="1:8">
      <c r="A78" s="1363">
        <v>6</v>
      </c>
      <c r="B78" s="509"/>
      <c r="C78" s="517"/>
      <c r="D78" s="515"/>
      <c r="E78" s="517"/>
      <c r="F78" s="517"/>
      <c r="G78" s="518">
        <f t="shared" si="1"/>
        <v>0</v>
      </c>
      <c r="H78" s="17"/>
    </row>
    <row r="79" spans="1:8">
      <c r="A79" s="1363">
        <v>7</v>
      </c>
      <c r="B79" s="509"/>
      <c r="C79" s="517"/>
      <c r="D79" s="515"/>
      <c r="E79" s="517"/>
      <c r="F79" s="517"/>
      <c r="G79" s="518">
        <f t="shared" si="1"/>
        <v>0</v>
      </c>
      <c r="H79" s="17"/>
    </row>
    <row r="80" spans="1:8">
      <c r="A80" s="1363">
        <v>8</v>
      </c>
      <c r="B80" s="509"/>
      <c r="C80" s="517"/>
      <c r="D80" s="515"/>
      <c r="E80" s="517"/>
      <c r="F80" s="517"/>
      <c r="G80" s="518">
        <f t="shared" si="1"/>
        <v>0</v>
      </c>
      <c r="H80" s="17"/>
    </row>
    <row r="81" spans="1:8">
      <c r="A81" s="1363">
        <v>9</v>
      </c>
      <c r="B81" s="509"/>
      <c r="C81" s="517"/>
      <c r="D81" s="515"/>
      <c r="E81" s="517"/>
      <c r="F81" s="517"/>
      <c r="G81" s="518">
        <f t="shared" si="1"/>
        <v>0</v>
      </c>
      <c r="H81" s="17"/>
    </row>
    <row r="82" spans="1:8">
      <c r="A82" s="1363">
        <v>10</v>
      </c>
      <c r="B82" s="509"/>
      <c r="C82" s="517"/>
      <c r="D82" s="515"/>
      <c r="E82" s="517"/>
      <c r="F82" s="517"/>
      <c r="G82" s="518">
        <f t="shared" si="1"/>
        <v>0</v>
      </c>
      <c r="H82" s="17"/>
    </row>
    <row r="83" spans="1:8">
      <c r="A83" s="1363">
        <v>11</v>
      </c>
      <c r="B83" s="509"/>
      <c r="C83" s="517"/>
      <c r="D83" s="514"/>
      <c r="E83" s="517"/>
      <c r="F83" s="517"/>
      <c r="G83" s="518">
        <f t="shared" si="1"/>
        <v>0</v>
      </c>
      <c r="H83" s="17"/>
    </row>
    <row r="84" spans="1:8">
      <c r="A84" s="1363">
        <v>12</v>
      </c>
      <c r="B84" s="509"/>
      <c r="C84" s="517"/>
      <c r="D84" s="515"/>
      <c r="E84" s="517"/>
      <c r="F84" s="517"/>
      <c r="G84" s="518">
        <f t="shared" si="1"/>
        <v>0</v>
      </c>
      <c r="H84" s="17"/>
    </row>
    <row r="85" spans="1:8">
      <c r="A85" s="1363">
        <v>13</v>
      </c>
      <c r="B85" s="509"/>
      <c r="C85" s="517"/>
      <c r="D85" s="515"/>
      <c r="E85" s="517"/>
      <c r="F85" s="517"/>
      <c r="G85" s="518">
        <f t="shared" si="1"/>
        <v>0</v>
      </c>
      <c r="H85" s="17"/>
    </row>
    <row r="86" spans="1:8">
      <c r="A86" s="1363">
        <v>14</v>
      </c>
      <c r="B86" s="509"/>
      <c r="C86" s="517"/>
      <c r="D86" s="515"/>
      <c r="E86" s="517"/>
      <c r="F86" s="517"/>
      <c r="G86" s="518">
        <f t="shared" si="1"/>
        <v>0</v>
      </c>
      <c r="H86" s="17"/>
    </row>
    <row r="87" spans="1:8">
      <c r="A87" s="1363">
        <v>15</v>
      </c>
      <c r="B87" s="509"/>
      <c r="C87" s="517"/>
      <c r="D87" s="515"/>
      <c r="E87" s="517"/>
      <c r="F87" s="517"/>
      <c r="G87" s="518">
        <f t="shared" si="1"/>
        <v>0</v>
      </c>
      <c r="H87" s="17"/>
    </row>
    <row r="88" spans="1:8">
      <c r="A88" s="1363">
        <v>16</v>
      </c>
      <c r="B88" s="509"/>
      <c r="C88" s="517"/>
      <c r="D88" s="515"/>
      <c r="E88" s="517"/>
      <c r="F88" s="517"/>
      <c r="G88" s="518">
        <f t="shared" si="1"/>
        <v>0</v>
      </c>
      <c r="H88" s="17"/>
    </row>
    <row r="89" spans="1:8">
      <c r="A89" s="1363">
        <v>17</v>
      </c>
      <c r="B89" s="509"/>
      <c r="C89" s="517"/>
      <c r="D89" s="515"/>
      <c r="E89" s="517"/>
      <c r="F89" s="517"/>
      <c r="G89" s="518">
        <f t="shared" si="1"/>
        <v>0</v>
      </c>
      <c r="H89" s="17"/>
    </row>
    <row r="90" spans="1:8">
      <c r="A90" s="1363">
        <v>18</v>
      </c>
      <c r="B90" s="509"/>
      <c r="C90" s="517"/>
      <c r="D90" s="515"/>
      <c r="E90" s="517"/>
      <c r="F90" s="517"/>
      <c r="G90" s="518">
        <f t="shared" si="1"/>
        <v>0</v>
      </c>
      <c r="H90" s="17"/>
    </row>
    <row r="91" spans="1:8">
      <c r="A91" s="1363">
        <v>19</v>
      </c>
      <c r="B91" s="509"/>
      <c r="C91" s="375"/>
      <c r="D91" s="509"/>
      <c r="E91" s="375"/>
      <c r="F91" s="375"/>
      <c r="G91" s="518">
        <f t="shared" si="1"/>
        <v>0</v>
      </c>
      <c r="H91" s="17"/>
    </row>
    <row r="92" spans="1:8">
      <c r="A92" s="1363">
        <v>20</v>
      </c>
      <c r="B92" s="509"/>
      <c r="C92" s="375"/>
      <c r="D92" s="509"/>
      <c r="E92" s="375"/>
      <c r="F92" s="375"/>
      <c r="G92" s="518">
        <f t="shared" si="1"/>
        <v>0</v>
      </c>
      <c r="H92" s="17"/>
    </row>
    <row r="93" spans="1:8">
      <c r="A93" s="1363">
        <v>21</v>
      </c>
      <c r="B93" s="509"/>
      <c r="C93" s="375"/>
      <c r="D93" s="509"/>
      <c r="E93" s="375"/>
      <c r="F93" s="375"/>
      <c r="G93" s="518">
        <f t="shared" si="1"/>
        <v>0</v>
      </c>
      <c r="H93" s="17"/>
    </row>
    <row r="94" spans="1:8">
      <c r="A94" s="1363">
        <v>22</v>
      </c>
      <c r="B94" s="509"/>
      <c r="C94" s="375"/>
      <c r="D94" s="380"/>
      <c r="E94" s="375"/>
      <c r="F94" s="375"/>
      <c r="G94" s="518">
        <f t="shared" si="1"/>
        <v>0</v>
      </c>
      <c r="H94" s="17"/>
    </row>
    <row r="95" spans="1:8">
      <c r="A95" s="1363">
        <v>23</v>
      </c>
      <c r="B95" s="509"/>
      <c r="C95" s="375"/>
      <c r="D95" s="380"/>
      <c r="E95" s="375"/>
      <c r="F95" s="375"/>
      <c r="G95" s="518">
        <f t="shared" si="1"/>
        <v>0</v>
      </c>
    </row>
    <row r="96" spans="1:8">
      <c r="A96" s="1363">
        <v>24</v>
      </c>
      <c r="B96" s="509"/>
      <c r="C96" s="375"/>
      <c r="D96" s="380"/>
      <c r="E96" s="375"/>
      <c r="F96" s="375"/>
      <c r="G96" s="518">
        <f t="shared" si="1"/>
        <v>0</v>
      </c>
    </row>
    <row r="97" spans="1:7">
      <c r="A97" s="1363">
        <v>25</v>
      </c>
      <c r="B97" s="509"/>
      <c r="C97" s="375"/>
      <c r="D97" s="509"/>
      <c r="E97" s="375"/>
      <c r="F97" s="375"/>
      <c r="G97" s="518">
        <f t="shared" si="1"/>
        <v>0</v>
      </c>
    </row>
    <row r="98" spans="1:7">
      <c r="A98" s="1363">
        <v>26</v>
      </c>
      <c r="B98" s="509"/>
      <c r="C98" s="375"/>
      <c r="D98" s="509"/>
      <c r="E98" s="375"/>
      <c r="F98" s="375"/>
      <c r="G98" s="518">
        <f t="shared" si="1"/>
        <v>0</v>
      </c>
    </row>
    <row r="99" spans="1:7">
      <c r="A99" s="1363">
        <v>27</v>
      </c>
      <c r="B99" s="509"/>
      <c r="C99" s="375"/>
      <c r="D99" s="509"/>
      <c r="E99" s="375"/>
      <c r="F99" s="375"/>
      <c r="G99" s="518">
        <f t="shared" si="1"/>
        <v>0</v>
      </c>
    </row>
    <row r="100" spans="1:7">
      <c r="A100" s="1363">
        <v>28</v>
      </c>
      <c r="B100" s="509"/>
      <c r="C100" s="375"/>
      <c r="D100" s="509"/>
      <c r="E100" s="375"/>
      <c r="F100" s="375"/>
      <c r="G100" s="518">
        <f t="shared" si="1"/>
        <v>0</v>
      </c>
    </row>
    <row r="101" spans="1:7">
      <c r="A101" s="1363">
        <v>29</v>
      </c>
      <c r="B101" s="509"/>
      <c r="C101" s="375"/>
      <c r="D101" s="509"/>
      <c r="E101" s="375"/>
      <c r="F101" s="375"/>
      <c r="G101" s="518">
        <f t="shared" si="1"/>
        <v>0</v>
      </c>
    </row>
    <row r="102" spans="1:7">
      <c r="A102" s="1363">
        <v>30</v>
      </c>
      <c r="B102" s="509"/>
      <c r="C102" s="375"/>
      <c r="D102" s="509"/>
      <c r="E102" s="375"/>
      <c r="F102" s="375"/>
      <c r="G102" s="518">
        <f t="shared" si="1"/>
        <v>0</v>
      </c>
    </row>
    <row r="103" spans="1:7">
      <c r="A103" s="1363">
        <v>31</v>
      </c>
      <c r="B103" s="509"/>
      <c r="C103" s="375"/>
      <c r="D103" s="509"/>
      <c r="E103" s="375"/>
      <c r="F103" s="375"/>
      <c r="G103" s="518">
        <f t="shared" si="1"/>
        <v>0</v>
      </c>
    </row>
    <row r="104" spans="1:7">
      <c r="A104" s="1363">
        <v>32</v>
      </c>
      <c r="B104" s="509"/>
      <c r="C104" s="375"/>
      <c r="D104" s="509"/>
      <c r="E104" s="375"/>
      <c r="F104" s="375"/>
      <c r="G104" s="518">
        <f t="shared" si="1"/>
        <v>0</v>
      </c>
    </row>
    <row r="105" spans="1:7">
      <c r="A105" s="1363">
        <v>33</v>
      </c>
      <c r="B105" s="509"/>
      <c r="C105" s="375"/>
      <c r="D105" s="509"/>
      <c r="E105" s="375"/>
      <c r="F105" s="375"/>
      <c r="G105" s="518">
        <f t="shared" si="1"/>
        <v>0</v>
      </c>
    </row>
    <row r="106" spans="1:7">
      <c r="A106" s="1363">
        <v>34</v>
      </c>
      <c r="B106" s="509"/>
      <c r="C106" s="375"/>
      <c r="D106" s="509"/>
      <c r="E106" s="375"/>
      <c r="F106" s="375"/>
      <c r="G106" s="518">
        <f t="shared" si="1"/>
        <v>0</v>
      </c>
    </row>
    <row r="107" spans="1:7">
      <c r="A107" s="1363">
        <v>35</v>
      </c>
      <c r="B107" s="509"/>
      <c r="C107" s="375"/>
      <c r="D107" s="509"/>
      <c r="E107" s="375"/>
      <c r="F107" s="375"/>
      <c r="G107" s="518">
        <f t="shared" si="1"/>
        <v>0</v>
      </c>
    </row>
    <row r="108" spans="1:7">
      <c r="A108" s="1363">
        <v>36</v>
      </c>
      <c r="B108" s="509"/>
      <c r="C108" s="375"/>
      <c r="D108" s="509"/>
      <c r="E108" s="375"/>
      <c r="F108" s="375"/>
      <c r="G108" s="518">
        <f t="shared" si="1"/>
        <v>0</v>
      </c>
    </row>
    <row r="109" spans="1:7">
      <c r="A109" s="1363">
        <v>37</v>
      </c>
      <c r="B109" s="509"/>
      <c r="C109" s="375"/>
      <c r="D109" s="509"/>
      <c r="E109" s="375"/>
      <c r="F109" s="375"/>
      <c r="G109" s="518">
        <f t="shared" si="1"/>
        <v>0</v>
      </c>
    </row>
    <row r="110" spans="1:7">
      <c r="A110" s="1363">
        <v>38</v>
      </c>
      <c r="B110" s="509"/>
      <c r="C110" s="375"/>
      <c r="D110" s="509"/>
      <c r="E110" s="375"/>
      <c r="F110" s="375"/>
      <c r="G110" s="518">
        <f t="shared" si="1"/>
        <v>0</v>
      </c>
    </row>
    <row r="111" spans="1:7">
      <c r="A111" s="1363">
        <v>39</v>
      </c>
      <c r="B111" s="509"/>
      <c r="C111" s="375"/>
      <c r="D111" s="509"/>
      <c r="E111" s="375"/>
      <c r="F111" s="375"/>
      <c r="G111" s="518">
        <f t="shared" si="1"/>
        <v>0</v>
      </c>
    </row>
    <row r="112" spans="1:7">
      <c r="A112" s="1363">
        <v>40</v>
      </c>
      <c r="B112" s="509"/>
      <c r="C112" s="375"/>
      <c r="D112" s="509"/>
      <c r="E112" s="375"/>
      <c r="F112" s="375"/>
      <c r="G112" s="518">
        <f t="shared" si="1"/>
        <v>0</v>
      </c>
    </row>
    <row r="113" spans="1:7">
      <c r="A113" s="1363">
        <v>41</v>
      </c>
      <c r="B113" s="509"/>
      <c r="C113" s="375"/>
      <c r="D113" s="509"/>
      <c r="E113" s="375"/>
      <c r="F113" s="375"/>
      <c r="G113" s="518">
        <f t="shared" si="1"/>
        <v>0</v>
      </c>
    </row>
    <row r="114" spans="1:7">
      <c r="A114" s="1363">
        <v>42</v>
      </c>
      <c r="B114" s="509"/>
      <c r="C114" s="375"/>
      <c r="D114" s="509"/>
      <c r="E114" s="375"/>
      <c r="F114" s="375"/>
      <c r="G114" s="518">
        <f t="shared" si="1"/>
        <v>0</v>
      </c>
    </row>
    <row r="115" spans="1:7">
      <c r="A115" s="1363">
        <v>43</v>
      </c>
      <c r="B115" s="509"/>
      <c r="C115" s="375"/>
      <c r="D115" s="509"/>
      <c r="E115" s="375"/>
      <c r="F115" s="375"/>
      <c r="G115" s="518">
        <f t="shared" si="1"/>
        <v>0</v>
      </c>
    </row>
    <row r="116" spans="1:7">
      <c r="A116" s="1363">
        <v>44</v>
      </c>
      <c r="B116" s="509"/>
      <c r="C116" s="375"/>
      <c r="D116" s="509"/>
      <c r="E116" s="375"/>
      <c r="F116" s="375"/>
      <c r="G116" s="518">
        <f t="shared" si="1"/>
        <v>0</v>
      </c>
    </row>
    <row r="117" spans="1:7">
      <c r="A117" s="1363">
        <v>45</v>
      </c>
      <c r="B117" s="509"/>
      <c r="C117" s="375"/>
      <c r="D117" s="509"/>
      <c r="E117" s="375"/>
      <c r="F117" s="375"/>
      <c r="G117" s="518">
        <f t="shared" si="1"/>
        <v>0</v>
      </c>
    </row>
    <row r="118" spans="1:7">
      <c r="A118" s="1363">
        <v>46</v>
      </c>
      <c r="B118" s="509"/>
      <c r="C118" s="375"/>
      <c r="D118" s="509"/>
      <c r="E118" s="375"/>
      <c r="F118" s="375"/>
      <c r="G118" s="518">
        <f t="shared" si="1"/>
        <v>0</v>
      </c>
    </row>
    <row r="119" spans="1:7" ht="15.6" thickBot="1">
      <c r="A119" s="1509">
        <v>47</v>
      </c>
      <c r="B119" s="571" t="s">
        <v>4204</v>
      </c>
      <c r="C119" s="328">
        <f>SUM(C73:C118)</f>
        <v>0</v>
      </c>
      <c r="D119" s="1510"/>
      <c r="E119" s="328">
        <f>SUM(E73:E118)</f>
        <v>0</v>
      </c>
      <c r="F119" s="328">
        <f>SUM(F73:F118)</f>
        <v>0</v>
      </c>
      <c r="G119" s="326">
        <f>SUM(G73:G118)</f>
        <v>0</v>
      </c>
    </row>
    <row r="121" spans="1:7">
      <c r="A121" s="12" t="s">
        <v>1819</v>
      </c>
      <c r="B121" s="12"/>
      <c r="C121" s="12"/>
      <c r="D121" s="12"/>
      <c r="E121" s="12"/>
      <c r="F121" s="12"/>
      <c r="G121" s="12"/>
    </row>
    <row r="123" spans="1:7">
      <c r="A123"/>
      <c r="B123"/>
      <c r="C123"/>
      <c r="D123"/>
      <c r="E123"/>
      <c r="F123"/>
      <c r="G123"/>
    </row>
    <row r="124" spans="1:7">
      <c r="A124"/>
      <c r="B124"/>
      <c r="C124"/>
      <c r="D124"/>
      <c r="E124"/>
      <c r="F124"/>
      <c r="G124"/>
    </row>
    <row r="125" spans="1:7">
      <c r="A125"/>
      <c r="B125"/>
      <c r="C125"/>
      <c r="D125"/>
      <c r="E125"/>
      <c r="F125"/>
      <c r="G125"/>
    </row>
    <row r="126" spans="1:7">
      <c r="A126"/>
      <c r="B126"/>
      <c r="C126"/>
      <c r="D126"/>
      <c r="E126"/>
      <c r="F126"/>
      <c r="G126"/>
    </row>
    <row r="127" spans="1:7">
      <c r="A127"/>
      <c r="B127"/>
      <c r="C127"/>
      <c r="D127"/>
      <c r="E127"/>
      <c r="F127"/>
      <c r="G127"/>
    </row>
    <row r="128" spans="1:7">
      <c r="A128"/>
      <c r="B128"/>
      <c r="C128"/>
      <c r="D128"/>
      <c r="E128"/>
      <c r="F128"/>
      <c r="G128"/>
    </row>
  </sheetData>
  <customSheetViews>
    <customSheetView guid="{B03EE9F7-5DE6-4312-9CF8-68BFF35B892B}" scale="85" colorId="22" topLeftCell="A22">
      <selection activeCell="C20" sqref="C20"/>
      <rowBreaks count="1" manualBreakCount="1">
        <brk id="62" max="16383" man="1"/>
      </rowBreaks>
      <pageMargins left="0.5" right="0.5" top="0.5" bottom="0.5" header="0.5" footer="0.5"/>
      <printOptions horizontalCentered="1" verticalCentered="1"/>
      <pageSetup scale="70" orientation="portrait" horizontalDpi="300" verticalDpi="300" r:id="rId1"/>
      <headerFooter alignWithMargins="0"/>
    </customSheetView>
    <customSheetView guid="{6604920B-9A9A-4B1B-8001-ABFAE204A5A1}" scale="85" colorId="22" showPageBreaks="1">
      <selection activeCell="B2" sqref="B2"/>
      <rowBreaks count="1" manualBreakCount="1">
        <brk id="62" max="16383" man="1"/>
      </rowBreaks>
      <pageMargins left="0.5" right="0.5" top="0.5" bottom="0.5" header="0.5" footer="0.5"/>
      <printOptions horizontalCentered="1" verticalCentered="1"/>
      <pageSetup scale="70" orientation="portrait" horizontalDpi="300" verticalDpi="300" r:id="rId2"/>
      <headerFooter alignWithMargins="0"/>
    </customSheetView>
    <customSheetView guid="{725D19D6-B2FF-4AA6-9BA8-2C93787C1292}" scale="85" colorId="22" showRuler="0">
      <selection activeCell="B2" sqref="B2"/>
      <rowBreaks count="1" manualBreakCount="1">
        <brk id="62" max="16383" man="1"/>
      </rowBreaks>
      <pageMargins left="0.5" right="0.5" top="0.5" bottom="0.5" header="0.5" footer="0.5"/>
      <printOptions horizontalCentered="1" verticalCentered="1"/>
      <pageSetup scale="70" orientation="portrait" horizontalDpi="300" verticalDpi="300" r:id="rId3"/>
      <headerFooter alignWithMargins="0"/>
    </customSheetView>
    <customSheetView guid="{00D7FFF0-A637-4B2D-8964-7D108FE27DC9}" scale="85" colorId="22" topLeftCell="A22">
      <selection activeCell="C20" sqref="C20"/>
      <rowBreaks count="1" manualBreakCount="1">
        <brk id="62" max="16383" man="1"/>
      </rowBreaks>
      <pageMargins left="0.5" right="0.5" top="0.5" bottom="0.5" header="0.5" footer="0.5"/>
      <printOptions horizontalCentered="1" verticalCentered="1"/>
      <pageSetup scale="70" orientation="portrait" horizontalDpi="300" verticalDpi="300" r:id="rId4"/>
      <headerFooter alignWithMargins="0"/>
    </customSheetView>
    <customSheetView guid="{8930B103-E5CB-49CF-B279-92DC95584FC0}" scale="85" colorId="22" showPageBreaks="1" topLeftCell="A22">
      <selection activeCell="C20" sqref="C20"/>
      <rowBreaks count="1" manualBreakCount="1">
        <brk id="62" max="16383" man="1"/>
      </rowBreaks>
      <pageMargins left="0.5" right="0.5" top="0.5" bottom="0.5" header="0.5" footer="0.5"/>
      <printOptions horizontalCentered="1" verticalCentered="1"/>
      <pageSetup scale="70" orientation="portrait" horizontalDpi="300" verticalDpi="300" r:id="rId5"/>
      <headerFooter alignWithMargins="0"/>
    </customSheetView>
  </customSheetViews>
  <mergeCells count="1">
    <mergeCell ref="B7:G8"/>
  </mergeCells>
  <phoneticPr fontId="54" type="noConversion"/>
  <printOptions horizontalCentered="1" verticalCentered="1"/>
  <pageMargins left="0.5" right="0.5" top="0.5" bottom="0.5" header="0.5" footer="0.5"/>
  <pageSetup scale="70" orientation="portrait" horizontalDpi="300" verticalDpi="300" r:id="rId6"/>
  <headerFooter alignWithMargins="0"/>
  <rowBreaks count="1" manualBreakCount="1">
    <brk id="62" max="16383" man="1"/>
  </rowBreaks>
</worksheet>
</file>

<file path=xl/worksheets/sheet44.xml><?xml version="1.0" encoding="utf-8"?>
<worksheet xmlns="http://schemas.openxmlformats.org/spreadsheetml/2006/main" xmlns:r="http://schemas.openxmlformats.org/officeDocument/2006/relationships">
  <sheetPr transitionEvaluation="1"/>
  <dimension ref="A1:N122"/>
  <sheetViews>
    <sheetView defaultGridColor="0" colorId="22" zoomScale="85" zoomScaleNormal="85" workbookViewId="0">
      <selection activeCell="F2" sqref="F2"/>
    </sheetView>
  </sheetViews>
  <sheetFormatPr defaultColWidth="9.6328125" defaultRowHeight="15"/>
  <cols>
    <col min="1" max="1" width="4.6328125" style="9" customWidth="1"/>
    <col min="2" max="2" width="45.6328125" style="9" customWidth="1"/>
    <col min="3" max="3" width="20.6328125" style="9" customWidth="1"/>
    <col min="4" max="5" width="15.6328125" style="9" customWidth="1"/>
    <col min="6" max="7" width="18.6328125" style="9" customWidth="1"/>
    <col min="8" max="12" width="12.6328125" style="9" customWidth="1"/>
    <col min="13" max="13" width="4.6328125" style="9" customWidth="1"/>
    <col min="14" max="16384" width="9.6328125" style="9"/>
  </cols>
  <sheetData>
    <row r="1" spans="1:14">
      <c r="A1" s="1021" t="s">
        <v>1820</v>
      </c>
      <c r="B1" s="1022"/>
      <c r="C1" s="1022" t="s">
        <v>2377</v>
      </c>
      <c r="D1" s="1022" t="s">
        <v>1431</v>
      </c>
      <c r="E1" s="1359" t="s">
        <v>1432</v>
      </c>
      <c r="F1" s="1021" t="s">
        <v>1429</v>
      </c>
      <c r="G1" s="1022"/>
      <c r="H1" s="1024" t="s">
        <v>2377</v>
      </c>
      <c r="I1" s="1022"/>
      <c r="J1" s="1024" t="s">
        <v>1431</v>
      </c>
      <c r="K1" s="1022"/>
      <c r="L1" s="1024" t="s">
        <v>1432</v>
      </c>
      <c r="M1" s="1359"/>
      <c r="N1" s="17"/>
    </row>
    <row r="2" spans="1:14">
      <c r="A2" s="72" t="str">
        <f>'Data Sheet'!$C$25</f>
        <v>Rochester Gas &amp; Electric Corporation</v>
      </c>
      <c r="B2" s="1027"/>
      <c r="C2" s="1027" t="s">
        <v>3719</v>
      </c>
      <c r="D2" s="1027" t="s">
        <v>1434</v>
      </c>
      <c r="E2" s="1362"/>
      <c r="F2" s="72" t="str">
        <f>'Data Sheet'!$C$25</f>
        <v>Rochester Gas &amp; Electric Corporation</v>
      </c>
      <c r="G2" s="1027"/>
      <c r="H2" s="9" t="s">
        <v>3719</v>
      </c>
      <c r="J2" s="509" t="s">
        <v>1434</v>
      </c>
      <c r="K2" s="1027"/>
      <c r="M2" s="1362"/>
      <c r="N2" s="17"/>
    </row>
    <row r="3" spans="1:14" ht="15" customHeight="1">
      <c r="A3" s="1030"/>
      <c r="B3" s="1031"/>
      <c r="C3" s="1031" t="s">
        <v>3720</v>
      </c>
      <c r="D3" s="871" t="str">
        <f>'Data Sheet'!$C$40</f>
        <v xml:space="preserve"> </v>
      </c>
      <c r="E3" s="1586" t="str">
        <f>'Data Sheet'!$C$38</f>
        <v>12/31/2013</v>
      </c>
      <c r="F3" s="1030"/>
      <c r="G3" s="1031"/>
      <c r="H3" s="550" t="s">
        <v>3720</v>
      </c>
      <c r="I3" s="1031"/>
      <c r="J3" s="859" t="str">
        <f>'Data Sheet'!$C$40</f>
        <v xml:space="preserve"> </v>
      </c>
      <c r="K3" s="1031"/>
      <c r="L3" s="1594" t="str">
        <f>'Data Sheet'!$C$38</f>
        <v>12/31/2013</v>
      </c>
      <c r="M3" s="1364"/>
      <c r="N3" s="17"/>
    </row>
    <row r="4" spans="1:14" ht="15" customHeight="1">
      <c r="A4" s="1450" t="s">
        <v>1821</v>
      </c>
      <c r="B4" s="1451"/>
      <c r="C4" s="1451"/>
      <c r="D4" s="1451"/>
      <c r="E4" s="1452"/>
      <c r="F4" s="1450" t="s">
        <v>1822</v>
      </c>
      <c r="G4" s="1451"/>
      <c r="H4" s="1451"/>
      <c r="I4" s="1451"/>
      <c r="J4" s="1451"/>
      <c r="K4" s="1451"/>
      <c r="L4" s="1451"/>
      <c r="M4" s="1452"/>
      <c r="N4" s="17"/>
    </row>
    <row r="5" spans="1:14">
      <c r="A5" s="1986" t="s">
        <v>1080</v>
      </c>
      <c r="B5" s="1894"/>
      <c r="C5" s="1894"/>
      <c r="D5" s="1894"/>
      <c r="E5" s="1895"/>
      <c r="F5" s="1026" t="s">
        <v>1823</v>
      </c>
      <c r="M5" s="1362"/>
      <c r="N5" s="17"/>
    </row>
    <row r="6" spans="1:14">
      <c r="A6" s="1936"/>
      <c r="B6" s="1977"/>
      <c r="C6" s="1977"/>
      <c r="D6" s="1977"/>
      <c r="E6" s="1897"/>
      <c r="F6" s="1026"/>
      <c r="M6" s="1362"/>
      <c r="N6" s="17"/>
    </row>
    <row r="7" spans="1:14">
      <c r="A7" s="1026" t="s">
        <v>709</v>
      </c>
      <c r="E7" s="1362"/>
      <c r="F7" s="1026"/>
      <c r="M7" s="1362"/>
      <c r="N7" s="17"/>
    </row>
    <row r="8" spans="1:14">
      <c r="A8" s="1494"/>
      <c r="B8" s="1378"/>
      <c r="C8" s="1379"/>
      <c r="D8" s="1492" t="s">
        <v>710</v>
      </c>
      <c r="E8" s="1452"/>
      <c r="F8" s="1450" t="s">
        <v>710</v>
      </c>
      <c r="G8" s="1451"/>
      <c r="H8" s="1492" t="s">
        <v>711</v>
      </c>
      <c r="I8" s="1451"/>
      <c r="J8" s="1451"/>
      <c r="K8" s="1451"/>
      <c r="L8" s="1379"/>
      <c r="M8" s="1380"/>
      <c r="N8" s="17"/>
    </row>
    <row r="9" spans="1:14">
      <c r="A9" s="1371"/>
      <c r="C9" s="1461" t="s">
        <v>4713</v>
      </c>
      <c r="D9" s="1461" t="s">
        <v>2578</v>
      </c>
      <c r="E9" s="1374" t="s">
        <v>2578</v>
      </c>
      <c r="F9" s="1363" t="s">
        <v>2578</v>
      </c>
      <c r="G9" s="1461" t="s">
        <v>2578</v>
      </c>
      <c r="H9" s="1468" t="s">
        <v>712</v>
      </c>
      <c r="I9" s="550"/>
      <c r="J9" s="569" t="s">
        <v>713</v>
      </c>
      <c r="K9" s="550"/>
      <c r="L9" s="1461" t="s">
        <v>4713</v>
      </c>
      <c r="M9" s="1374"/>
      <c r="N9" s="17"/>
    </row>
    <row r="10" spans="1:14">
      <c r="A10" s="1371" t="s">
        <v>1357</v>
      </c>
      <c r="B10" s="1373" t="s">
        <v>4208</v>
      </c>
      <c r="C10" s="1461" t="s">
        <v>1882</v>
      </c>
      <c r="D10" s="1461" t="s">
        <v>714</v>
      </c>
      <c r="E10" s="1374" t="s">
        <v>715</v>
      </c>
      <c r="F10" s="1363" t="s">
        <v>714</v>
      </c>
      <c r="G10" s="1461" t="s">
        <v>715</v>
      </c>
      <c r="H10" s="1461" t="s">
        <v>716</v>
      </c>
      <c r="I10" s="509"/>
      <c r="J10" s="1461" t="s">
        <v>716</v>
      </c>
      <c r="K10" s="509"/>
      <c r="L10" s="1461" t="s">
        <v>2139</v>
      </c>
      <c r="M10" s="1374" t="s">
        <v>1357</v>
      </c>
      <c r="N10" s="17"/>
    </row>
    <row r="11" spans="1:14">
      <c r="A11" s="1371" t="s">
        <v>1360</v>
      </c>
      <c r="C11" s="1461" t="s">
        <v>3414</v>
      </c>
      <c r="D11" s="1461" t="s">
        <v>717</v>
      </c>
      <c r="E11" s="1374" t="s">
        <v>718</v>
      </c>
      <c r="F11" s="1363" t="s">
        <v>719</v>
      </c>
      <c r="G11" s="1461" t="s">
        <v>720</v>
      </c>
      <c r="H11" s="1366" t="s">
        <v>721</v>
      </c>
      <c r="I11" s="1461" t="s">
        <v>4717</v>
      </c>
      <c r="J11" s="1366" t="s">
        <v>722</v>
      </c>
      <c r="K11" s="1461" t="s">
        <v>4717</v>
      </c>
      <c r="L11" s="509"/>
      <c r="M11" s="1374" t="s">
        <v>1360</v>
      </c>
      <c r="N11" s="17"/>
    </row>
    <row r="12" spans="1:14">
      <c r="A12" s="1495"/>
      <c r="B12" s="1466" t="s">
        <v>446</v>
      </c>
      <c r="C12" s="1468" t="s">
        <v>447</v>
      </c>
      <c r="D12" s="1468" t="s">
        <v>448</v>
      </c>
      <c r="E12" s="1382" t="s">
        <v>449</v>
      </c>
      <c r="F12" s="1381" t="s">
        <v>1953</v>
      </c>
      <c r="G12" s="1468" t="s">
        <v>1954</v>
      </c>
      <c r="H12" s="1468" t="s">
        <v>1955</v>
      </c>
      <c r="I12" s="1468" t="s">
        <v>1956</v>
      </c>
      <c r="J12" s="1468" t="s">
        <v>1957</v>
      </c>
      <c r="K12" s="1468" t="s">
        <v>1958</v>
      </c>
      <c r="L12" s="1468" t="s">
        <v>1959</v>
      </c>
      <c r="M12" s="1382"/>
      <c r="N12" s="17"/>
    </row>
    <row r="13" spans="1:14">
      <c r="A13" s="1495">
        <v>1</v>
      </c>
      <c r="B13" s="550" t="s">
        <v>723</v>
      </c>
      <c r="C13" s="1515"/>
      <c r="D13" s="1516"/>
      <c r="E13" s="1517"/>
      <c r="F13" s="1518"/>
      <c r="G13" s="1516"/>
      <c r="H13" s="1516"/>
      <c r="I13" s="1516"/>
      <c r="J13" s="1516"/>
      <c r="K13" s="1516"/>
      <c r="L13" s="1519"/>
      <c r="M13" s="1382">
        <v>1</v>
      </c>
      <c r="N13" s="17"/>
    </row>
    <row r="14" spans="1:14">
      <c r="A14" s="1495">
        <v>2</v>
      </c>
      <c r="B14" s="550" t="s">
        <v>724</v>
      </c>
      <c r="C14" s="1520" t="s">
        <v>2116</v>
      </c>
      <c r="D14" s="1521" t="s">
        <v>2116</v>
      </c>
      <c r="E14" s="1522" t="s">
        <v>1418</v>
      </c>
      <c r="F14" s="1523"/>
      <c r="G14" s="1521"/>
      <c r="H14" s="1524" t="s">
        <v>1418</v>
      </c>
      <c r="I14" s="1521" t="s">
        <v>1418</v>
      </c>
      <c r="J14" s="1524"/>
      <c r="K14" s="1521"/>
      <c r="L14" s="1525" t="s">
        <v>1418</v>
      </c>
      <c r="M14" s="1382">
        <v>2</v>
      </c>
      <c r="N14" s="17"/>
    </row>
    <row r="15" spans="1:14">
      <c r="A15" s="1495">
        <v>3</v>
      </c>
      <c r="B15" s="550" t="s">
        <v>725</v>
      </c>
      <c r="C15" s="282"/>
      <c r="D15" s="285"/>
      <c r="E15" s="317"/>
      <c r="F15" s="284"/>
      <c r="G15" s="282"/>
      <c r="H15" s="323"/>
      <c r="I15" s="282"/>
      <c r="J15" s="323"/>
      <c r="K15" s="282"/>
      <c r="L15" s="285">
        <f>C15+D15-E15+F15-G15-I15+K15</f>
        <v>0</v>
      </c>
      <c r="M15" s="1382">
        <v>3</v>
      </c>
      <c r="N15" s="17"/>
    </row>
    <row r="16" spans="1:14">
      <c r="A16" s="1495">
        <v>4</v>
      </c>
      <c r="B16" s="550" t="s">
        <v>367</v>
      </c>
      <c r="C16" s="289"/>
      <c r="D16" s="288"/>
      <c r="E16" s="320"/>
      <c r="F16" s="287"/>
      <c r="G16" s="289"/>
      <c r="H16" s="323"/>
      <c r="I16" s="289"/>
      <c r="J16" s="323"/>
      <c r="K16" s="289"/>
      <c r="L16" s="288">
        <f>C16+D16-E16+F16-G16-I16+K16</f>
        <v>0</v>
      </c>
      <c r="M16" s="1382">
        <v>4</v>
      </c>
      <c r="N16" s="17"/>
    </row>
    <row r="17" spans="1:14">
      <c r="A17" s="1495">
        <v>5</v>
      </c>
      <c r="B17" s="550" t="s">
        <v>368</v>
      </c>
      <c r="C17" s="289"/>
      <c r="D17" s="288"/>
      <c r="E17" s="320"/>
      <c r="F17" s="287"/>
      <c r="G17" s="289"/>
      <c r="H17" s="323"/>
      <c r="I17" s="289"/>
      <c r="J17" s="323"/>
      <c r="K17" s="289"/>
      <c r="L17" s="288">
        <f>C17+D17-E17+F17-G17-I17+K17</f>
        <v>0</v>
      </c>
      <c r="M17" s="1382">
        <v>5</v>
      </c>
      <c r="N17" s="17"/>
    </row>
    <row r="18" spans="1:14">
      <c r="A18" s="1495">
        <v>6</v>
      </c>
      <c r="B18" s="550" t="s">
        <v>2116</v>
      </c>
      <c r="C18" s="386"/>
      <c r="D18" s="554"/>
      <c r="E18" s="339"/>
      <c r="F18" s="108"/>
      <c r="G18" s="386"/>
      <c r="H18" s="86"/>
      <c r="I18" s="386"/>
      <c r="J18" s="86"/>
      <c r="K18" s="386"/>
      <c r="L18" s="554">
        <f>C18+D18-E18+F18-G18-I18+K18</f>
        <v>0</v>
      </c>
      <c r="M18" s="1382">
        <v>6</v>
      </c>
      <c r="N18" s="17"/>
    </row>
    <row r="19" spans="1:14">
      <c r="A19" s="1495">
        <v>7</v>
      </c>
      <c r="B19" s="550" t="s">
        <v>2116</v>
      </c>
      <c r="C19" s="386"/>
      <c r="D19" s="554"/>
      <c r="E19" s="339"/>
      <c r="F19" s="108"/>
      <c r="G19" s="386"/>
      <c r="H19" s="86"/>
      <c r="I19" s="386"/>
      <c r="J19" s="86"/>
      <c r="K19" s="386"/>
      <c r="L19" s="554">
        <f>C19+D19-E19+F19-G19-I19+K19</f>
        <v>0</v>
      </c>
      <c r="M19" s="1382">
        <v>7</v>
      </c>
      <c r="N19" s="17"/>
    </row>
    <row r="20" spans="1:14">
      <c r="A20" s="1495">
        <v>8</v>
      </c>
      <c r="B20" s="550" t="s">
        <v>369</v>
      </c>
      <c r="C20" s="282">
        <f>SUM(C15:C19)</f>
        <v>0</v>
      </c>
      <c r="D20" s="285">
        <f>SUM(D15:D19)</f>
        <v>0</v>
      </c>
      <c r="E20" s="317">
        <f>SUM(E15:E19)</f>
        <v>0</v>
      </c>
      <c r="F20" s="284">
        <f>SUM(F15:F19)</f>
        <v>0</v>
      </c>
      <c r="G20" s="282">
        <f>SUM(G15:G19)</f>
        <v>0</v>
      </c>
      <c r="H20" s="323"/>
      <c r="I20" s="282">
        <f>SUM(I15:I19)</f>
        <v>0</v>
      </c>
      <c r="J20" s="323"/>
      <c r="K20" s="282">
        <f>SUM(K15:K19)</f>
        <v>0</v>
      </c>
      <c r="L20" s="285">
        <f>SUM(L15:L19)</f>
        <v>0</v>
      </c>
      <c r="M20" s="1382">
        <v>8</v>
      </c>
      <c r="N20" s="17"/>
    </row>
    <row r="21" spans="1:14">
      <c r="A21" s="1495">
        <v>9</v>
      </c>
      <c r="B21" s="550" t="s">
        <v>370</v>
      </c>
      <c r="C21" s="1526"/>
      <c r="D21" s="1527"/>
      <c r="E21" s="1528"/>
      <c r="F21" s="1529"/>
      <c r="G21" s="1527"/>
      <c r="H21" s="1530"/>
      <c r="I21" s="1527"/>
      <c r="J21" s="1530"/>
      <c r="K21" s="1527"/>
      <c r="L21" s="1531" t="s">
        <v>1418</v>
      </c>
      <c r="M21" s="1382">
        <v>9</v>
      </c>
      <c r="N21" s="17"/>
    </row>
    <row r="22" spans="1:14">
      <c r="A22" s="1495">
        <v>10</v>
      </c>
      <c r="B22" s="550" t="s">
        <v>725</v>
      </c>
      <c r="C22" s="282"/>
      <c r="D22" s="285"/>
      <c r="E22" s="317"/>
      <c r="F22" s="284"/>
      <c r="G22" s="282"/>
      <c r="H22" s="323"/>
      <c r="I22" s="282"/>
      <c r="J22" s="323"/>
      <c r="K22" s="282"/>
      <c r="L22" s="285">
        <f>C22+D22-E22+F22-G22-I22+K22</f>
        <v>0</v>
      </c>
      <c r="M22" s="1382">
        <v>10</v>
      </c>
      <c r="N22" s="17"/>
    </row>
    <row r="23" spans="1:14">
      <c r="A23" s="1495">
        <v>11</v>
      </c>
      <c r="B23" s="550" t="s">
        <v>371</v>
      </c>
      <c r="C23" s="289"/>
      <c r="D23" s="288"/>
      <c r="E23" s="320"/>
      <c r="F23" s="287"/>
      <c r="G23" s="289"/>
      <c r="H23" s="323"/>
      <c r="I23" s="289"/>
      <c r="J23" s="323"/>
      <c r="K23" s="289"/>
      <c r="L23" s="288">
        <f>C23+D23-E23+F23-G23-I23+K23</f>
        <v>0</v>
      </c>
      <c r="M23" s="1382">
        <v>11</v>
      </c>
      <c r="N23" s="17"/>
    </row>
    <row r="24" spans="1:14">
      <c r="A24" s="1495">
        <v>12</v>
      </c>
      <c r="B24" s="550" t="s">
        <v>368</v>
      </c>
      <c r="C24" s="386"/>
      <c r="D24" s="554"/>
      <c r="E24" s="339"/>
      <c r="F24" s="108"/>
      <c r="G24" s="386"/>
      <c r="H24" s="86"/>
      <c r="I24" s="386"/>
      <c r="J24" s="86"/>
      <c r="K24" s="386"/>
      <c r="L24" s="554">
        <f>C24+D24-E24+F24-G24-I24+K24</f>
        <v>0</v>
      </c>
      <c r="M24" s="1382">
        <v>12</v>
      </c>
      <c r="N24" s="17"/>
    </row>
    <row r="25" spans="1:14">
      <c r="A25" s="1495">
        <v>13</v>
      </c>
      <c r="B25" s="550" t="s">
        <v>2116</v>
      </c>
      <c r="C25" s="386"/>
      <c r="D25" s="554"/>
      <c r="E25" s="339"/>
      <c r="F25" s="108"/>
      <c r="G25" s="386"/>
      <c r="H25" s="86"/>
      <c r="I25" s="386"/>
      <c r="J25" s="86"/>
      <c r="K25" s="386"/>
      <c r="L25" s="554">
        <f>C25+D25-E25+F25-G25-I25+K25</f>
        <v>0</v>
      </c>
      <c r="M25" s="1382">
        <v>13</v>
      </c>
      <c r="N25" s="17"/>
    </row>
    <row r="26" spans="1:14">
      <c r="A26" s="1495">
        <v>14</v>
      </c>
      <c r="B26" s="550" t="s">
        <v>2116</v>
      </c>
      <c r="C26" s="386"/>
      <c r="D26" s="554"/>
      <c r="E26" s="339"/>
      <c r="F26" s="108"/>
      <c r="G26" s="386"/>
      <c r="H26" s="86"/>
      <c r="I26" s="386"/>
      <c r="J26" s="86"/>
      <c r="K26" s="386"/>
      <c r="L26" s="554">
        <f>C26+D26-E26+F26-G26-I26+K26</f>
        <v>0</v>
      </c>
      <c r="M26" s="1382">
        <v>14</v>
      </c>
      <c r="N26" s="17"/>
    </row>
    <row r="27" spans="1:14">
      <c r="A27" s="1495">
        <v>15</v>
      </c>
      <c r="B27" s="550" t="s">
        <v>1599</v>
      </c>
      <c r="C27" s="386">
        <f>SUM(C22:C26)</f>
        <v>0</v>
      </c>
      <c r="D27" s="554">
        <f>SUM(D22:D26)</f>
        <v>0</v>
      </c>
      <c r="E27" s="339">
        <f>SUM(E22:E26)</f>
        <v>0</v>
      </c>
      <c r="F27" s="108">
        <f>SUM(F22:F26)</f>
        <v>0</v>
      </c>
      <c r="G27" s="386">
        <f>SUM(G22:G26)</f>
        <v>0</v>
      </c>
      <c r="H27" s="86"/>
      <c r="I27" s="386">
        <f>SUM(I22:I26)</f>
        <v>0</v>
      </c>
      <c r="J27" s="86"/>
      <c r="K27" s="386">
        <f>SUM(K22:K26)</f>
        <v>0</v>
      </c>
      <c r="L27" s="554">
        <f>SUM(L22:L26)</f>
        <v>0</v>
      </c>
      <c r="M27" s="1382">
        <v>15</v>
      </c>
      <c r="N27" s="17"/>
    </row>
    <row r="28" spans="1:14">
      <c r="A28" s="1495">
        <v>16</v>
      </c>
      <c r="B28" s="550" t="s">
        <v>1600</v>
      </c>
      <c r="C28" s="386"/>
      <c r="D28" s="554"/>
      <c r="E28" s="339"/>
      <c r="F28" s="108"/>
      <c r="G28" s="386"/>
      <c r="H28" s="86"/>
      <c r="I28" s="386"/>
      <c r="J28" s="86"/>
      <c r="K28" s="386"/>
      <c r="L28" s="554">
        <f>C28+D28-E28+F28-G28-I28+K28</f>
        <v>0</v>
      </c>
      <c r="M28" s="1382">
        <v>16</v>
      </c>
      <c r="N28" s="17"/>
    </row>
    <row r="29" spans="1:14">
      <c r="A29" s="1495">
        <v>17</v>
      </c>
      <c r="B29" s="550" t="s">
        <v>1601</v>
      </c>
      <c r="C29" s="282">
        <f>C20+C27+C28</f>
        <v>0</v>
      </c>
      <c r="D29" s="285">
        <f>D20+D27+D28</f>
        <v>0</v>
      </c>
      <c r="E29" s="317">
        <f>E20+E27+E28</f>
        <v>0</v>
      </c>
      <c r="F29" s="284">
        <f>F20+F27+F28</f>
        <v>0</v>
      </c>
      <c r="G29" s="282">
        <f>G20+G27+G28</f>
        <v>0</v>
      </c>
      <c r="H29" s="323"/>
      <c r="I29" s="282">
        <f>I20+I27+I28</f>
        <v>0</v>
      </c>
      <c r="J29" s="323"/>
      <c r="K29" s="282">
        <f>K20+K27+K28</f>
        <v>0</v>
      </c>
      <c r="L29" s="285">
        <f>L20+L27+L28</f>
        <v>0</v>
      </c>
      <c r="M29" s="1382">
        <v>17</v>
      </c>
      <c r="N29" s="17"/>
    </row>
    <row r="30" spans="1:14">
      <c r="A30" s="1371" t="s">
        <v>1418</v>
      </c>
      <c r="C30" s="1532"/>
      <c r="D30" s="1533"/>
      <c r="E30" s="1534"/>
      <c r="F30" s="1535"/>
      <c r="G30" s="1533"/>
      <c r="H30" s="1536"/>
      <c r="I30" s="1533"/>
      <c r="J30" s="1536"/>
      <c r="K30" s="1533"/>
      <c r="L30" s="1537"/>
      <c r="M30" s="1374" t="s">
        <v>1418</v>
      </c>
      <c r="N30" s="17"/>
    </row>
    <row r="31" spans="1:14">
      <c r="A31" s="1495">
        <v>18</v>
      </c>
      <c r="B31" s="550" t="s">
        <v>1602</v>
      </c>
      <c r="C31" s="1520"/>
      <c r="D31" s="1521"/>
      <c r="E31" s="1522"/>
      <c r="F31" s="1523"/>
      <c r="G31" s="1521"/>
      <c r="H31" s="1538"/>
      <c r="I31" s="1521"/>
      <c r="J31" s="1538"/>
      <c r="K31" s="1521"/>
      <c r="L31" s="1525" t="s">
        <v>1418</v>
      </c>
      <c r="M31" s="1382">
        <v>18</v>
      </c>
      <c r="N31" s="17"/>
    </row>
    <row r="32" spans="1:14">
      <c r="A32" s="1495">
        <v>19</v>
      </c>
      <c r="B32" s="550" t="s">
        <v>1603</v>
      </c>
      <c r="C32" s="282"/>
      <c r="D32" s="285"/>
      <c r="E32" s="317"/>
      <c r="F32" s="284"/>
      <c r="G32" s="282"/>
      <c r="H32" s="323"/>
      <c r="I32" s="282"/>
      <c r="J32" s="323"/>
      <c r="K32" s="282"/>
      <c r="L32" s="285">
        <f>C32+D32-E32+F32-G32-I32+K32</f>
        <v>0</v>
      </c>
      <c r="M32" s="1382">
        <v>19</v>
      </c>
      <c r="N32" s="17"/>
    </row>
    <row r="33" spans="1:14">
      <c r="A33" s="1495">
        <v>20</v>
      </c>
      <c r="B33" s="550" t="s">
        <v>1604</v>
      </c>
      <c r="C33" s="289"/>
      <c r="D33" s="288"/>
      <c r="E33" s="320"/>
      <c r="F33" s="287"/>
      <c r="G33" s="289"/>
      <c r="H33" s="323"/>
      <c r="I33" s="289"/>
      <c r="J33" s="323"/>
      <c r="K33" s="289"/>
      <c r="L33" s="288">
        <f>C33+D33-E33+F33-G33-I33+K33</f>
        <v>0</v>
      </c>
      <c r="M33" s="1382">
        <v>20</v>
      </c>
      <c r="N33" s="17"/>
    </row>
    <row r="34" spans="1:14">
      <c r="A34" s="1495">
        <v>21</v>
      </c>
      <c r="B34" s="550" t="s">
        <v>1605</v>
      </c>
      <c r="C34" s="282"/>
      <c r="D34" s="285"/>
      <c r="E34" s="317"/>
      <c r="F34" s="284"/>
      <c r="G34" s="282"/>
      <c r="H34" s="323"/>
      <c r="I34" s="282"/>
      <c r="J34" s="323"/>
      <c r="K34" s="282"/>
      <c r="L34" s="285">
        <f>C34+D34-E34+F34-G34-I34+K34</f>
        <v>0</v>
      </c>
      <c r="M34" s="1382">
        <v>21</v>
      </c>
      <c r="N34" s="17"/>
    </row>
    <row r="35" spans="1:14">
      <c r="A35" s="1026"/>
      <c r="B35" s="12" t="s">
        <v>1606</v>
      </c>
      <c r="C35" s="12"/>
      <c r="D35" s="12"/>
      <c r="E35" s="1038"/>
      <c r="F35" s="1474" t="s">
        <v>1607</v>
      </c>
      <c r="G35" s="12"/>
      <c r="H35" s="12"/>
      <c r="I35" s="12"/>
      <c r="J35" s="12"/>
      <c r="K35" s="12"/>
      <c r="L35" s="12"/>
      <c r="M35" s="1038"/>
      <c r="N35" s="17"/>
    </row>
    <row r="36" spans="1:14">
      <c r="A36" s="1026"/>
      <c r="E36" s="1362"/>
      <c r="F36" s="1026"/>
      <c r="M36" s="1362"/>
      <c r="N36" s="17"/>
    </row>
    <row r="37" spans="1:14">
      <c r="A37" s="1026"/>
      <c r="E37" s="1362"/>
      <c r="F37" s="1026"/>
      <c r="M37" s="1362"/>
      <c r="N37" s="17"/>
    </row>
    <row r="38" spans="1:14">
      <c r="A38" s="1026"/>
      <c r="E38" s="1362"/>
      <c r="F38" s="1026"/>
      <c r="M38" s="1362"/>
      <c r="N38" s="17"/>
    </row>
    <row r="39" spans="1:14">
      <c r="A39" s="1026"/>
      <c r="E39" s="1362"/>
      <c r="F39" s="1026"/>
      <c r="M39" s="1362"/>
      <c r="N39" s="17"/>
    </row>
    <row r="40" spans="1:14">
      <c r="A40" s="1026"/>
      <c r="E40" s="1362"/>
      <c r="F40" s="1026"/>
      <c r="M40" s="1362"/>
      <c r="N40" s="17"/>
    </row>
    <row r="41" spans="1:14">
      <c r="A41" s="1026"/>
      <c r="E41" s="1362"/>
      <c r="F41" s="1026"/>
      <c r="M41" s="1362"/>
      <c r="N41" s="17"/>
    </row>
    <row r="42" spans="1:14">
      <c r="A42" s="1026"/>
      <c r="E42" s="1362"/>
      <c r="F42" s="1026"/>
      <c r="M42" s="1362"/>
      <c r="N42" s="17"/>
    </row>
    <row r="43" spans="1:14">
      <c r="A43" s="1026"/>
      <c r="E43" s="1362"/>
      <c r="F43" s="1026"/>
      <c r="M43" s="1362"/>
      <c r="N43" s="17"/>
    </row>
    <row r="44" spans="1:14">
      <c r="A44" s="1026"/>
      <c r="E44" s="1362"/>
      <c r="F44" s="1026"/>
      <c r="M44" s="1362"/>
      <c r="N44" s="17"/>
    </row>
    <row r="45" spans="1:14">
      <c r="A45" s="1026"/>
      <c r="E45" s="1362"/>
      <c r="F45" s="1026"/>
      <c r="M45" s="1362"/>
      <c r="N45" s="17"/>
    </row>
    <row r="46" spans="1:14">
      <c r="A46" s="1026"/>
      <c r="E46" s="1362"/>
      <c r="F46" s="1026"/>
      <c r="M46" s="1362"/>
      <c r="N46" s="17"/>
    </row>
    <row r="47" spans="1:14">
      <c r="A47" s="1026"/>
      <c r="E47" s="1362"/>
      <c r="F47" s="1026"/>
      <c r="M47" s="1362"/>
      <c r="N47" s="17"/>
    </row>
    <row r="48" spans="1:14">
      <c r="A48" s="1026"/>
      <c r="E48" s="1362"/>
      <c r="F48" s="1026"/>
      <c r="M48" s="1362"/>
      <c r="N48" s="17"/>
    </row>
    <row r="49" spans="1:14">
      <c r="A49" s="1026"/>
      <c r="E49" s="1362"/>
      <c r="F49" s="1026"/>
      <c r="M49" s="1362"/>
      <c r="N49" s="17"/>
    </row>
    <row r="50" spans="1:14">
      <c r="A50" s="1026"/>
      <c r="E50" s="1362"/>
      <c r="F50" s="1026"/>
      <c r="M50" s="1362"/>
      <c r="N50" s="17"/>
    </row>
    <row r="51" spans="1:14">
      <c r="A51" s="1026" t="s">
        <v>1608</v>
      </c>
      <c r="D51" s="9" t="s">
        <v>1608</v>
      </c>
      <c r="E51" s="1362"/>
      <c r="F51" s="1026"/>
      <c r="M51" s="1362"/>
      <c r="N51" s="17"/>
    </row>
    <row r="52" spans="1:14">
      <c r="A52" s="1026"/>
      <c r="E52" s="1362"/>
      <c r="F52" s="1026"/>
      <c r="M52" s="1362"/>
      <c r="N52" s="17"/>
    </row>
    <row r="53" spans="1:14">
      <c r="A53" s="1026"/>
      <c r="E53" s="1362"/>
      <c r="F53" s="1026"/>
      <c r="M53" s="1362"/>
      <c r="N53" s="17"/>
    </row>
    <row r="54" spans="1:14" ht="15.6" thickBot="1">
      <c r="A54" s="1042"/>
      <c r="B54" s="1043"/>
      <c r="C54" s="1043"/>
      <c r="D54" s="1043"/>
      <c r="E54" s="1383"/>
      <c r="F54" s="1042"/>
      <c r="G54" s="1043"/>
      <c r="H54" s="1043"/>
      <c r="I54" s="1043"/>
      <c r="J54" s="1043"/>
      <c r="K54" s="1043"/>
      <c r="L54" s="1043"/>
      <c r="M54" s="1383"/>
      <c r="N54" s="17"/>
    </row>
    <row r="55" spans="1:14">
      <c r="A55" s="9" t="s">
        <v>1609</v>
      </c>
      <c r="B55" s="12"/>
      <c r="D55" s="12"/>
      <c r="E55" s="12"/>
      <c r="F55" s="9" t="s">
        <v>1609</v>
      </c>
      <c r="G55" s="12"/>
      <c r="H55" s="12"/>
      <c r="J55" s="12"/>
      <c r="K55" s="12"/>
      <c r="L55" s="12"/>
      <c r="M55" s="12"/>
      <c r="N55" s="17"/>
    </row>
    <row r="56" spans="1:14">
      <c r="A56" s="12" t="s">
        <v>1610</v>
      </c>
      <c r="B56" s="12"/>
      <c r="C56" s="12"/>
      <c r="D56" s="12"/>
      <c r="E56" s="12"/>
      <c r="F56" s="12" t="s">
        <v>1611</v>
      </c>
      <c r="G56" s="12"/>
      <c r="H56" s="12"/>
      <c r="I56" s="12"/>
      <c r="J56" s="12"/>
      <c r="K56" s="12"/>
      <c r="L56" s="12"/>
      <c r="M56" s="12"/>
      <c r="N56" s="17"/>
    </row>
    <row r="57" spans="1:14">
      <c r="N57" s="17"/>
    </row>
    <row r="58" spans="1:14" ht="15.6">
      <c r="A58" s="1361" t="s">
        <v>3620</v>
      </c>
      <c r="B58" s="12"/>
      <c r="C58" s="12"/>
      <c r="D58" s="12"/>
      <c r="E58" s="12"/>
      <c r="N58" s="17"/>
    </row>
    <row r="59" spans="1:14">
      <c r="N59" s="17"/>
    </row>
    <row r="60" spans="1:14" ht="15.6" thickBot="1">
      <c r="A60" s="9" t="str">
        <f>'Data Sheet'!$C$22</f>
        <v>Please fill in the following:</v>
      </c>
      <c r="D60" s="1357">
        <f>'Data Sheet'!$C$37</f>
        <v>0</v>
      </c>
      <c r="E60" s="9">
        <f>'Data Sheet'!$C$35</f>
        <v>0</v>
      </c>
      <c r="F60" s="9" t="str">
        <f>'Data Sheet'!$C$22</f>
        <v>Please fill in the following:</v>
      </c>
      <c r="J60" s="1357">
        <f>'Data Sheet'!$C$37</f>
        <v>0</v>
      </c>
      <c r="L60" s="9">
        <f>'Data Sheet'!$C$35</f>
        <v>0</v>
      </c>
      <c r="N60" s="17"/>
    </row>
    <row r="61" spans="1:14">
      <c r="A61" s="1021"/>
      <c r="B61" s="1024"/>
      <c r="C61" s="1024"/>
      <c r="D61" s="1024"/>
      <c r="E61" s="1359"/>
      <c r="F61" s="1021"/>
      <c r="G61" s="1024"/>
      <c r="H61" s="1024"/>
      <c r="I61" s="1024"/>
      <c r="J61" s="1024"/>
      <c r="K61" s="1024"/>
      <c r="L61" s="1024"/>
      <c r="M61" s="1359"/>
      <c r="N61" s="17"/>
    </row>
    <row r="62" spans="1:14">
      <c r="A62" s="1474" t="s">
        <v>1821</v>
      </c>
      <c r="B62" s="12"/>
      <c r="C62" s="12"/>
      <c r="D62" s="12"/>
      <c r="E62" s="1038"/>
      <c r="F62" s="1474" t="s">
        <v>1822</v>
      </c>
      <c r="G62" s="12"/>
      <c r="H62" s="12"/>
      <c r="I62" s="12"/>
      <c r="J62" s="12"/>
      <c r="K62" s="12"/>
      <c r="L62" s="12"/>
      <c r="M62" s="1038"/>
    </row>
    <row r="63" spans="1:14">
      <c r="A63" s="1032"/>
      <c r="B63" s="1033"/>
      <c r="C63" s="1033"/>
      <c r="D63" s="1033"/>
      <c r="E63" s="1034"/>
      <c r="F63" s="1032"/>
      <c r="G63" s="1033"/>
      <c r="H63" s="1033"/>
      <c r="I63" s="1033"/>
      <c r="J63" s="1033"/>
      <c r="K63" s="1033"/>
      <c r="L63" s="1033"/>
      <c r="M63" s="1034"/>
    </row>
    <row r="64" spans="1:14">
      <c r="A64" s="538"/>
      <c r="B64" s="103"/>
      <c r="C64" s="103"/>
      <c r="D64" s="539"/>
      <c r="E64" s="540"/>
      <c r="F64" s="541"/>
      <c r="G64" s="539"/>
      <c r="H64" s="539"/>
      <c r="I64" s="539"/>
      <c r="J64" s="539"/>
      <c r="K64" s="539"/>
      <c r="L64" s="103"/>
      <c r="M64" s="542"/>
    </row>
    <row r="65" spans="1:13">
      <c r="A65" s="538"/>
      <c r="B65" s="103"/>
      <c r="C65" s="103"/>
      <c r="D65" s="103"/>
      <c r="E65" s="543"/>
      <c r="F65" s="544"/>
      <c r="G65" s="103"/>
      <c r="H65" s="545"/>
      <c r="I65" s="103"/>
      <c r="J65" s="103"/>
      <c r="K65" s="103"/>
      <c r="L65" s="103"/>
      <c r="M65" s="542"/>
    </row>
    <row r="66" spans="1:13">
      <c r="A66" s="538"/>
      <c r="B66" s="103"/>
      <c r="C66" s="103"/>
      <c r="D66" s="103"/>
      <c r="E66" s="543"/>
      <c r="F66" s="544"/>
      <c r="G66" s="103"/>
      <c r="H66" s="103"/>
      <c r="I66" s="103"/>
      <c r="J66" s="103"/>
      <c r="K66" s="103"/>
      <c r="L66" s="103"/>
      <c r="M66" s="542"/>
    </row>
    <row r="67" spans="1:13">
      <c r="A67" s="538"/>
      <c r="B67" s="103"/>
      <c r="C67" s="103"/>
      <c r="D67" s="103"/>
      <c r="E67" s="543"/>
      <c r="F67" s="544"/>
      <c r="G67" s="103"/>
      <c r="H67" s="539"/>
      <c r="I67" s="103"/>
      <c r="J67" s="539"/>
      <c r="K67" s="103"/>
      <c r="L67" s="103"/>
      <c r="M67" s="542"/>
    </row>
    <row r="68" spans="1:13">
      <c r="A68" s="538"/>
      <c r="B68" s="103"/>
      <c r="C68" s="103"/>
      <c r="D68" s="103"/>
      <c r="E68" s="543"/>
      <c r="F68" s="544"/>
      <c r="G68" s="103"/>
      <c r="H68" s="103"/>
      <c r="I68" s="103"/>
      <c r="J68" s="103"/>
      <c r="K68" s="103"/>
      <c r="L68" s="103"/>
      <c r="M68" s="542"/>
    </row>
    <row r="69" spans="1:13">
      <c r="A69" s="538"/>
      <c r="B69" s="103"/>
      <c r="C69" s="103"/>
      <c r="D69" s="103"/>
      <c r="E69" s="543"/>
      <c r="F69" s="544"/>
      <c r="G69" s="103"/>
      <c r="H69" s="103"/>
      <c r="I69" s="103"/>
      <c r="J69" s="103"/>
      <c r="K69" s="103"/>
      <c r="L69" s="103"/>
      <c r="M69" s="542"/>
    </row>
    <row r="70" spans="1:13">
      <c r="A70" s="538"/>
      <c r="B70" s="103"/>
      <c r="C70" s="103"/>
      <c r="D70" s="103"/>
      <c r="E70" s="543"/>
      <c r="F70" s="544"/>
      <c r="G70" s="103"/>
      <c r="H70" s="103"/>
      <c r="I70" s="103"/>
      <c r="J70" s="103"/>
      <c r="K70" s="103"/>
      <c r="L70" s="103"/>
      <c r="M70" s="542"/>
    </row>
    <row r="71" spans="1:13">
      <c r="A71" s="538"/>
      <c r="B71" s="103"/>
      <c r="C71" s="103"/>
      <c r="D71" s="103"/>
      <c r="E71" s="543"/>
      <c r="F71" s="544"/>
      <c r="G71" s="103"/>
      <c r="H71" s="103"/>
      <c r="I71" s="103"/>
      <c r="J71" s="103"/>
      <c r="K71" s="103"/>
      <c r="L71" s="103"/>
      <c r="M71" s="542"/>
    </row>
    <row r="72" spans="1:13">
      <c r="A72" s="538"/>
      <c r="B72" s="103"/>
      <c r="C72" s="103"/>
      <c r="D72" s="103"/>
      <c r="E72" s="543"/>
      <c r="F72" s="544"/>
      <c r="G72" s="103"/>
      <c r="H72" s="103"/>
      <c r="I72" s="103"/>
      <c r="J72" s="103"/>
      <c r="K72" s="103"/>
      <c r="L72" s="103"/>
      <c r="M72" s="542"/>
    </row>
    <row r="73" spans="1:13">
      <c r="A73" s="538"/>
      <c r="B73" s="103"/>
      <c r="C73" s="103"/>
      <c r="D73" s="103"/>
      <c r="E73" s="543"/>
      <c r="F73" s="544"/>
      <c r="G73" s="103"/>
      <c r="H73" s="103"/>
      <c r="I73" s="103"/>
      <c r="J73" s="103"/>
      <c r="K73" s="103"/>
      <c r="L73" s="103"/>
      <c r="M73" s="542"/>
    </row>
    <row r="74" spans="1:13">
      <c r="A74" s="538"/>
      <c r="B74" s="103"/>
      <c r="C74" s="103"/>
      <c r="D74" s="103"/>
      <c r="E74" s="543"/>
      <c r="F74" s="544"/>
      <c r="G74" s="103"/>
      <c r="H74" s="103"/>
      <c r="I74" s="103"/>
      <c r="J74" s="103"/>
      <c r="K74" s="103"/>
      <c r="L74" s="103"/>
      <c r="M74" s="542"/>
    </row>
    <row r="75" spans="1:13">
      <c r="A75" s="538"/>
      <c r="B75" s="103"/>
      <c r="C75" s="103"/>
      <c r="D75" s="103"/>
      <c r="E75" s="543"/>
      <c r="F75" s="544"/>
      <c r="G75" s="103"/>
      <c r="H75" s="103"/>
      <c r="I75" s="103"/>
      <c r="J75" s="103"/>
      <c r="K75" s="103"/>
      <c r="L75" s="103"/>
      <c r="M75" s="542"/>
    </row>
    <row r="76" spans="1:13">
      <c r="A76" s="538"/>
      <c r="B76" s="103"/>
      <c r="C76" s="103"/>
      <c r="D76" s="103"/>
      <c r="E76" s="543"/>
      <c r="F76" s="544"/>
      <c r="G76" s="103"/>
      <c r="H76" s="103"/>
      <c r="I76" s="103"/>
      <c r="J76" s="103"/>
      <c r="K76" s="103"/>
      <c r="L76" s="103"/>
      <c r="M76" s="542"/>
    </row>
    <row r="77" spans="1:13">
      <c r="A77" s="538"/>
      <c r="B77" s="103"/>
      <c r="C77" s="103"/>
      <c r="D77" s="103"/>
      <c r="E77" s="543"/>
      <c r="F77" s="544"/>
      <c r="G77" s="103"/>
      <c r="H77" s="103"/>
      <c r="I77" s="103"/>
      <c r="J77" s="103"/>
      <c r="K77" s="103"/>
      <c r="L77" s="103"/>
      <c r="M77" s="542"/>
    </row>
    <row r="78" spans="1:13">
      <c r="A78" s="538"/>
      <c r="B78" s="103"/>
      <c r="C78" s="103"/>
      <c r="D78" s="103"/>
      <c r="E78" s="543"/>
      <c r="F78" s="544"/>
      <c r="G78" s="103"/>
      <c r="H78" s="103"/>
      <c r="I78" s="103"/>
      <c r="J78" s="103"/>
      <c r="K78" s="103"/>
      <c r="L78" s="103"/>
      <c r="M78" s="542"/>
    </row>
    <row r="79" spans="1:13">
      <c r="A79" s="538"/>
      <c r="B79" s="103"/>
      <c r="C79" s="103"/>
      <c r="D79" s="103"/>
      <c r="E79" s="543"/>
      <c r="F79" s="544"/>
      <c r="G79" s="103"/>
      <c r="H79" s="103"/>
      <c r="I79" s="103"/>
      <c r="J79" s="103"/>
      <c r="K79" s="103"/>
      <c r="L79" s="103"/>
      <c r="M79" s="542"/>
    </row>
    <row r="80" spans="1:13">
      <c r="A80" s="538"/>
      <c r="B80" s="103"/>
      <c r="C80" s="103"/>
      <c r="D80" s="103"/>
      <c r="E80" s="543"/>
      <c r="F80" s="544"/>
      <c r="G80" s="103"/>
      <c r="H80" s="103"/>
      <c r="I80" s="103"/>
      <c r="J80" s="103"/>
      <c r="K80" s="103"/>
      <c r="L80" s="103"/>
      <c r="M80" s="542"/>
    </row>
    <row r="81" spans="1:13">
      <c r="A81" s="538"/>
      <c r="B81" s="103"/>
      <c r="C81" s="103"/>
      <c r="D81" s="103"/>
      <c r="E81" s="543"/>
      <c r="F81" s="544"/>
      <c r="G81" s="103"/>
      <c r="H81" s="103"/>
      <c r="I81" s="103"/>
      <c r="J81" s="103"/>
      <c r="K81" s="103"/>
      <c r="L81" s="103"/>
      <c r="M81" s="542"/>
    </row>
    <row r="82" spans="1:13">
      <c r="A82" s="538"/>
      <c r="B82" s="103"/>
      <c r="C82" s="103"/>
      <c r="D82" s="103"/>
      <c r="E82" s="543"/>
      <c r="F82" s="544"/>
      <c r="G82" s="103"/>
      <c r="H82" s="103"/>
      <c r="I82" s="103"/>
      <c r="J82" s="103"/>
      <c r="K82" s="103"/>
      <c r="L82" s="103"/>
      <c r="M82" s="542"/>
    </row>
    <row r="83" spans="1:13">
      <c r="A83" s="538"/>
      <c r="B83" s="103"/>
      <c r="C83" s="103"/>
      <c r="D83" s="103"/>
      <c r="E83" s="543"/>
      <c r="F83" s="544"/>
      <c r="G83" s="103"/>
      <c r="H83" s="103"/>
      <c r="I83" s="103"/>
      <c r="J83" s="103"/>
      <c r="K83" s="103"/>
      <c r="L83" s="103"/>
      <c r="M83" s="542"/>
    </row>
    <row r="84" spans="1:13">
      <c r="A84" s="538"/>
      <c r="B84" s="103"/>
      <c r="C84" s="103"/>
      <c r="D84" s="103"/>
      <c r="E84" s="543"/>
      <c r="F84" s="544"/>
      <c r="G84" s="103"/>
      <c r="H84" s="103"/>
      <c r="I84" s="103"/>
      <c r="J84" s="103"/>
      <c r="K84" s="103"/>
      <c r="L84" s="103"/>
      <c r="M84" s="542"/>
    </row>
    <row r="85" spans="1:13">
      <c r="A85" s="538"/>
      <c r="B85" s="103"/>
      <c r="C85" s="103"/>
      <c r="D85" s="103"/>
      <c r="E85" s="543"/>
      <c r="F85" s="544"/>
      <c r="G85" s="103"/>
      <c r="H85" s="103"/>
      <c r="I85" s="103"/>
      <c r="J85" s="103"/>
      <c r="K85" s="103"/>
      <c r="L85" s="103"/>
      <c r="M85" s="542"/>
    </row>
    <row r="86" spans="1:13">
      <c r="A86" s="538"/>
      <c r="B86" s="103"/>
      <c r="C86" s="103"/>
      <c r="D86" s="103"/>
      <c r="E86" s="543"/>
      <c r="F86" s="544"/>
      <c r="G86" s="103"/>
      <c r="H86" s="103"/>
      <c r="I86" s="103"/>
      <c r="J86" s="103"/>
      <c r="K86" s="103"/>
      <c r="L86" s="103"/>
      <c r="M86" s="542"/>
    </row>
    <row r="87" spans="1:13">
      <c r="A87" s="538"/>
      <c r="B87" s="103"/>
      <c r="C87" s="103"/>
      <c r="D87" s="103"/>
      <c r="E87" s="543"/>
      <c r="F87" s="544"/>
      <c r="G87" s="103"/>
      <c r="H87" s="103"/>
      <c r="I87" s="103"/>
      <c r="J87" s="103"/>
      <c r="K87" s="103"/>
      <c r="L87" s="103"/>
      <c r="M87" s="542"/>
    </row>
    <row r="88" spans="1:13">
      <c r="A88" s="538"/>
      <c r="B88" s="103"/>
      <c r="C88" s="103"/>
      <c r="D88" s="103"/>
      <c r="E88" s="543"/>
      <c r="F88" s="544"/>
      <c r="G88" s="103"/>
      <c r="H88" s="103"/>
      <c r="I88" s="103"/>
      <c r="J88" s="103"/>
      <c r="K88" s="103"/>
      <c r="L88" s="103"/>
      <c r="M88" s="542"/>
    </row>
    <row r="89" spans="1:13">
      <c r="A89" s="538"/>
      <c r="B89" s="103"/>
      <c r="C89" s="103"/>
      <c r="D89" s="103"/>
      <c r="E89" s="543"/>
      <c r="F89" s="544"/>
      <c r="G89" s="103"/>
      <c r="H89" s="103"/>
      <c r="I89" s="103"/>
      <c r="J89" s="103"/>
      <c r="K89" s="103"/>
      <c r="L89" s="103"/>
      <c r="M89" s="542"/>
    </row>
    <row r="90" spans="1:13">
      <c r="A90" s="538"/>
      <c r="B90" s="103"/>
      <c r="C90" s="103"/>
      <c r="D90" s="103"/>
      <c r="E90" s="543"/>
      <c r="F90" s="544"/>
      <c r="G90" s="103"/>
      <c r="H90" s="103"/>
      <c r="I90" s="103"/>
      <c r="J90" s="103"/>
      <c r="K90" s="103"/>
      <c r="L90" s="103"/>
      <c r="M90" s="542"/>
    </row>
    <row r="91" spans="1:13">
      <c r="A91" s="538"/>
      <c r="B91" s="103"/>
      <c r="C91" s="103"/>
      <c r="D91" s="103"/>
      <c r="E91" s="543"/>
      <c r="F91" s="544"/>
      <c r="G91" s="103"/>
      <c r="H91" s="103"/>
      <c r="I91" s="103"/>
      <c r="J91" s="103"/>
      <c r="K91" s="103"/>
      <c r="L91" s="103"/>
      <c r="M91" s="542"/>
    </row>
    <row r="92" spans="1:13">
      <c r="A92" s="538"/>
      <c r="B92" s="103"/>
      <c r="C92" s="103"/>
      <c r="D92" s="103"/>
      <c r="E92" s="543"/>
      <c r="F92" s="544"/>
      <c r="G92" s="103"/>
      <c r="H92" s="103"/>
      <c r="I92" s="103"/>
      <c r="J92" s="103"/>
      <c r="K92" s="103"/>
      <c r="L92" s="103"/>
      <c r="M92" s="542"/>
    </row>
    <row r="93" spans="1:13">
      <c r="A93" s="538"/>
      <c r="B93" s="103"/>
      <c r="C93" s="103"/>
      <c r="D93" s="103"/>
      <c r="E93" s="543"/>
      <c r="F93" s="544"/>
      <c r="G93" s="103"/>
      <c r="H93" s="103"/>
      <c r="I93" s="103"/>
      <c r="J93" s="103"/>
      <c r="K93" s="103"/>
      <c r="L93" s="103"/>
      <c r="M93" s="542"/>
    </row>
    <row r="94" spans="1:13">
      <c r="A94" s="538"/>
      <c r="B94" s="103"/>
      <c r="C94" s="103"/>
      <c r="D94" s="103"/>
      <c r="E94" s="543"/>
      <c r="F94" s="544"/>
      <c r="G94" s="103"/>
      <c r="H94" s="103"/>
      <c r="I94" s="103"/>
      <c r="J94" s="103"/>
      <c r="K94" s="103"/>
      <c r="L94" s="103"/>
      <c r="M94" s="542"/>
    </row>
    <row r="95" spans="1:13">
      <c r="A95" s="538"/>
      <c r="B95" s="103"/>
      <c r="C95" s="103"/>
      <c r="D95" s="103"/>
      <c r="E95" s="543"/>
      <c r="F95" s="544"/>
      <c r="G95" s="103"/>
      <c r="H95" s="103"/>
      <c r="I95" s="103"/>
      <c r="J95" s="103"/>
      <c r="K95" s="103"/>
      <c r="L95" s="103"/>
      <c r="M95" s="542"/>
    </row>
    <row r="96" spans="1:13">
      <c r="A96" s="538"/>
      <c r="B96" s="103"/>
      <c r="C96" s="103"/>
      <c r="D96" s="103"/>
      <c r="E96" s="543"/>
      <c r="F96" s="544"/>
      <c r="G96" s="103"/>
      <c r="H96" s="103"/>
      <c r="I96" s="103"/>
      <c r="J96" s="103"/>
      <c r="K96" s="103"/>
      <c r="L96" s="103"/>
      <c r="M96" s="542"/>
    </row>
    <row r="97" spans="1:13">
      <c r="A97" s="538"/>
      <c r="B97" s="103"/>
      <c r="C97" s="103"/>
      <c r="D97" s="103"/>
      <c r="E97" s="543"/>
      <c r="F97" s="544"/>
      <c r="G97" s="103"/>
      <c r="H97" s="103"/>
      <c r="I97" s="103"/>
      <c r="J97" s="103"/>
      <c r="K97" s="103"/>
      <c r="L97" s="103"/>
      <c r="M97" s="542"/>
    </row>
    <row r="98" spans="1:13">
      <c r="A98" s="538"/>
      <c r="B98" s="103"/>
      <c r="C98" s="103"/>
      <c r="D98" s="103"/>
      <c r="E98" s="543"/>
      <c r="F98" s="544"/>
      <c r="G98" s="103"/>
      <c r="H98" s="103"/>
      <c r="I98" s="103"/>
      <c r="J98" s="103"/>
      <c r="K98" s="103"/>
      <c r="L98" s="103"/>
      <c r="M98" s="542"/>
    </row>
    <row r="99" spans="1:13">
      <c r="A99" s="538"/>
      <c r="B99" s="103"/>
      <c r="C99" s="103"/>
      <c r="D99" s="103"/>
      <c r="E99" s="543"/>
      <c r="F99" s="544"/>
      <c r="G99" s="103"/>
      <c r="H99" s="103"/>
      <c r="I99" s="103"/>
      <c r="J99" s="103"/>
      <c r="K99" s="103"/>
      <c r="L99" s="103"/>
      <c r="M99" s="542"/>
    </row>
    <row r="100" spans="1:13">
      <c r="A100" s="538"/>
      <c r="B100" s="103"/>
      <c r="C100" s="103"/>
      <c r="D100" s="103"/>
      <c r="E100" s="543"/>
      <c r="F100" s="544"/>
      <c r="G100" s="103"/>
      <c r="H100" s="103"/>
      <c r="I100" s="103"/>
      <c r="J100" s="103"/>
      <c r="K100" s="103"/>
      <c r="L100" s="103"/>
      <c r="M100" s="542"/>
    </row>
    <row r="101" spans="1:13">
      <c r="A101" s="538"/>
      <c r="B101" s="103"/>
      <c r="C101" s="103"/>
      <c r="D101" s="103"/>
      <c r="E101" s="543"/>
      <c r="F101" s="544"/>
      <c r="G101" s="103"/>
      <c r="H101" s="103"/>
      <c r="I101" s="103"/>
      <c r="J101" s="103"/>
      <c r="K101" s="103"/>
      <c r="L101" s="103"/>
      <c r="M101" s="542"/>
    </row>
    <row r="102" spans="1:13">
      <c r="A102" s="538"/>
      <c r="B102" s="103"/>
      <c r="C102" s="103"/>
      <c r="D102" s="103"/>
      <c r="E102" s="543"/>
      <c r="F102" s="544"/>
      <c r="G102" s="103"/>
      <c r="H102" s="103"/>
      <c r="I102" s="103"/>
      <c r="J102" s="103"/>
      <c r="K102" s="103"/>
      <c r="L102" s="103"/>
      <c r="M102" s="542"/>
    </row>
    <row r="103" spans="1:13">
      <c r="A103" s="538"/>
      <c r="B103" s="103"/>
      <c r="C103" s="103"/>
      <c r="D103" s="103"/>
      <c r="E103" s="543"/>
      <c r="F103" s="544"/>
      <c r="G103" s="103"/>
      <c r="H103" s="103"/>
      <c r="I103" s="103"/>
      <c r="J103" s="103"/>
      <c r="K103" s="103"/>
      <c r="L103" s="103"/>
      <c r="M103" s="542"/>
    </row>
    <row r="104" spans="1:13">
      <c r="A104" s="538"/>
      <c r="B104" s="103"/>
      <c r="C104" s="103"/>
      <c r="D104" s="103"/>
      <c r="E104" s="543"/>
      <c r="F104" s="544"/>
      <c r="G104" s="103"/>
      <c r="H104" s="103"/>
      <c r="I104" s="103"/>
      <c r="J104" s="103"/>
      <c r="K104" s="103"/>
      <c r="L104" s="103"/>
      <c r="M104" s="542"/>
    </row>
    <row r="105" spans="1:13">
      <c r="A105" s="538"/>
      <c r="B105" s="103"/>
      <c r="C105" s="103"/>
      <c r="D105" s="103"/>
      <c r="E105" s="543"/>
      <c r="F105" s="544"/>
      <c r="G105" s="103"/>
      <c r="H105" s="103"/>
      <c r="I105" s="103"/>
      <c r="J105" s="103"/>
      <c r="K105" s="103"/>
      <c r="L105" s="103"/>
      <c r="M105" s="542"/>
    </row>
    <row r="106" spans="1:13">
      <c r="A106" s="538"/>
      <c r="B106" s="103"/>
      <c r="C106" s="103"/>
      <c r="D106" s="103"/>
      <c r="E106" s="543"/>
      <c r="F106" s="544"/>
      <c r="G106" s="103"/>
      <c r="H106" s="103"/>
      <c r="I106" s="103"/>
      <c r="J106" s="103"/>
      <c r="K106" s="103"/>
      <c r="L106" s="103"/>
      <c r="M106" s="542"/>
    </row>
    <row r="107" spans="1:13">
      <c r="A107" s="538"/>
      <c r="B107" s="103"/>
      <c r="C107" s="103"/>
      <c r="D107" s="103"/>
      <c r="E107" s="543"/>
      <c r="F107" s="544"/>
      <c r="G107" s="103"/>
      <c r="H107" s="103"/>
      <c r="I107" s="103"/>
      <c r="J107" s="103"/>
      <c r="K107" s="103"/>
      <c r="L107" s="103"/>
      <c r="M107" s="542"/>
    </row>
    <row r="108" spans="1:13">
      <c r="A108" s="538"/>
      <c r="B108" s="103"/>
      <c r="C108" s="103"/>
      <c r="D108" s="103"/>
      <c r="E108" s="543"/>
      <c r="F108" s="544"/>
      <c r="G108" s="103"/>
      <c r="H108" s="103"/>
      <c r="I108" s="103"/>
      <c r="J108" s="103"/>
      <c r="K108" s="103"/>
      <c r="L108" s="103"/>
      <c r="M108" s="542"/>
    </row>
    <row r="109" spans="1:13">
      <c r="A109" s="538"/>
      <c r="B109" s="103"/>
      <c r="C109" s="103"/>
      <c r="D109" s="103"/>
      <c r="E109" s="543"/>
      <c r="F109" s="544"/>
      <c r="G109" s="103"/>
      <c r="H109" s="103"/>
      <c r="I109" s="103"/>
      <c r="J109" s="103"/>
      <c r="K109" s="103"/>
      <c r="L109" s="103"/>
      <c r="M109" s="542"/>
    </row>
    <row r="110" spans="1:13">
      <c r="A110" s="544"/>
      <c r="B110" s="103"/>
      <c r="C110" s="103"/>
      <c r="D110" s="103"/>
      <c r="E110" s="543"/>
      <c r="F110" s="544"/>
      <c r="G110" s="103"/>
      <c r="H110" s="103"/>
      <c r="I110" s="103"/>
      <c r="J110" s="103"/>
      <c r="K110" s="103"/>
      <c r="L110" s="103"/>
      <c r="M110" s="543"/>
    </row>
    <row r="111" spans="1:13">
      <c r="A111" s="544"/>
      <c r="B111" s="103"/>
      <c r="C111" s="103"/>
      <c r="D111" s="103"/>
      <c r="E111" s="543"/>
      <c r="F111" s="544"/>
      <c r="G111" s="103"/>
      <c r="H111" s="103"/>
      <c r="I111" s="103"/>
      <c r="J111" s="103"/>
      <c r="K111" s="103"/>
      <c r="L111" s="103"/>
      <c r="M111" s="543"/>
    </row>
    <row r="112" spans="1:13">
      <c r="A112" s="544"/>
      <c r="B112" s="103"/>
      <c r="C112" s="103"/>
      <c r="D112" s="103"/>
      <c r="E112" s="543"/>
      <c r="F112" s="544"/>
      <c r="G112" s="103"/>
      <c r="H112" s="103"/>
      <c r="I112" s="103"/>
      <c r="J112" s="103"/>
      <c r="K112" s="103"/>
      <c r="L112" s="103"/>
      <c r="M112" s="543"/>
    </row>
    <row r="113" spans="1:13">
      <c r="A113" s="544"/>
      <c r="B113" s="103"/>
      <c r="C113" s="103"/>
      <c r="D113" s="103"/>
      <c r="E113" s="543"/>
      <c r="F113" s="544"/>
      <c r="G113" s="103"/>
      <c r="H113" s="103"/>
      <c r="I113" s="103"/>
      <c r="J113" s="103"/>
      <c r="K113" s="103"/>
      <c r="L113" s="103"/>
      <c r="M113" s="543"/>
    </row>
    <row r="114" spans="1:13">
      <c r="A114" s="544"/>
      <c r="B114" s="103"/>
      <c r="C114" s="103"/>
      <c r="D114" s="103"/>
      <c r="E114" s="543"/>
      <c r="F114" s="544"/>
      <c r="G114" s="103"/>
      <c r="H114" s="103"/>
      <c r="I114" s="103"/>
      <c r="J114" s="103"/>
      <c r="K114" s="103"/>
      <c r="L114" s="103"/>
      <c r="M114" s="543"/>
    </row>
    <row r="115" spans="1:13">
      <c r="A115" s="544"/>
      <c r="B115" s="103"/>
      <c r="C115" s="103"/>
      <c r="D115" s="103"/>
      <c r="E115" s="543"/>
      <c r="F115" s="544"/>
      <c r="G115" s="103"/>
      <c r="H115" s="103"/>
      <c r="I115" s="103"/>
      <c r="J115" s="103"/>
      <c r="K115" s="103"/>
      <c r="L115" s="103"/>
      <c r="M115" s="543"/>
    </row>
    <row r="116" spans="1:13" ht="15.6" thickBot="1">
      <c r="A116" s="546"/>
      <c r="B116" s="547"/>
      <c r="C116" s="547"/>
      <c r="D116" s="547"/>
      <c r="E116" s="548"/>
      <c r="F116" s="546"/>
      <c r="G116" s="547"/>
      <c r="H116" s="547"/>
      <c r="I116" s="547"/>
      <c r="J116" s="547"/>
      <c r="K116" s="547"/>
      <c r="L116" s="547"/>
      <c r="M116" s="548"/>
    </row>
    <row r="117" spans="1:13">
      <c r="A117" s="13" t="s">
        <v>1609</v>
      </c>
      <c r="B117" s="1539"/>
      <c r="D117" s="12"/>
      <c r="E117" s="12"/>
      <c r="F117" s="9" t="s">
        <v>1609</v>
      </c>
      <c r="G117" s="1539"/>
      <c r="H117" s="12"/>
      <c r="J117" s="12"/>
      <c r="K117" s="12"/>
      <c r="L117" s="12"/>
      <c r="M117" s="12"/>
    </row>
    <row r="118" spans="1:13">
      <c r="A118" s="12" t="s">
        <v>1612</v>
      </c>
      <c r="B118" s="12"/>
      <c r="C118" s="12"/>
      <c r="D118" s="12"/>
      <c r="E118" s="12"/>
      <c r="F118" s="12" t="s">
        <v>1613</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customSheetViews>
    <customSheetView guid="{B03EE9F7-5DE6-4312-9CF8-68BFF35B892B}" scale="85" colorId="22">
      <selection activeCell="F2" sqref="F2"/>
      <rowBreaks count="1" manualBreakCount="1">
        <brk id="56" max="16383" man="1"/>
      </rowBreaks>
      <pageMargins left="0.5" right="0.5" top="0.5" bottom="0.5" header="0.5" footer="0.5"/>
      <printOptions horizontalCentered="1" verticalCentered="1"/>
      <pageSetup scale="72" fitToWidth="2" fitToHeight="2" pageOrder="overThenDown" orientation="portrait" horizontalDpi="300" verticalDpi="300" r:id="rId1"/>
      <headerFooter alignWithMargins="0"/>
    </customSheetView>
    <customSheetView guid="{6604920B-9A9A-4B1B-8001-ABFAE204A5A1}" scale="85" colorId="22" showPageBreaks="1">
      <selection activeCell="F2" sqref="F2"/>
      <rowBreaks count="1" manualBreakCount="1">
        <brk id="56" max="16383" man="1"/>
      </rowBreaks>
      <pageMargins left="0.5" right="0.5" top="0.5" bottom="0.5" header="0.5" footer="0.5"/>
      <printOptions horizontalCentered="1" verticalCentered="1"/>
      <pageSetup scale="72" fitToWidth="2" fitToHeight="2" pageOrder="overThenDown" orientation="portrait" horizontalDpi="300" verticalDpi="300" r:id="rId2"/>
      <headerFooter alignWithMargins="0"/>
    </customSheetView>
    <customSheetView guid="{725D19D6-B2FF-4AA6-9BA8-2C93787C1292}" scale="85" colorId="22" showRuler="0">
      <selection activeCell="F2" sqref="F2"/>
      <rowBreaks count="1" manualBreakCount="1">
        <brk id="56" max="16383" man="1"/>
      </rowBreaks>
      <pageMargins left="0.5" right="0.5" top="0.5" bottom="0.5" header="0.5" footer="0.5"/>
      <printOptions horizontalCentered="1" verticalCentered="1"/>
      <pageSetup scale="72" fitToWidth="2" fitToHeight="2" pageOrder="overThenDown" orientation="portrait" horizontalDpi="300" verticalDpi="300" r:id="rId3"/>
      <headerFooter alignWithMargins="0"/>
    </customSheetView>
    <customSheetView guid="{00D7FFF0-A637-4B2D-8964-7D108FE27DC9}" scale="85" colorId="22">
      <selection activeCell="F2" sqref="F2"/>
      <rowBreaks count="1" manualBreakCount="1">
        <brk id="56" max="16383" man="1"/>
      </rowBreaks>
      <pageMargins left="0.5" right="0.5" top="0.5" bottom="0.5" header="0.5" footer="0.5"/>
      <printOptions horizontalCentered="1" verticalCentered="1"/>
      <pageSetup scale="72" fitToWidth="2" fitToHeight="2" pageOrder="overThenDown" orientation="portrait" horizontalDpi="300" verticalDpi="300" r:id="rId4"/>
      <headerFooter alignWithMargins="0"/>
    </customSheetView>
    <customSheetView guid="{8930B103-E5CB-49CF-B279-92DC95584FC0}" scale="85" colorId="22" showPageBreaks="1">
      <selection activeCell="F2" sqref="F2"/>
      <rowBreaks count="1" manualBreakCount="1">
        <brk id="56" max="16383" man="1"/>
      </rowBreaks>
      <pageMargins left="0.5" right="0.5" top="0.5" bottom="0.5" header="0.5" footer="0.5"/>
      <printOptions horizontalCentered="1" verticalCentered="1"/>
      <pageSetup scale="72" fitToWidth="2" fitToHeight="2" pageOrder="overThenDown" orientation="portrait" horizontalDpi="300" verticalDpi="300" r:id="rId5"/>
      <headerFooter alignWithMargins="0"/>
    </customSheetView>
  </customSheetViews>
  <mergeCells count="1">
    <mergeCell ref="A5:E6"/>
  </mergeCells>
  <phoneticPr fontId="54" type="noConversion"/>
  <printOptions horizontalCentered="1" verticalCentered="1"/>
  <pageMargins left="0.5" right="0.5" top="0.5" bottom="0.5" header="0.5" footer="0.5"/>
  <pageSetup scale="72" fitToWidth="2" fitToHeight="2" pageOrder="overThenDown" orientation="portrait" horizontalDpi="300" verticalDpi="300" r:id="rId6"/>
  <headerFooter alignWithMargins="0"/>
  <rowBreaks count="1" manualBreakCount="1">
    <brk id="56" max="16383" man="1"/>
  </rowBreaks>
</worksheet>
</file>

<file path=xl/worksheets/sheet45.xml><?xml version="1.0" encoding="utf-8"?>
<worksheet xmlns="http://schemas.openxmlformats.org/spreadsheetml/2006/main" xmlns:r="http://schemas.openxmlformats.org/officeDocument/2006/relationships">
  <sheetPr transitionEvaluation="1"/>
  <dimension ref="A1:IK125"/>
  <sheetViews>
    <sheetView defaultGridColor="0" topLeftCell="A46" colorId="22" zoomScale="85" zoomScaleNormal="85" workbookViewId="0">
      <selection activeCell="A60" sqref="A60"/>
    </sheetView>
  </sheetViews>
  <sheetFormatPr defaultColWidth="9.6328125" defaultRowHeight="15"/>
  <cols>
    <col min="1" max="1" width="4.6328125" style="9" customWidth="1"/>
    <col min="2" max="2" width="1.6328125" style="9" customWidth="1"/>
    <col min="3" max="3" width="43.6328125" style="9" customWidth="1"/>
    <col min="4" max="4" width="19.54296875" style="9" customWidth="1"/>
    <col min="5" max="6" width="13.6328125" style="9" customWidth="1"/>
    <col min="7" max="8" width="14.6328125" style="9" customWidth="1"/>
    <col min="9" max="9" width="9.6328125" style="9"/>
    <col min="10" max="10" width="14.6328125" style="9" customWidth="1"/>
    <col min="11" max="11" width="9.6328125" style="9"/>
    <col min="12" max="13" width="14.6328125" style="9" customWidth="1"/>
    <col min="14" max="14" width="4.6328125" style="9" customWidth="1"/>
    <col min="15" max="16384" width="9.6328125" style="9"/>
  </cols>
  <sheetData>
    <row r="1" spans="1:245">
      <c r="A1" s="1021" t="s">
        <v>1820</v>
      </c>
      <c r="B1" s="1024"/>
      <c r="C1" s="1024"/>
      <c r="D1" s="1449" t="s">
        <v>2377</v>
      </c>
      <c r="E1" s="1024" t="s">
        <v>1614</v>
      </c>
      <c r="F1" s="1025" t="s">
        <v>1432</v>
      </c>
      <c r="G1" s="1021" t="s">
        <v>1820</v>
      </c>
      <c r="H1" s="1024"/>
      <c r="I1" s="1023" t="s">
        <v>2377</v>
      </c>
      <c r="J1" s="1024"/>
      <c r="K1" s="1023" t="s">
        <v>1431</v>
      </c>
      <c r="L1" s="1024"/>
      <c r="M1" s="1023" t="s">
        <v>1432</v>
      </c>
      <c r="N1" s="1359"/>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Rochester Gas &amp; Electric Corporation</v>
      </c>
      <c r="D2" s="1365" t="s">
        <v>3719</v>
      </c>
      <c r="E2" s="9" t="s">
        <v>1434</v>
      </c>
      <c r="F2" s="1029"/>
      <c r="G2" s="72" t="str">
        <f>'Data Sheet'!$C$25</f>
        <v>Rochester Gas &amp; Electric Corporation</v>
      </c>
      <c r="I2" s="509" t="s">
        <v>3719</v>
      </c>
      <c r="K2" s="509" t="s">
        <v>1434</v>
      </c>
      <c r="M2" s="509" t="s">
        <v>1418</v>
      </c>
      <c r="N2" s="1362"/>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1026"/>
      <c r="D3" s="1365" t="s">
        <v>3720</v>
      </c>
      <c r="E3" s="871" t="str">
        <f>'Data Sheet'!$C$40</f>
        <v xml:space="preserve"> </v>
      </c>
      <c r="F3" s="1587" t="str">
        <f>'Data Sheet'!$C$38</f>
        <v>12/31/2013</v>
      </c>
      <c r="G3" s="1030"/>
      <c r="H3" s="550"/>
      <c r="I3" s="569" t="s">
        <v>3720</v>
      </c>
      <c r="J3" s="550"/>
      <c r="K3" s="864" t="str">
        <f>'Data Sheet'!$C$40</f>
        <v xml:space="preserve"> </v>
      </c>
      <c r="L3" s="871"/>
      <c r="M3" s="1594" t="str">
        <f>'Data Sheet'!$C$38</f>
        <v>12/31/2013</v>
      </c>
      <c r="N3" s="1364"/>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453" t="s">
        <v>1418</v>
      </c>
      <c r="B4" s="1378"/>
      <c r="C4" s="1378"/>
      <c r="D4" s="1378"/>
      <c r="E4" s="1378"/>
      <c r="F4" s="1491"/>
      <c r="G4" s="1026"/>
      <c r="N4" s="1362"/>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474" t="s">
        <v>1615</v>
      </c>
      <c r="B5" s="12"/>
      <c r="C5" s="12"/>
      <c r="D5" s="12"/>
      <c r="E5" s="12"/>
      <c r="F5" s="1038"/>
      <c r="G5" s="1474" t="s">
        <v>1616</v>
      </c>
      <c r="H5" s="12"/>
      <c r="I5" s="12"/>
      <c r="J5" s="12"/>
      <c r="K5" s="12"/>
      <c r="L5" s="12"/>
      <c r="M5" s="12"/>
      <c r="N5" s="1038"/>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1030"/>
      <c r="B6" s="550"/>
      <c r="C6" s="550"/>
      <c r="D6" s="550"/>
      <c r="E6" s="550"/>
      <c r="F6" s="1364"/>
      <c r="G6" s="1030"/>
      <c r="H6" s="550"/>
      <c r="I6" s="550"/>
      <c r="J6" s="550"/>
      <c r="K6" s="550"/>
      <c r="L6" s="550"/>
      <c r="M6" s="550"/>
      <c r="N6" s="1364"/>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1026"/>
      <c r="F7" s="1362"/>
      <c r="G7" s="1026"/>
      <c r="N7" s="1362"/>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540" t="s">
        <v>2005</v>
      </c>
      <c r="B8" s="1352" t="s">
        <v>1617</v>
      </c>
      <c r="C8" s="1352"/>
      <c r="D8" s="1352"/>
      <c r="E8" s="1352"/>
      <c r="F8" s="1541"/>
      <c r="G8" s="1540" t="s">
        <v>1618</v>
      </c>
      <c r="H8" s="1352"/>
      <c r="I8" s="1352"/>
      <c r="J8" s="1352"/>
      <c r="K8" s="1352"/>
      <c r="L8" s="1352"/>
      <c r="M8" s="1352"/>
      <c r="N8" s="1541"/>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540"/>
      <c r="B9" s="1352" t="s">
        <v>1619</v>
      </c>
      <c r="C9" s="1352"/>
      <c r="D9" s="1352"/>
      <c r="E9" s="1352"/>
      <c r="F9" s="1541"/>
      <c r="G9" s="1540"/>
      <c r="H9" s="1352"/>
      <c r="I9" s="1352"/>
      <c r="J9" s="1352"/>
      <c r="K9" s="1352"/>
      <c r="L9" s="1352"/>
      <c r="M9" s="1352"/>
      <c r="N9" s="1541"/>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540" t="s">
        <v>1922</v>
      </c>
      <c r="B10" s="1352" t="s">
        <v>2218</v>
      </c>
      <c r="C10" s="1352"/>
      <c r="D10" s="1352"/>
      <c r="E10" s="1352"/>
      <c r="F10" s="1541"/>
      <c r="G10" s="1540"/>
      <c r="H10" s="1352"/>
      <c r="I10" s="1352"/>
      <c r="J10" s="1352"/>
      <c r="K10" s="1352"/>
      <c r="L10" s="1352"/>
      <c r="M10" s="1352"/>
      <c r="N10" s="1541"/>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1030"/>
      <c r="B11" s="550"/>
      <c r="C11" s="550"/>
      <c r="D11" s="550"/>
      <c r="E11" s="550"/>
      <c r="F11" s="1364"/>
      <c r="G11" s="1030"/>
      <c r="H11" s="550"/>
      <c r="I11" s="550"/>
      <c r="J11" s="550"/>
      <c r="K11" s="550"/>
      <c r="L11" s="550"/>
      <c r="M11" s="550"/>
      <c r="N11" s="1364"/>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367"/>
      <c r="C12" s="1027"/>
      <c r="D12" s="1027"/>
      <c r="E12" s="1033" t="s">
        <v>710</v>
      </c>
      <c r="F12" s="1034"/>
      <c r="G12" s="1032" t="s">
        <v>710</v>
      </c>
      <c r="H12" s="1465"/>
      <c r="I12" s="1033" t="s">
        <v>711</v>
      </c>
      <c r="J12" s="1033"/>
      <c r="K12" s="1033"/>
      <c r="L12" s="1033"/>
      <c r="M12" s="551"/>
      <c r="N12" s="1029"/>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367"/>
      <c r="C13" s="1027"/>
      <c r="D13" s="1027"/>
      <c r="E13" s="1027"/>
      <c r="F13" s="1362"/>
      <c r="G13" s="1367"/>
      <c r="H13" s="1027"/>
      <c r="I13" s="1033" t="s">
        <v>3398</v>
      </c>
      <c r="J13" s="1033"/>
      <c r="K13" s="1464" t="s">
        <v>3395</v>
      </c>
      <c r="L13" s="1033"/>
      <c r="M13" s="1375" t="s">
        <v>4713</v>
      </c>
      <c r="N13" s="1029"/>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367"/>
      <c r="C14" s="1027"/>
      <c r="D14" s="1372" t="s">
        <v>4713</v>
      </c>
      <c r="E14" s="1372" t="s">
        <v>2578</v>
      </c>
      <c r="F14" s="1376" t="s">
        <v>2578</v>
      </c>
      <c r="G14" s="1371" t="s">
        <v>2578</v>
      </c>
      <c r="H14" s="1372" t="s">
        <v>2578</v>
      </c>
      <c r="J14" s="509"/>
      <c r="K14" s="1365"/>
      <c r="M14" s="1375" t="s">
        <v>2139</v>
      </c>
      <c r="N14" s="1029"/>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371" t="s">
        <v>1357</v>
      </c>
      <c r="C15" s="1372" t="s">
        <v>3431</v>
      </c>
      <c r="D15" s="1372" t="s">
        <v>1882</v>
      </c>
      <c r="E15" s="1372" t="s">
        <v>714</v>
      </c>
      <c r="F15" s="1376" t="s">
        <v>715</v>
      </c>
      <c r="G15" s="1371" t="s">
        <v>714</v>
      </c>
      <c r="H15" s="1372" t="s">
        <v>715</v>
      </c>
      <c r="I15" s="1373" t="s">
        <v>4208</v>
      </c>
      <c r="J15" s="1461" t="s">
        <v>4717</v>
      </c>
      <c r="K15" s="1375" t="s">
        <v>4208</v>
      </c>
      <c r="L15" s="1373" t="s">
        <v>4717</v>
      </c>
      <c r="M15" s="1365"/>
      <c r="N15" s="1374" t="s">
        <v>1357</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371" t="s">
        <v>1360</v>
      </c>
      <c r="C16" s="1027"/>
      <c r="D16" s="1372" t="s">
        <v>3414</v>
      </c>
      <c r="E16" s="1372" t="s">
        <v>2219</v>
      </c>
      <c r="F16" s="1376" t="s">
        <v>2220</v>
      </c>
      <c r="G16" s="1371" t="s">
        <v>2221</v>
      </c>
      <c r="H16" s="1372" t="s">
        <v>2222</v>
      </c>
      <c r="I16" s="12" t="s">
        <v>721</v>
      </c>
      <c r="J16" s="509"/>
      <c r="K16" s="1542" t="s">
        <v>722</v>
      </c>
      <c r="M16" s="1365"/>
      <c r="N16" s="1374" t="s">
        <v>1360</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463"/>
      <c r="B17" s="550"/>
      <c r="C17" s="1476" t="s">
        <v>446</v>
      </c>
      <c r="D17" s="1476" t="s">
        <v>447</v>
      </c>
      <c r="E17" s="1476" t="s">
        <v>448</v>
      </c>
      <c r="F17" s="1502" t="s">
        <v>449</v>
      </c>
      <c r="G17" s="1495" t="s">
        <v>1953</v>
      </c>
      <c r="H17" s="1476" t="s">
        <v>1954</v>
      </c>
      <c r="I17" s="1466" t="s">
        <v>1955</v>
      </c>
      <c r="J17" s="1468" t="s">
        <v>1956</v>
      </c>
      <c r="K17" s="1467" t="s">
        <v>1957</v>
      </c>
      <c r="L17" s="1466" t="s">
        <v>1958</v>
      </c>
      <c r="M17" s="1467" t="s">
        <v>1959</v>
      </c>
      <c r="N17" s="1469"/>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463">
        <v>1</v>
      </c>
      <c r="B18" s="550"/>
      <c r="C18" s="1031" t="s">
        <v>2223</v>
      </c>
      <c r="D18" s="525"/>
      <c r="E18" s="526"/>
      <c r="F18" s="527"/>
      <c r="G18" s="528" t="s">
        <v>1418</v>
      </c>
      <c r="H18" s="526" t="s">
        <v>1418</v>
      </c>
      <c r="I18" s="529"/>
      <c r="J18" s="529"/>
      <c r="K18" s="529"/>
      <c r="L18" s="529"/>
      <c r="M18" s="1543"/>
      <c r="N18" s="1469">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463">
        <v>2</v>
      </c>
      <c r="B19" s="550"/>
      <c r="C19" s="1031" t="s">
        <v>724</v>
      </c>
      <c r="D19" s="390">
        <v>284156235</v>
      </c>
      <c r="E19" s="390">
        <v>87008774</v>
      </c>
      <c r="F19" s="391">
        <v>21211042</v>
      </c>
      <c r="G19" s="549"/>
      <c r="H19" s="390"/>
      <c r="I19" s="77" t="s">
        <v>263</v>
      </c>
      <c r="J19" s="388">
        <v>41804108</v>
      </c>
      <c r="K19" s="86"/>
      <c r="L19" s="552">
        <v>30818384</v>
      </c>
      <c r="M19" s="553">
        <f>D19+E19-F19+G19-H19-J19+L19</f>
        <v>338968243</v>
      </c>
      <c r="N19" s="1469">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463">
        <v>3</v>
      </c>
      <c r="B20" s="550"/>
      <c r="C20" s="1031" t="s">
        <v>370</v>
      </c>
      <c r="D20" s="554">
        <v>115387290</v>
      </c>
      <c r="E20" s="554">
        <v>16205017</v>
      </c>
      <c r="F20" s="387">
        <v>5159369</v>
      </c>
      <c r="G20" s="108"/>
      <c r="H20" s="554"/>
      <c r="I20" s="77" t="s">
        <v>263</v>
      </c>
      <c r="J20" s="371">
        <v>6221263</v>
      </c>
      <c r="K20" s="86"/>
      <c r="L20" s="555">
        <v>4072768</v>
      </c>
      <c r="M20" s="386">
        <f>D20+E20-F20+G20-H20-J20+L20</f>
        <v>124284443</v>
      </c>
      <c r="N20" s="1469">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463">
        <v>4</v>
      </c>
      <c r="B21" s="550"/>
      <c r="C21" s="1031" t="s">
        <v>3442</v>
      </c>
      <c r="D21" s="554"/>
      <c r="E21" s="554"/>
      <c r="F21" s="387"/>
      <c r="G21" s="108"/>
      <c r="H21" s="554"/>
      <c r="I21" s="77"/>
      <c r="J21" s="371"/>
      <c r="K21" s="86"/>
      <c r="L21" s="555"/>
      <c r="M21" s="386">
        <f>D21+E21-F21+G21-H21-J21+L21</f>
        <v>0</v>
      </c>
      <c r="N21" s="1469">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463">
        <v>5</v>
      </c>
      <c r="B22" s="550"/>
      <c r="C22" s="1031" t="s">
        <v>3443</v>
      </c>
      <c r="D22" s="554">
        <f>SUM(D19:D21)</f>
        <v>399543525</v>
      </c>
      <c r="E22" s="554">
        <f>SUM(E19:E21)</f>
        <v>103213791</v>
      </c>
      <c r="F22" s="387">
        <f>SUM(F19:F21)</f>
        <v>26370411</v>
      </c>
      <c r="G22" s="108">
        <f>SUM(G19:G21)</f>
        <v>0</v>
      </c>
      <c r="H22" s="386">
        <f>SUM(H19:H21)</f>
        <v>0</v>
      </c>
      <c r="I22" s="77"/>
      <c r="J22" s="371">
        <f>SUM(J19:J21)</f>
        <v>48025371</v>
      </c>
      <c r="K22" s="86"/>
      <c r="L22" s="555">
        <f>SUM(L19:L21)</f>
        <v>34891152</v>
      </c>
      <c r="M22" s="371">
        <f>SUM(M19:M21)</f>
        <v>463252686</v>
      </c>
      <c r="N22" s="1469">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463">
        <v>6</v>
      </c>
      <c r="B23" s="550"/>
      <c r="C23" s="1031" t="s">
        <v>422</v>
      </c>
      <c r="D23" s="554"/>
      <c r="E23" s="554"/>
      <c r="F23" s="387"/>
      <c r="G23" s="108"/>
      <c r="H23" s="554"/>
      <c r="I23" s="77"/>
      <c r="J23" s="371"/>
      <c r="K23" s="86"/>
      <c r="L23" s="555"/>
      <c r="M23" s="386">
        <f>D23+E23-F23+G23-H23-J23+L23</f>
        <v>0</v>
      </c>
      <c r="N23" s="1469">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463">
        <v>7</v>
      </c>
      <c r="B24" s="550"/>
      <c r="C24" s="1031"/>
      <c r="D24" s="554"/>
      <c r="E24" s="554"/>
      <c r="F24" s="387"/>
      <c r="G24" s="108"/>
      <c r="H24" s="554"/>
      <c r="I24" s="77"/>
      <c r="J24" s="371"/>
      <c r="K24" s="86"/>
      <c r="L24" s="555"/>
      <c r="M24" s="386">
        <f>D24+E24-F24+G24-H24-J24+L24</f>
        <v>0</v>
      </c>
      <c r="N24" s="1469">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463">
        <v>8</v>
      </c>
      <c r="B25" s="550"/>
      <c r="C25" s="1031"/>
      <c r="D25" s="554"/>
      <c r="E25" s="554"/>
      <c r="F25" s="387"/>
      <c r="G25" s="108"/>
      <c r="H25" s="554"/>
      <c r="I25" s="77"/>
      <c r="J25" s="371"/>
      <c r="K25" s="86"/>
      <c r="L25" s="555"/>
      <c r="M25" s="386">
        <f>D25+E25-F25+G25-H25-J25+L25</f>
        <v>0</v>
      </c>
      <c r="N25" s="1469">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463">
        <v>9</v>
      </c>
      <c r="B26" s="550"/>
      <c r="C26" s="1031" t="s">
        <v>3444</v>
      </c>
      <c r="D26" s="390">
        <f>D22+SUM(D23:D25)</f>
        <v>399543525</v>
      </c>
      <c r="E26" s="390">
        <f>E22+SUM(E23:E25)</f>
        <v>103213791</v>
      </c>
      <c r="F26" s="391">
        <f>F22+SUM(F23:F25)</f>
        <v>26370411</v>
      </c>
      <c r="G26" s="549">
        <f>G22+SUM(G23:G25)</f>
        <v>0</v>
      </c>
      <c r="H26" s="390">
        <f>H22+SUM(H23:H25)</f>
        <v>0</v>
      </c>
      <c r="I26" s="77"/>
      <c r="J26" s="553">
        <f>J22+SUM(J23:J25)</f>
        <v>48025371</v>
      </c>
      <c r="K26" s="86"/>
      <c r="L26" s="553">
        <f>L22+SUM(L23:L25)</f>
        <v>34891152</v>
      </c>
      <c r="M26" s="390">
        <f>M22+SUM(M23:M25)</f>
        <v>463252686</v>
      </c>
      <c r="N26" s="1469">
        <v>9</v>
      </c>
      <c r="O26" s="482"/>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367"/>
      <c r="C27" s="1027"/>
      <c r="D27" s="556"/>
      <c r="E27" s="557"/>
      <c r="F27" s="558"/>
      <c r="G27" s="559"/>
      <c r="H27" s="557"/>
      <c r="I27" s="534"/>
      <c r="J27" s="557"/>
      <c r="K27" s="534"/>
      <c r="L27" s="557"/>
      <c r="M27" s="560"/>
      <c r="N27" s="1029"/>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463">
        <v>10</v>
      </c>
      <c r="B28" s="550"/>
      <c r="C28" s="1031" t="s">
        <v>1602</v>
      </c>
      <c r="D28" s="522"/>
      <c r="E28" s="493"/>
      <c r="F28" s="495"/>
      <c r="G28" s="496"/>
      <c r="H28" s="493"/>
      <c r="I28" s="536"/>
      <c r="J28" s="493"/>
      <c r="K28" s="536"/>
      <c r="L28" s="493"/>
      <c r="M28" s="523"/>
      <c r="N28" s="1469">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463">
        <v>11</v>
      </c>
      <c r="B29" s="550"/>
      <c r="C29" s="1031" t="s">
        <v>1603</v>
      </c>
      <c r="D29" s="390">
        <v>356661020</v>
      </c>
      <c r="E29" s="390">
        <v>86465278</v>
      </c>
      <c r="F29" s="391">
        <v>19153996</v>
      </c>
      <c r="G29" s="549"/>
      <c r="H29" s="553"/>
      <c r="I29" s="555"/>
      <c r="J29" s="388">
        <v>36157769</v>
      </c>
      <c r="K29" s="386"/>
      <c r="L29" s="552">
        <v>27163051</v>
      </c>
      <c r="M29" s="553">
        <f>D29+E29-F29+G29-H29-J29+L29</f>
        <v>414977584</v>
      </c>
      <c r="N29" s="1469">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463">
        <v>12</v>
      </c>
      <c r="B30" s="550"/>
      <c r="C30" s="1031" t="s">
        <v>1604</v>
      </c>
      <c r="D30" s="554">
        <v>42882505</v>
      </c>
      <c r="E30" s="554">
        <v>16748513</v>
      </c>
      <c r="F30" s="387">
        <v>7216415</v>
      </c>
      <c r="G30" s="108"/>
      <c r="H30" s="554"/>
      <c r="I30" s="550"/>
      <c r="J30" s="1838">
        <v>11867602</v>
      </c>
      <c r="K30" s="1839"/>
      <c r="L30" s="1840">
        <v>7728101</v>
      </c>
      <c r="M30" s="386">
        <f>D30+E30-F30+G30-H30-J30+L30</f>
        <v>48275102</v>
      </c>
      <c r="N30" s="1469">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463">
        <v>13</v>
      </c>
      <c r="B31" s="550"/>
      <c r="C31" s="1031" t="s">
        <v>1605</v>
      </c>
      <c r="D31" s="390"/>
      <c r="E31" s="390"/>
      <c r="F31" s="391"/>
      <c r="G31" s="549"/>
      <c r="H31" s="390"/>
      <c r="I31" s="550"/>
      <c r="J31" s="388"/>
      <c r="K31" s="551"/>
      <c r="L31" s="552"/>
      <c r="M31" s="553">
        <f>D31+E31-F31+G31-H31-J31+L31</f>
        <v>0</v>
      </c>
      <c r="N31" s="1469">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474" t="s">
        <v>1606</v>
      </c>
      <c r="B32" s="12"/>
      <c r="C32" s="12"/>
      <c r="D32" s="12"/>
      <c r="E32" s="12"/>
      <c r="F32" s="1038"/>
      <c r="G32" s="1474" t="s">
        <v>1607</v>
      </c>
      <c r="H32" s="12"/>
      <c r="I32" s="12"/>
      <c r="J32" s="12"/>
      <c r="K32" s="12"/>
      <c r="L32" s="12"/>
      <c r="M32" s="12"/>
      <c r="N32" s="1038"/>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1026"/>
      <c r="F33" s="1362"/>
      <c r="G33" s="1026"/>
      <c r="N33" s="1362"/>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1026"/>
      <c r="D34" s="374"/>
      <c r="E34" s="374"/>
      <c r="F34" s="379"/>
      <c r="G34" s="424"/>
      <c r="H34" s="374"/>
      <c r="N34" s="379"/>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1026"/>
      <c r="D35" s="374"/>
      <c r="E35" s="374"/>
      <c r="F35" s="379"/>
      <c r="G35" s="424"/>
      <c r="H35" s="374"/>
      <c r="N35" s="379"/>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1026"/>
      <c r="D36" s="374"/>
      <c r="E36" s="374"/>
      <c r="F36" s="379"/>
      <c r="G36" s="424"/>
      <c r="H36" s="374"/>
      <c r="N36" s="379"/>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1026"/>
      <c r="D37" s="374"/>
      <c r="E37" s="374"/>
      <c r="F37" s="379"/>
      <c r="G37" s="424"/>
      <c r="H37" s="374"/>
      <c r="N37" s="379"/>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1026"/>
      <c r="D38" s="374"/>
      <c r="E38" s="374"/>
      <c r="F38" s="379"/>
      <c r="G38" s="424"/>
      <c r="H38" s="374"/>
      <c r="N38" s="379"/>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1026"/>
      <c r="D39" s="374"/>
      <c r="E39" s="374"/>
      <c r="F39" s="379"/>
      <c r="G39" s="424"/>
      <c r="H39" s="374"/>
      <c r="N39" s="379"/>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1026"/>
      <c r="D40" s="374"/>
      <c r="E40" s="374"/>
      <c r="F40" s="379"/>
      <c r="G40" s="424"/>
      <c r="H40" s="374"/>
      <c r="N40" s="379"/>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1026"/>
      <c r="D41" s="374"/>
      <c r="E41" s="374"/>
      <c r="F41" s="379"/>
      <c r="G41" s="424"/>
      <c r="H41" s="374"/>
      <c r="N41" s="379"/>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1026"/>
      <c r="D42" s="374"/>
      <c r="E42" s="374"/>
      <c r="F42" s="379"/>
      <c r="G42" s="424"/>
      <c r="H42" s="374"/>
      <c r="N42" s="379"/>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1026"/>
      <c r="D43" s="374"/>
      <c r="E43" s="374"/>
      <c r="F43" s="379"/>
      <c r="G43" s="424"/>
      <c r="H43" s="374"/>
      <c r="N43" s="379"/>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1026"/>
      <c r="D44" s="374"/>
      <c r="E44" s="374"/>
      <c r="F44" s="379"/>
      <c r="G44" s="424"/>
      <c r="H44" s="374"/>
      <c r="N44" s="379"/>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1026"/>
      <c r="D45" s="374"/>
      <c r="E45" s="374"/>
      <c r="F45" s="379"/>
      <c r="G45" s="424"/>
      <c r="H45" s="374"/>
      <c r="N45" s="379"/>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1026"/>
      <c r="D46" s="374"/>
      <c r="E46" s="374"/>
      <c r="F46" s="379"/>
      <c r="G46" s="424"/>
      <c r="H46" s="374"/>
      <c r="N46" s="379"/>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1026"/>
      <c r="F47" s="1362"/>
      <c r="G47" s="1026"/>
      <c r="N47" s="1362"/>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1026"/>
      <c r="F48" s="1362"/>
      <c r="G48" s="1026"/>
      <c r="N48" s="1362"/>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1026"/>
      <c r="F49" s="1362"/>
      <c r="G49" s="1026"/>
      <c r="N49" s="1362"/>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1026"/>
      <c r="F50" s="1362"/>
      <c r="G50" s="1026"/>
      <c r="N50" s="1362"/>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1026"/>
      <c r="F51" s="1362"/>
      <c r="G51" s="1026"/>
      <c r="N51" s="1362"/>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1026"/>
      <c r="F52" s="1362"/>
      <c r="G52" s="1026"/>
      <c r="N52" s="1362"/>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1026"/>
      <c r="F53" s="1362"/>
      <c r="G53" s="1026"/>
      <c r="N53" s="1362"/>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1026"/>
      <c r="F54" s="1362"/>
      <c r="G54" s="1026"/>
      <c r="N54" s="1362"/>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1026"/>
      <c r="F55" s="1362"/>
      <c r="G55" s="1026"/>
      <c r="N55" s="1362"/>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1026"/>
      <c r="F56" s="1362"/>
      <c r="G56" s="1026"/>
      <c r="N56" s="1362"/>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6" thickBot="1">
      <c r="A57" s="1042"/>
      <c r="B57" s="1043"/>
      <c r="C57" s="1043"/>
      <c r="D57" s="486"/>
      <c r="E57" s="486"/>
      <c r="F57" s="394"/>
      <c r="G57" s="1042"/>
      <c r="H57" s="486"/>
      <c r="I57" s="1043"/>
      <c r="J57" s="486"/>
      <c r="K57" s="1043"/>
      <c r="L57" s="486"/>
      <c r="M57" s="1043"/>
      <c r="N57" s="394"/>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484"/>
      <c r="E58" s="484"/>
      <c r="F58" s="484"/>
      <c r="G58" s="441"/>
      <c r="H58" s="484"/>
      <c r="I58" s="12"/>
      <c r="J58" s="12"/>
      <c r="K58" s="12"/>
      <c r="L58" s="12"/>
      <c r="M58" s="484"/>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539" t="s">
        <v>3445</v>
      </c>
      <c r="B59" s="1539"/>
      <c r="C59" s="1539"/>
      <c r="E59" s="482"/>
      <c r="F59" s="482"/>
      <c r="G59" s="12" t="s">
        <v>3445</v>
      </c>
      <c r="H59" s="484"/>
      <c r="I59" s="12"/>
      <c r="K59" s="484"/>
      <c r="L59" s="441"/>
      <c r="M59" s="441"/>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484" t="s">
        <v>343</v>
      </c>
      <c r="B60" s="12"/>
      <c r="C60" s="12"/>
      <c r="D60"/>
      <c r="E60" s="484"/>
      <c r="F60" s="484"/>
      <c r="G60" s="12" t="s">
        <v>3446</v>
      </c>
      <c r="H60" s="484"/>
      <c r="I60" s="484"/>
      <c r="J60" s="484"/>
      <c r="K60" s="484"/>
      <c r="L60" s="484"/>
      <c r="M60" s="484"/>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A61" s="9" t="s">
        <v>334</v>
      </c>
      <c r="D61"/>
    </row>
    <row r="62" spans="1:245" ht="15.6">
      <c r="A62" s="1361" t="s">
        <v>3620</v>
      </c>
      <c r="B62" s="12"/>
      <c r="C62" s="12"/>
      <c r="D62" s="12"/>
      <c r="E62" s="12"/>
      <c r="F62" s="12"/>
    </row>
    <row r="64" spans="1:245" ht="15.6" thickBot="1">
      <c r="A64" s="9" t="str">
        <f>'Data Sheet'!$C$25</f>
        <v>Rochester Gas &amp; Electric Corporation</v>
      </c>
      <c r="E64" s="1357" t="s">
        <v>1418</v>
      </c>
      <c r="F64" s="1702" t="str">
        <f>'Data Sheet'!$C$38</f>
        <v>12/31/2013</v>
      </c>
      <c r="G64" s="9" t="str">
        <f>'Data Sheet'!$C$25</f>
        <v>Rochester Gas &amp; Electric Corporation</v>
      </c>
      <c r="K64" s="1357" t="s">
        <v>1418</v>
      </c>
      <c r="M64" s="1702" t="str">
        <f>'Data Sheet'!$C$38</f>
        <v>12/31/2013</v>
      </c>
    </row>
    <row r="65" spans="1:14">
      <c r="A65" s="1021" t="s">
        <v>1418</v>
      </c>
      <c r="B65" s="1024"/>
      <c r="C65" s="1024"/>
      <c r="D65" s="1024"/>
      <c r="E65" s="1024"/>
      <c r="F65" s="1359"/>
      <c r="G65" s="1021"/>
      <c r="H65" s="1024"/>
      <c r="I65" s="1024"/>
      <c r="J65" s="1024"/>
      <c r="K65" s="1024"/>
      <c r="L65" s="1024"/>
      <c r="M65" s="1024"/>
      <c r="N65" s="1359"/>
    </row>
    <row r="66" spans="1:14">
      <c r="A66" s="1474" t="s">
        <v>1615</v>
      </c>
      <c r="B66" s="12"/>
      <c r="C66" s="12"/>
      <c r="D66" s="12"/>
      <c r="E66" s="12"/>
      <c r="F66" s="1038"/>
      <c r="G66" s="1474" t="s">
        <v>1616</v>
      </c>
      <c r="H66" s="12"/>
      <c r="I66" s="12"/>
      <c r="J66" s="12"/>
      <c r="K66" s="12"/>
      <c r="L66" s="12"/>
      <c r="M66" s="12"/>
      <c r="N66" s="1038"/>
    </row>
    <row r="67" spans="1:14">
      <c r="A67" s="1030"/>
      <c r="B67" s="550"/>
      <c r="C67" s="550"/>
      <c r="D67" s="550"/>
      <c r="E67" s="550"/>
      <c r="F67" s="1364"/>
      <c r="G67" s="1030"/>
      <c r="H67" s="550"/>
      <c r="I67" s="550"/>
      <c r="J67" s="550"/>
      <c r="K67" s="550"/>
      <c r="L67" s="550"/>
      <c r="M67" s="550"/>
      <c r="N67" s="1364"/>
    </row>
    <row r="68" spans="1:14">
      <c r="A68" s="424"/>
      <c r="B68" s="374"/>
      <c r="C68" s="374"/>
      <c r="D68" s="374"/>
      <c r="E68" s="484"/>
      <c r="F68" s="561"/>
      <c r="G68" s="562"/>
      <c r="H68" s="484"/>
      <c r="I68" s="484"/>
      <c r="J68" s="484"/>
      <c r="K68" s="484"/>
      <c r="L68" s="484"/>
      <c r="M68" s="374"/>
      <c r="N68" s="379"/>
    </row>
    <row r="69" spans="1:14">
      <c r="A69" s="424"/>
      <c r="B69" s="374"/>
      <c r="C69" s="374"/>
      <c r="D69" s="374"/>
      <c r="E69" s="374"/>
      <c r="F69" s="379"/>
      <c r="G69" s="424"/>
      <c r="H69" s="374"/>
      <c r="I69" s="484"/>
      <c r="J69" s="484"/>
      <c r="K69" s="484"/>
      <c r="L69" s="484"/>
      <c r="M69" s="374"/>
      <c r="N69" s="379"/>
    </row>
    <row r="70" spans="1:14">
      <c r="A70" s="424"/>
      <c r="B70" s="374"/>
      <c r="C70" s="374"/>
      <c r="D70" s="374"/>
      <c r="E70" s="374"/>
      <c r="F70" s="379"/>
      <c r="G70" s="424"/>
      <c r="H70" s="374"/>
      <c r="I70" s="374"/>
      <c r="J70" s="374"/>
      <c r="K70" s="374"/>
      <c r="L70" s="374"/>
      <c r="M70" s="374"/>
      <c r="N70" s="379"/>
    </row>
    <row r="71" spans="1:14">
      <c r="A71" s="424"/>
      <c r="B71" s="374"/>
      <c r="C71" s="374"/>
      <c r="D71" s="374"/>
      <c r="E71" s="374"/>
      <c r="F71" s="379"/>
      <c r="G71" s="424"/>
      <c r="H71" s="374"/>
      <c r="I71" s="407"/>
      <c r="J71" s="374"/>
      <c r="K71" s="374"/>
      <c r="L71" s="374"/>
      <c r="M71" s="374"/>
      <c r="N71" s="379"/>
    </row>
    <row r="72" spans="1:14">
      <c r="A72" s="424"/>
      <c r="B72" s="374"/>
      <c r="C72" s="374"/>
      <c r="D72" s="374"/>
      <c r="E72" s="374"/>
      <c r="F72" s="379"/>
      <c r="G72" s="424"/>
      <c r="H72" s="374"/>
      <c r="I72" s="484"/>
      <c r="J72" s="374"/>
      <c r="K72" s="484"/>
      <c r="L72" s="374"/>
      <c r="M72" s="374"/>
      <c r="N72" s="379"/>
    </row>
    <row r="73" spans="1:14">
      <c r="A73" s="424"/>
      <c r="B73" s="374"/>
      <c r="C73" s="374"/>
      <c r="D73" s="374"/>
      <c r="E73" s="374"/>
      <c r="F73" s="379"/>
      <c r="G73" s="424"/>
      <c r="H73" s="374"/>
      <c r="I73" s="374"/>
      <c r="J73" s="374"/>
      <c r="K73" s="374"/>
      <c r="L73" s="374"/>
      <c r="M73" s="374"/>
      <c r="N73" s="379"/>
    </row>
    <row r="74" spans="1:14">
      <c r="A74" s="424"/>
      <c r="B74" s="374"/>
      <c r="C74" s="374"/>
      <c r="D74" s="374"/>
      <c r="E74" s="374"/>
      <c r="F74" s="379"/>
      <c r="G74" s="424"/>
      <c r="H74" s="374"/>
      <c r="I74" s="374"/>
      <c r="J74" s="374"/>
      <c r="K74" s="374"/>
      <c r="L74" s="374"/>
      <c r="M74" s="374"/>
      <c r="N74" s="379"/>
    </row>
    <row r="75" spans="1:14">
      <c r="A75" s="424"/>
      <c r="B75" s="374"/>
      <c r="C75" s="374"/>
      <c r="D75" s="374"/>
      <c r="E75" s="374"/>
      <c r="F75" s="379"/>
      <c r="G75" s="424"/>
      <c r="H75" s="374"/>
      <c r="I75" s="374"/>
      <c r="J75" s="374"/>
      <c r="K75" s="374"/>
      <c r="L75" s="374"/>
      <c r="M75" s="374"/>
      <c r="N75" s="379"/>
    </row>
    <row r="76" spans="1:14">
      <c r="A76" s="424"/>
      <c r="B76" s="374"/>
      <c r="C76" s="374"/>
      <c r="D76" s="374"/>
      <c r="E76" s="374"/>
      <c r="F76" s="379"/>
      <c r="G76" s="424"/>
      <c r="H76" s="374"/>
      <c r="I76" s="374"/>
      <c r="J76" s="374"/>
      <c r="K76" s="374"/>
      <c r="L76" s="374"/>
      <c r="M76" s="374"/>
      <c r="N76" s="379"/>
    </row>
    <row r="77" spans="1:14">
      <c r="A77" s="424"/>
      <c r="B77" s="374"/>
      <c r="C77" s="374"/>
      <c r="D77" s="374"/>
      <c r="E77" s="374"/>
      <c r="F77" s="379"/>
      <c r="G77" s="424"/>
      <c r="H77" s="374"/>
      <c r="I77" s="374"/>
      <c r="J77" s="374"/>
      <c r="K77" s="374"/>
      <c r="L77" s="374"/>
      <c r="M77" s="374"/>
      <c r="N77" s="379"/>
    </row>
    <row r="78" spans="1:14">
      <c r="A78" s="424"/>
      <c r="B78" s="374"/>
      <c r="C78" s="374"/>
      <c r="D78" s="374"/>
      <c r="E78" s="374"/>
      <c r="F78" s="379"/>
      <c r="G78" s="424"/>
      <c r="H78" s="374"/>
      <c r="I78" s="374"/>
      <c r="J78" s="374"/>
      <c r="K78" s="374"/>
      <c r="L78" s="374"/>
      <c r="M78" s="374"/>
      <c r="N78" s="379"/>
    </row>
    <row r="79" spans="1:14">
      <c r="A79" s="424"/>
      <c r="B79" s="374"/>
      <c r="C79" s="374"/>
      <c r="D79" s="374"/>
      <c r="E79" s="374"/>
      <c r="F79" s="379"/>
      <c r="G79" s="424"/>
      <c r="H79" s="374"/>
      <c r="I79" s="374"/>
      <c r="J79" s="374"/>
      <c r="K79" s="374"/>
      <c r="L79" s="374"/>
      <c r="M79" s="374"/>
      <c r="N79" s="379"/>
    </row>
    <row r="80" spans="1:14">
      <c r="A80" s="424"/>
      <c r="B80" s="374"/>
      <c r="C80" s="374"/>
      <c r="D80" s="374"/>
      <c r="E80" s="374"/>
      <c r="F80" s="379"/>
      <c r="G80" s="424"/>
      <c r="H80" s="374"/>
      <c r="I80" s="374"/>
      <c r="J80" s="374"/>
      <c r="K80" s="374"/>
      <c r="L80" s="374"/>
      <c r="M80" s="374"/>
      <c r="N80" s="379"/>
    </row>
    <row r="81" spans="1:14">
      <c r="A81" s="424"/>
      <c r="B81" s="374"/>
      <c r="C81" s="374"/>
      <c r="D81" s="374"/>
      <c r="E81" s="374"/>
      <c r="F81" s="379"/>
      <c r="G81" s="424"/>
      <c r="H81" s="374"/>
      <c r="I81" s="374"/>
      <c r="J81" s="374"/>
      <c r="K81" s="374"/>
      <c r="L81" s="374"/>
      <c r="M81" s="374"/>
      <c r="N81" s="379"/>
    </row>
    <row r="82" spans="1:14">
      <c r="A82" s="424"/>
      <c r="B82" s="374"/>
      <c r="C82" s="374"/>
      <c r="D82" s="374"/>
      <c r="E82" s="374"/>
      <c r="F82" s="379"/>
      <c r="G82" s="424"/>
      <c r="H82" s="374"/>
      <c r="I82" s="374"/>
      <c r="J82" s="374"/>
      <c r="K82" s="374"/>
      <c r="L82" s="374"/>
      <c r="M82" s="374"/>
      <c r="N82" s="379"/>
    </row>
    <row r="83" spans="1:14">
      <c r="A83" s="424"/>
      <c r="B83" s="374"/>
      <c r="C83" s="374"/>
      <c r="D83" s="374"/>
      <c r="E83" s="374"/>
      <c r="F83" s="379"/>
      <c r="G83" s="424"/>
      <c r="H83" s="374"/>
      <c r="I83" s="374"/>
      <c r="J83" s="374"/>
      <c r="K83" s="374"/>
      <c r="L83" s="374"/>
      <c r="M83" s="374"/>
      <c r="N83" s="379"/>
    </row>
    <row r="84" spans="1:14">
      <c r="A84" s="424"/>
      <c r="B84" s="374"/>
      <c r="C84" s="374"/>
      <c r="D84" s="374"/>
      <c r="E84" s="374"/>
      <c r="F84" s="379"/>
      <c r="G84" s="424"/>
      <c r="H84" s="374"/>
      <c r="I84" s="374"/>
      <c r="J84" s="374"/>
      <c r="K84" s="374"/>
      <c r="L84" s="374"/>
      <c r="M84" s="374"/>
      <c r="N84" s="379"/>
    </row>
    <row r="85" spans="1:14">
      <c r="A85" s="424"/>
      <c r="B85" s="374"/>
      <c r="C85" s="374"/>
      <c r="D85" s="374"/>
      <c r="E85" s="374"/>
      <c r="F85" s="379"/>
      <c r="G85" s="424"/>
      <c r="H85" s="374"/>
      <c r="I85" s="374"/>
      <c r="J85" s="374"/>
      <c r="K85" s="374"/>
      <c r="L85" s="374"/>
      <c r="M85" s="374"/>
      <c r="N85" s="379"/>
    </row>
    <row r="86" spans="1:14">
      <c r="A86" s="424"/>
      <c r="B86" s="374"/>
      <c r="C86" s="374"/>
      <c r="D86" s="374"/>
      <c r="E86" s="374"/>
      <c r="F86" s="379"/>
      <c r="G86" s="424"/>
      <c r="H86" s="374"/>
      <c r="I86" s="374"/>
      <c r="J86" s="374"/>
      <c r="K86" s="374"/>
      <c r="L86" s="374"/>
      <c r="M86" s="374"/>
      <c r="N86" s="379"/>
    </row>
    <row r="87" spans="1:14">
      <c r="A87" s="424"/>
      <c r="B87" s="374"/>
      <c r="C87" s="374"/>
      <c r="D87" s="374"/>
      <c r="E87" s="374"/>
      <c r="F87" s="379"/>
      <c r="G87" s="424"/>
      <c r="H87" s="374"/>
      <c r="I87" s="374"/>
      <c r="J87" s="374"/>
      <c r="K87" s="374"/>
      <c r="L87" s="374"/>
      <c r="M87" s="374"/>
      <c r="N87" s="379"/>
    </row>
    <row r="88" spans="1:14">
      <c r="A88" s="424"/>
      <c r="B88" s="374"/>
      <c r="C88" s="374"/>
      <c r="D88" s="374"/>
      <c r="E88" s="374"/>
      <c r="F88" s="379"/>
      <c r="G88" s="424"/>
      <c r="H88" s="374"/>
      <c r="I88" s="374"/>
      <c r="J88" s="374"/>
      <c r="K88" s="374"/>
      <c r="L88" s="374"/>
      <c r="M88" s="374"/>
      <c r="N88" s="379"/>
    </row>
    <row r="89" spans="1:14">
      <c r="A89" s="424"/>
      <c r="B89" s="374"/>
      <c r="C89" s="374"/>
      <c r="D89" s="374"/>
      <c r="E89" s="374"/>
      <c r="F89" s="379"/>
      <c r="G89" s="424"/>
      <c r="H89" s="374"/>
      <c r="I89" s="374"/>
      <c r="J89" s="374"/>
      <c r="K89" s="374"/>
      <c r="L89" s="374"/>
      <c r="M89" s="374"/>
      <c r="N89" s="379"/>
    </row>
    <row r="90" spans="1:14">
      <c r="A90" s="424"/>
      <c r="B90" s="374"/>
      <c r="C90" s="374"/>
      <c r="D90" s="374"/>
      <c r="E90" s="374"/>
      <c r="F90" s="379"/>
      <c r="G90" s="424"/>
      <c r="H90" s="374"/>
      <c r="I90" s="374"/>
      <c r="J90" s="374"/>
      <c r="K90" s="374"/>
      <c r="L90" s="374"/>
      <c r="M90" s="374"/>
      <c r="N90" s="379"/>
    </row>
    <row r="91" spans="1:14">
      <c r="A91" s="424"/>
      <c r="B91" s="374"/>
      <c r="C91" s="374"/>
      <c r="D91" s="374"/>
      <c r="E91" s="374"/>
      <c r="F91" s="379"/>
      <c r="G91" s="424"/>
      <c r="H91" s="374"/>
      <c r="I91" s="374"/>
      <c r="J91" s="374"/>
      <c r="K91" s="374"/>
      <c r="L91" s="374"/>
      <c r="M91" s="374"/>
      <c r="N91" s="379"/>
    </row>
    <row r="92" spans="1:14">
      <c r="A92" s="424"/>
      <c r="B92" s="374"/>
      <c r="C92" s="374"/>
      <c r="D92" s="374"/>
      <c r="E92" s="374"/>
      <c r="F92" s="379"/>
      <c r="G92" s="424"/>
      <c r="H92" s="374"/>
      <c r="I92" s="374"/>
      <c r="J92" s="374"/>
      <c r="K92" s="374"/>
      <c r="L92" s="374"/>
      <c r="M92" s="374"/>
      <c r="N92" s="379"/>
    </row>
    <row r="93" spans="1:14">
      <c r="A93" s="424"/>
      <c r="B93" s="374"/>
      <c r="C93" s="374"/>
      <c r="D93" s="374"/>
      <c r="E93" s="374"/>
      <c r="F93" s="379"/>
      <c r="G93" s="424"/>
      <c r="H93" s="374"/>
      <c r="I93" s="374"/>
      <c r="J93" s="374"/>
      <c r="K93" s="374"/>
      <c r="L93" s="374"/>
      <c r="M93" s="374"/>
      <c r="N93" s="379"/>
    </row>
    <row r="94" spans="1:14">
      <c r="A94" s="424"/>
      <c r="B94" s="374"/>
      <c r="C94" s="374"/>
      <c r="D94" s="374"/>
      <c r="E94" s="374"/>
      <c r="F94" s="379"/>
      <c r="G94" s="424"/>
      <c r="H94" s="374"/>
      <c r="I94" s="374"/>
      <c r="J94" s="374"/>
      <c r="K94" s="374"/>
      <c r="L94" s="374"/>
      <c r="M94" s="374"/>
      <c r="N94" s="379"/>
    </row>
    <row r="95" spans="1:14">
      <c r="A95" s="424"/>
      <c r="B95" s="374"/>
      <c r="C95" s="374"/>
      <c r="D95" s="374"/>
      <c r="E95" s="374"/>
      <c r="F95" s="379"/>
      <c r="G95" s="424"/>
      <c r="H95" s="374"/>
      <c r="I95" s="374"/>
      <c r="J95" s="374"/>
      <c r="K95" s="374"/>
      <c r="L95" s="374"/>
      <c r="M95" s="374"/>
      <c r="N95" s="379"/>
    </row>
    <row r="96" spans="1:14">
      <c r="A96" s="424"/>
      <c r="B96" s="374"/>
      <c r="C96" s="374"/>
      <c r="D96" s="374"/>
      <c r="E96" s="374"/>
      <c r="F96" s="379"/>
      <c r="G96" s="424"/>
      <c r="H96" s="374"/>
      <c r="I96" s="374"/>
      <c r="J96" s="374"/>
      <c r="K96" s="374"/>
      <c r="L96" s="374"/>
      <c r="M96" s="374"/>
      <c r="N96" s="379"/>
    </row>
    <row r="97" spans="1:14">
      <c r="A97" s="424"/>
      <c r="B97" s="374"/>
      <c r="C97" s="374"/>
      <c r="D97" s="374"/>
      <c r="E97" s="374"/>
      <c r="F97" s="379"/>
      <c r="G97" s="424"/>
      <c r="H97" s="374"/>
      <c r="I97" s="374"/>
      <c r="J97" s="374"/>
      <c r="K97" s="374"/>
      <c r="L97" s="374"/>
      <c r="M97" s="374"/>
      <c r="N97" s="379"/>
    </row>
    <row r="98" spans="1:14">
      <c r="A98" s="424"/>
      <c r="B98" s="374"/>
      <c r="C98" s="374"/>
      <c r="D98" s="374"/>
      <c r="E98" s="374"/>
      <c r="F98" s="379"/>
      <c r="G98" s="424"/>
      <c r="H98" s="374"/>
      <c r="I98" s="374"/>
      <c r="J98" s="374"/>
      <c r="K98" s="374"/>
      <c r="L98" s="374"/>
      <c r="M98" s="374"/>
      <c r="N98" s="379"/>
    </row>
    <row r="99" spans="1:14">
      <c r="A99" s="424"/>
      <c r="B99" s="374"/>
      <c r="C99" s="374"/>
      <c r="D99" s="374"/>
      <c r="E99" s="374"/>
      <c r="F99" s="379"/>
      <c r="G99" s="424"/>
      <c r="H99" s="374"/>
      <c r="I99" s="374"/>
      <c r="J99" s="374"/>
      <c r="K99" s="374"/>
      <c r="L99" s="374"/>
      <c r="M99" s="374"/>
      <c r="N99" s="379"/>
    </row>
    <row r="100" spans="1:14">
      <c r="A100" s="424"/>
      <c r="B100" s="374"/>
      <c r="C100" s="374"/>
      <c r="D100" s="374"/>
      <c r="E100" s="374"/>
      <c r="F100" s="379"/>
      <c r="G100" s="424"/>
      <c r="H100" s="374"/>
      <c r="I100" s="374"/>
      <c r="J100" s="374"/>
      <c r="K100" s="374"/>
      <c r="L100" s="374"/>
      <c r="M100" s="374"/>
      <c r="N100" s="379"/>
    </row>
    <row r="101" spans="1:14">
      <c r="A101" s="424"/>
      <c r="B101" s="374"/>
      <c r="C101" s="374"/>
      <c r="D101" s="374"/>
      <c r="E101" s="374"/>
      <c r="F101" s="379"/>
      <c r="G101" s="424"/>
      <c r="H101" s="374"/>
      <c r="I101" s="374"/>
      <c r="J101" s="374"/>
      <c r="K101" s="374"/>
      <c r="L101" s="374"/>
      <c r="M101" s="374"/>
      <c r="N101" s="379"/>
    </row>
    <row r="102" spans="1:14">
      <c r="A102" s="424"/>
      <c r="B102" s="374"/>
      <c r="C102" s="374"/>
      <c r="D102" s="374"/>
      <c r="E102" s="374"/>
      <c r="F102" s="379"/>
      <c r="G102" s="424"/>
      <c r="H102" s="374"/>
      <c r="I102" s="374"/>
      <c r="J102" s="374"/>
      <c r="K102" s="374"/>
      <c r="L102" s="374"/>
      <c r="M102" s="374"/>
      <c r="N102" s="379"/>
    </row>
    <row r="103" spans="1:14">
      <c r="A103" s="424"/>
      <c r="B103" s="374"/>
      <c r="C103" s="374"/>
      <c r="D103" s="374"/>
      <c r="E103" s="374"/>
      <c r="F103" s="379"/>
      <c r="G103" s="424"/>
      <c r="H103" s="374"/>
      <c r="I103" s="374"/>
      <c r="J103" s="374"/>
      <c r="K103" s="374"/>
      <c r="L103" s="374"/>
      <c r="M103" s="374"/>
      <c r="N103" s="379"/>
    </row>
    <row r="104" spans="1:14">
      <c r="A104" s="424"/>
      <c r="B104" s="374"/>
      <c r="C104" s="374"/>
      <c r="D104" s="374"/>
      <c r="E104" s="374"/>
      <c r="F104" s="379"/>
      <c r="G104" s="424"/>
      <c r="H104" s="374"/>
      <c r="I104" s="374"/>
      <c r="J104" s="374"/>
      <c r="K104" s="374"/>
      <c r="L104" s="374"/>
      <c r="M104" s="374"/>
      <c r="N104" s="379"/>
    </row>
    <row r="105" spans="1:14">
      <c r="A105" s="424"/>
      <c r="B105" s="374"/>
      <c r="C105" s="374"/>
      <c r="D105" s="374"/>
      <c r="E105" s="374"/>
      <c r="F105" s="379"/>
      <c r="G105" s="424"/>
      <c r="H105" s="374"/>
      <c r="I105" s="374"/>
      <c r="J105" s="374"/>
      <c r="K105" s="374"/>
      <c r="L105" s="374"/>
      <c r="M105" s="374"/>
      <c r="N105" s="379"/>
    </row>
    <row r="106" spans="1:14">
      <c r="A106" s="424"/>
      <c r="B106" s="374"/>
      <c r="C106" s="374"/>
      <c r="D106" s="374"/>
      <c r="E106" s="374"/>
      <c r="F106" s="379"/>
      <c r="G106" s="424"/>
      <c r="H106" s="374"/>
      <c r="I106" s="374"/>
      <c r="J106" s="374"/>
      <c r="K106" s="374"/>
      <c r="L106" s="374"/>
      <c r="M106" s="374"/>
      <c r="N106" s="379"/>
    </row>
    <row r="107" spans="1:14">
      <c r="A107" s="424"/>
      <c r="B107" s="374"/>
      <c r="C107" s="374"/>
      <c r="D107" s="374"/>
      <c r="E107" s="374"/>
      <c r="F107" s="379"/>
      <c r="G107" s="424"/>
      <c r="H107" s="374"/>
      <c r="I107" s="374"/>
      <c r="J107" s="374"/>
      <c r="K107" s="374"/>
      <c r="L107" s="374"/>
      <c r="M107" s="374"/>
      <c r="N107" s="379"/>
    </row>
    <row r="108" spans="1:14">
      <c r="A108" s="424"/>
      <c r="B108" s="374"/>
      <c r="C108" s="374"/>
      <c r="D108" s="374"/>
      <c r="E108" s="374"/>
      <c r="F108" s="379"/>
      <c r="G108" s="424"/>
      <c r="H108" s="374"/>
      <c r="I108" s="374"/>
      <c r="J108" s="374"/>
      <c r="K108" s="374"/>
      <c r="L108" s="374"/>
      <c r="M108" s="374"/>
      <c r="N108" s="379"/>
    </row>
    <row r="109" spans="1:14">
      <c r="A109" s="424"/>
      <c r="B109" s="374"/>
      <c r="C109" s="374"/>
      <c r="D109" s="374"/>
      <c r="E109" s="374"/>
      <c r="F109" s="379"/>
      <c r="G109" s="424"/>
      <c r="H109" s="374"/>
      <c r="I109" s="374"/>
      <c r="J109" s="374"/>
      <c r="K109" s="374"/>
      <c r="L109" s="374"/>
      <c r="M109" s="374"/>
      <c r="N109" s="379"/>
    </row>
    <row r="110" spans="1:14">
      <c r="A110" s="424"/>
      <c r="B110" s="374"/>
      <c r="C110" s="374"/>
      <c r="D110" s="374"/>
      <c r="E110" s="374"/>
      <c r="F110" s="379"/>
      <c r="G110" s="424"/>
      <c r="H110" s="374"/>
      <c r="I110" s="374"/>
      <c r="J110" s="374"/>
      <c r="K110" s="374"/>
      <c r="L110" s="374"/>
      <c r="M110" s="374"/>
      <c r="N110" s="379"/>
    </row>
    <row r="111" spans="1:14">
      <c r="A111" s="424"/>
      <c r="B111" s="374"/>
      <c r="C111" s="374"/>
      <c r="D111" s="374"/>
      <c r="E111" s="374"/>
      <c r="F111" s="379"/>
      <c r="G111" s="424"/>
      <c r="H111" s="374"/>
      <c r="I111" s="374"/>
      <c r="J111" s="374"/>
      <c r="K111" s="374"/>
      <c r="L111" s="374"/>
      <c r="M111" s="374"/>
      <c r="N111" s="379"/>
    </row>
    <row r="112" spans="1:14">
      <c r="A112" s="424"/>
      <c r="B112" s="374"/>
      <c r="C112" s="374"/>
      <c r="D112" s="374"/>
      <c r="E112" s="374"/>
      <c r="F112" s="379"/>
      <c r="G112" s="424"/>
      <c r="H112" s="374"/>
      <c r="I112" s="374"/>
      <c r="J112" s="374"/>
      <c r="K112" s="374"/>
      <c r="L112" s="374"/>
      <c r="M112" s="374"/>
      <c r="N112" s="379"/>
    </row>
    <row r="113" spans="1:14">
      <c r="A113" s="424"/>
      <c r="B113" s="374"/>
      <c r="C113" s="374"/>
      <c r="D113" s="374"/>
      <c r="E113" s="374"/>
      <c r="F113" s="379"/>
      <c r="G113" s="424"/>
      <c r="H113" s="374"/>
      <c r="I113" s="374"/>
      <c r="J113" s="374"/>
      <c r="K113" s="374"/>
      <c r="L113" s="374"/>
      <c r="M113" s="374"/>
      <c r="N113" s="379"/>
    </row>
    <row r="114" spans="1:14">
      <c r="A114" s="424"/>
      <c r="B114" s="374"/>
      <c r="C114" s="374"/>
      <c r="D114" s="374"/>
      <c r="E114" s="374"/>
      <c r="F114" s="379"/>
      <c r="G114" s="424"/>
      <c r="H114" s="374"/>
      <c r="I114" s="374"/>
      <c r="J114" s="374"/>
      <c r="K114" s="374"/>
      <c r="L114" s="374"/>
      <c r="M114" s="374"/>
      <c r="N114" s="379"/>
    </row>
    <row r="115" spans="1:14">
      <c r="A115" s="424"/>
      <c r="B115" s="374"/>
      <c r="C115" s="374"/>
      <c r="D115" s="374"/>
      <c r="E115" s="374"/>
      <c r="F115" s="379"/>
      <c r="G115" s="424"/>
      <c r="H115" s="374"/>
      <c r="I115" s="374"/>
      <c r="J115" s="374"/>
      <c r="K115" s="374"/>
      <c r="L115" s="374"/>
      <c r="M115" s="374"/>
      <c r="N115" s="379"/>
    </row>
    <row r="116" spans="1:14">
      <c r="A116" s="424"/>
      <c r="B116" s="374"/>
      <c r="C116" s="374"/>
      <c r="D116" s="374"/>
      <c r="E116" s="374"/>
      <c r="F116" s="379"/>
      <c r="G116" s="424"/>
      <c r="H116" s="374"/>
      <c r="I116" s="374"/>
      <c r="J116" s="374"/>
      <c r="K116" s="374"/>
      <c r="L116" s="374"/>
      <c r="M116" s="374"/>
      <c r="N116" s="379"/>
    </row>
    <row r="117" spans="1:14">
      <c r="A117" s="424"/>
      <c r="B117" s="374"/>
      <c r="C117" s="374"/>
      <c r="D117" s="374"/>
      <c r="E117" s="374"/>
      <c r="F117" s="379"/>
      <c r="G117" s="424"/>
      <c r="H117" s="374"/>
      <c r="I117" s="374"/>
      <c r="J117" s="374"/>
      <c r="K117" s="374"/>
      <c r="L117" s="374"/>
      <c r="M117" s="374"/>
      <c r="N117" s="379"/>
    </row>
    <row r="118" spans="1:14">
      <c r="A118" s="424"/>
      <c r="B118" s="374"/>
      <c r="C118" s="374"/>
      <c r="D118" s="374"/>
      <c r="E118" s="374"/>
      <c r="F118" s="379"/>
      <c r="G118" s="424"/>
      <c r="H118" s="374"/>
      <c r="I118" s="374"/>
      <c r="J118" s="374"/>
      <c r="K118" s="374"/>
      <c r="L118" s="374"/>
      <c r="M118" s="374"/>
      <c r="N118" s="379"/>
    </row>
    <row r="119" spans="1:14">
      <c r="A119" s="424"/>
      <c r="B119" s="374"/>
      <c r="C119" s="374"/>
      <c r="D119" s="374"/>
      <c r="E119" s="374"/>
      <c r="F119" s="379"/>
      <c r="G119" s="424"/>
      <c r="H119" s="374"/>
      <c r="I119" s="374"/>
      <c r="J119" s="374"/>
      <c r="K119" s="374"/>
      <c r="L119" s="374"/>
      <c r="M119" s="374"/>
      <c r="N119" s="379"/>
    </row>
    <row r="120" spans="1:14">
      <c r="A120" s="424"/>
      <c r="B120" s="374"/>
      <c r="C120" s="374"/>
      <c r="D120" s="374"/>
      <c r="E120" s="374"/>
      <c r="F120" s="379"/>
      <c r="G120" s="424"/>
      <c r="H120" s="374"/>
      <c r="I120" s="374"/>
      <c r="J120" s="374"/>
      <c r="K120" s="374"/>
      <c r="L120" s="374"/>
      <c r="M120" s="374"/>
      <c r="N120" s="379"/>
    </row>
    <row r="121" spans="1:14">
      <c r="A121" s="424"/>
      <c r="B121" s="374"/>
      <c r="C121" s="374"/>
      <c r="D121" s="374"/>
      <c r="E121" s="374"/>
      <c r="F121" s="379"/>
      <c r="G121" s="424"/>
      <c r="H121" s="374"/>
      <c r="I121" s="374"/>
      <c r="J121" s="374"/>
      <c r="K121" s="374"/>
      <c r="L121" s="374"/>
      <c r="M121" s="374"/>
      <c r="N121" s="379"/>
    </row>
    <row r="122" spans="1:14" ht="15.6" thickBot="1">
      <c r="A122" s="563"/>
      <c r="B122" s="564"/>
      <c r="C122" s="564"/>
      <c r="D122" s="564"/>
      <c r="E122" s="564"/>
      <c r="F122" s="414"/>
      <c r="G122" s="563"/>
      <c r="H122" s="564"/>
      <c r="I122" s="564"/>
      <c r="J122" s="564"/>
      <c r="K122" s="564"/>
      <c r="L122" s="564"/>
      <c r="M122" s="564"/>
      <c r="N122" s="414"/>
    </row>
    <row r="123" spans="1:14">
      <c r="A123" s="12"/>
      <c r="B123" s="12"/>
      <c r="C123" s="12"/>
      <c r="D123" s="484"/>
      <c r="E123" s="484"/>
      <c r="F123" s="484"/>
      <c r="G123" s="441"/>
      <c r="H123" s="484"/>
      <c r="I123" s="12"/>
      <c r="J123" s="12"/>
      <c r="K123" s="12"/>
      <c r="L123" s="12"/>
      <c r="M123" s="484"/>
    </row>
    <row r="124" spans="1:14">
      <c r="A124" s="12" t="s">
        <v>3445</v>
      </c>
      <c r="B124" s="12"/>
      <c r="C124" s="12"/>
      <c r="E124" s="482"/>
      <c r="F124" s="482"/>
      <c r="G124" s="12" t="s">
        <v>3445</v>
      </c>
      <c r="H124" s="484"/>
      <c r="I124" s="12"/>
      <c r="K124" s="484"/>
      <c r="L124" s="441"/>
      <c r="M124" s="441"/>
    </row>
    <row r="125" spans="1:14">
      <c r="A125" s="484" t="s">
        <v>3447</v>
      </c>
      <c r="B125" s="12"/>
      <c r="C125" s="12"/>
      <c r="D125" s="484"/>
      <c r="E125" s="484"/>
      <c r="F125" s="484"/>
      <c r="G125" s="12" t="s">
        <v>3448</v>
      </c>
      <c r="H125" s="484"/>
      <c r="I125" s="484"/>
      <c r="J125" s="484"/>
      <c r="K125" s="484"/>
      <c r="L125" s="484"/>
      <c r="M125" s="484"/>
      <c r="N125" s="12"/>
    </row>
  </sheetData>
  <customSheetViews>
    <customSheetView guid="{B03EE9F7-5DE6-4312-9CF8-68BFF35B892B}" scale="85" colorId="22">
      <selection activeCell="C3" sqref="C3"/>
      <rowBreaks count="1" manualBreakCount="1">
        <brk id="60" max="16383" man="1"/>
      </rowBreaks>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1"/>
      <headerFooter alignWithMargins="0"/>
    </customSheetView>
    <customSheetView guid="{6604920B-9A9A-4B1B-8001-ABFAE204A5A1}" scale="85" colorId="22" showPageBreaks="1">
      <selection activeCell="C3" sqref="C3"/>
      <rowBreaks count="1" manualBreakCount="1">
        <brk id="60" max="16383" man="1"/>
      </rowBreaks>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2"/>
      <headerFooter alignWithMargins="0"/>
    </customSheetView>
    <customSheetView guid="{725D19D6-B2FF-4AA6-9BA8-2C93787C1292}" scale="85" colorId="22" showRuler="0">
      <selection activeCell="C3" sqref="C3"/>
      <rowBreaks count="1" manualBreakCount="1">
        <brk id="60"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3"/>
      <headerFooter alignWithMargins="0"/>
    </customSheetView>
    <customSheetView guid="{00D7FFF0-A637-4B2D-8964-7D108FE27DC9}" scale="85" colorId="22">
      <selection activeCell="C3" sqref="C3"/>
      <rowBreaks count="1" manualBreakCount="1">
        <brk id="60" max="16383" man="1"/>
      </rowBreaks>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4"/>
      <headerFooter alignWithMargins="0"/>
    </customSheetView>
    <customSheetView guid="{8930B103-E5CB-49CF-B279-92DC95584FC0}" scale="85" colorId="22" showPageBreaks="1">
      <selection activeCell="C3" sqref="C3"/>
      <rowBreaks count="1" manualBreakCount="1">
        <brk id="60" max="16383" man="1"/>
      </rowBreaks>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0" orientation="portrait" horizontalDpi="300" verticalDpi="300" r:id="rId6"/>
  <headerFooter alignWithMargins="0"/>
  <rowBreaks count="1" manualBreakCount="1">
    <brk id="60" max="16383" man="1"/>
  </rowBreaks>
  <colBreaks count="3" manualBreakCount="3">
    <brk id="6" max="1048575" man="1"/>
    <brk id="15" max="1048575" man="1"/>
    <brk id="26" max="1048575" man="1"/>
  </colBreaks>
  <legacyDrawing r:id="rId7"/>
</worksheet>
</file>

<file path=xl/worksheets/sheet46.xml><?xml version="1.0" encoding="utf-8"?>
<worksheet xmlns="http://schemas.openxmlformats.org/spreadsheetml/2006/main" xmlns:r="http://schemas.openxmlformats.org/officeDocument/2006/relationships">
  <sheetPr transitionEvaluation="1"/>
  <dimension ref="A1:IL189"/>
  <sheetViews>
    <sheetView defaultGridColor="0" view="pageBreakPreview" topLeftCell="A52" colorId="22" zoomScale="60" zoomScaleNormal="85" workbookViewId="0">
      <selection activeCell="C100" sqref="C100"/>
    </sheetView>
  </sheetViews>
  <sheetFormatPr defaultColWidth="9.6328125" defaultRowHeight="15"/>
  <cols>
    <col min="1" max="1" width="4.6328125" style="9" customWidth="1"/>
    <col min="2" max="2" width="2.6328125" style="9" customWidth="1"/>
    <col min="3" max="3" width="45.6328125" style="9" customWidth="1"/>
    <col min="4" max="4" width="18.6328125" style="9" customWidth="1"/>
    <col min="5" max="8" width="16.6328125" style="9" customWidth="1"/>
    <col min="9" max="9" width="7.6328125" style="9" customWidth="1"/>
    <col min="10" max="10" width="16.6328125" style="9" customWidth="1"/>
    <col min="11" max="11" width="8.54296875" style="9" customWidth="1"/>
    <col min="12" max="13" width="16.6328125" style="9" customWidth="1"/>
    <col min="14" max="14" width="4.6328125" style="9" customWidth="1"/>
    <col min="15" max="16384" width="9.6328125" style="9"/>
  </cols>
  <sheetData>
    <row r="1" spans="1:246">
      <c r="A1" s="1021" t="s">
        <v>1429</v>
      </c>
      <c r="B1" s="1024"/>
      <c r="C1" s="1024"/>
      <c r="D1" s="1023" t="s">
        <v>2377</v>
      </c>
      <c r="E1" s="1023" t="s">
        <v>1431</v>
      </c>
      <c r="F1" s="1025" t="s">
        <v>1432</v>
      </c>
      <c r="G1" s="1021" t="s">
        <v>1429</v>
      </c>
      <c r="H1" s="1022"/>
      <c r="I1" s="1024" t="s">
        <v>2377</v>
      </c>
      <c r="J1" s="1022"/>
      <c r="K1" s="1024" t="s">
        <v>1431</v>
      </c>
      <c r="L1" s="1022"/>
      <c r="M1" s="1024" t="s">
        <v>1432</v>
      </c>
      <c r="N1" s="1359"/>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Rochester Gas &amp; Electric Corporation</v>
      </c>
      <c r="D2" s="509" t="s">
        <v>3719</v>
      </c>
      <c r="E2" s="509" t="s">
        <v>1434</v>
      </c>
      <c r="F2" s="1029"/>
      <c r="G2" s="72" t="str">
        <f>'Data Sheet'!$C$25</f>
        <v>Rochester Gas &amp; Electric Corporation</v>
      </c>
      <c r="H2" s="1027"/>
      <c r="I2" s="9" t="s">
        <v>3719</v>
      </c>
      <c r="J2" s="1027"/>
      <c r="K2" s="9" t="s">
        <v>1434</v>
      </c>
      <c r="L2" s="1027"/>
      <c r="N2" s="1362"/>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1026" t="s">
        <v>1418</v>
      </c>
      <c r="D3" s="509" t="s">
        <v>3720</v>
      </c>
      <c r="E3" s="870" t="str">
        <f>'Data Sheet'!$C$40</f>
        <v xml:space="preserve"> </v>
      </c>
      <c r="F3" s="1587" t="str">
        <f>'Data Sheet'!$C$38</f>
        <v>12/31/2013</v>
      </c>
      <c r="G3" s="1026"/>
      <c r="H3" s="1027"/>
      <c r="I3" s="9" t="s">
        <v>3720</v>
      </c>
      <c r="J3" s="1027"/>
      <c r="K3" s="1598" t="str">
        <f>'Data Sheet'!$C$40</f>
        <v xml:space="preserve"> </v>
      </c>
      <c r="L3" s="871"/>
      <c r="M3" s="1594" t="str">
        <f>'Data Sheet'!$C$38</f>
        <v>12/31/2013</v>
      </c>
      <c r="N3" s="1364"/>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450" t="s">
        <v>3449</v>
      </c>
      <c r="B4" s="1451"/>
      <c r="C4" s="1451"/>
      <c r="D4" s="1451"/>
      <c r="E4" s="1451"/>
      <c r="F4" s="1452"/>
      <c r="G4" s="1450" t="s">
        <v>3450</v>
      </c>
      <c r="H4" s="1451"/>
      <c r="I4" s="1451"/>
      <c r="J4" s="1451"/>
      <c r="K4" s="1451"/>
      <c r="L4" s="1451"/>
      <c r="M4" s="1451"/>
      <c r="N4" s="1364"/>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1026"/>
      <c r="F5" s="1362"/>
      <c r="G5" s="1026"/>
      <c r="N5" s="1362"/>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1026" t="s">
        <v>3451</v>
      </c>
      <c r="F6" s="1362"/>
      <c r="G6" s="1026" t="s">
        <v>3452</v>
      </c>
      <c r="N6" s="1362"/>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1026"/>
      <c r="B7" s="9" t="s">
        <v>3453</v>
      </c>
      <c r="F7" s="1362"/>
      <c r="G7" s="1026" t="s">
        <v>3454</v>
      </c>
      <c r="N7" s="1362"/>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1026" t="s">
        <v>709</v>
      </c>
      <c r="F8" s="1362"/>
      <c r="G8" s="1026" t="s">
        <v>3455</v>
      </c>
      <c r="N8" s="1362"/>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1030"/>
      <c r="B9" s="550"/>
      <c r="C9" s="550"/>
      <c r="D9" s="550"/>
      <c r="E9" s="550"/>
      <c r="F9" s="1364"/>
      <c r="G9" s="1030"/>
      <c r="H9" s="550"/>
      <c r="I9" s="550"/>
      <c r="J9" s="550"/>
      <c r="K9" s="550"/>
      <c r="L9" s="550"/>
      <c r="M9" s="550"/>
      <c r="N9" s="1364"/>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363"/>
      <c r="B10" s="509"/>
      <c r="D10" s="509"/>
      <c r="E10" s="1464" t="s">
        <v>710</v>
      </c>
      <c r="F10" s="1034"/>
      <c r="G10" s="1032" t="s">
        <v>710</v>
      </c>
      <c r="H10" s="1033"/>
      <c r="I10" s="1464" t="s">
        <v>711</v>
      </c>
      <c r="J10" s="1033"/>
      <c r="K10" s="1033"/>
      <c r="L10" s="1033"/>
      <c r="M10" s="1365"/>
      <c r="N10" s="1374"/>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363" t="s">
        <v>1357</v>
      </c>
      <c r="B11" s="509"/>
      <c r="D11" s="1461" t="s">
        <v>4713</v>
      </c>
      <c r="E11" s="1461" t="s">
        <v>2578</v>
      </c>
      <c r="F11" s="1374" t="s">
        <v>2578</v>
      </c>
      <c r="G11" s="1363" t="s">
        <v>2578</v>
      </c>
      <c r="H11" s="1461" t="s">
        <v>2578</v>
      </c>
      <c r="I11" s="1464" t="s">
        <v>3398</v>
      </c>
      <c r="J11" s="1033"/>
      <c r="K11" s="1464" t="s">
        <v>3395</v>
      </c>
      <c r="L11" s="1033"/>
      <c r="M11" s="1375" t="s">
        <v>4713</v>
      </c>
      <c r="N11" s="1374" t="s">
        <v>1357</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363" t="s">
        <v>1360</v>
      </c>
      <c r="B12" s="509"/>
      <c r="C12" s="1373" t="s">
        <v>3431</v>
      </c>
      <c r="D12" s="1461" t="s">
        <v>1882</v>
      </c>
      <c r="E12" s="1461" t="s">
        <v>714</v>
      </c>
      <c r="F12" s="1374" t="s">
        <v>715</v>
      </c>
      <c r="G12" s="1363" t="s">
        <v>714</v>
      </c>
      <c r="H12" s="1461" t="s">
        <v>715</v>
      </c>
      <c r="I12" s="1461" t="s">
        <v>716</v>
      </c>
      <c r="J12" s="1461" t="s">
        <v>4717</v>
      </c>
      <c r="K12" s="1461" t="s">
        <v>716</v>
      </c>
      <c r="L12" s="1461" t="s">
        <v>4717</v>
      </c>
      <c r="M12" s="1375" t="s">
        <v>2139</v>
      </c>
      <c r="N12" s="1374" t="s">
        <v>1360</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363"/>
      <c r="B13" s="509"/>
      <c r="D13" s="1461" t="s">
        <v>3414</v>
      </c>
      <c r="E13" s="1461" t="s">
        <v>2219</v>
      </c>
      <c r="F13" s="1374" t="s">
        <v>2220</v>
      </c>
      <c r="G13" s="1363" t="s">
        <v>2221</v>
      </c>
      <c r="H13" s="1461" t="s">
        <v>720</v>
      </c>
      <c r="I13" s="1461" t="s">
        <v>721</v>
      </c>
      <c r="J13" s="509"/>
      <c r="K13" s="1461" t="s">
        <v>722</v>
      </c>
      <c r="L13" s="509"/>
      <c r="M13" s="1365"/>
      <c r="N13" s="1374"/>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381"/>
      <c r="B14" s="569"/>
      <c r="C14" s="1466" t="s">
        <v>446</v>
      </c>
      <c r="D14" s="1468" t="s">
        <v>447</v>
      </c>
      <c r="E14" s="1468" t="s">
        <v>448</v>
      </c>
      <c r="F14" s="1382" t="s">
        <v>449</v>
      </c>
      <c r="G14" s="1381" t="s">
        <v>1953</v>
      </c>
      <c r="H14" s="1468" t="s">
        <v>1954</v>
      </c>
      <c r="I14" s="1468" t="s">
        <v>1955</v>
      </c>
      <c r="J14" s="1468" t="s">
        <v>1956</v>
      </c>
      <c r="K14" s="1468" t="s">
        <v>1957</v>
      </c>
      <c r="L14" s="1468" t="s">
        <v>1958</v>
      </c>
      <c r="M14" s="1467" t="s">
        <v>1959</v>
      </c>
      <c r="N14" s="1382"/>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381">
        <v>1</v>
      </c>
      <c r="B15" s="569"/>
      <c r="C15" s="550" t="s">
        <v>3456</v>
      </c>
      <c r="D15" s="530"/>
      <c r="E15" s="531"/>
      <c r="F15" s="532"/>
      <c r="G15" s="533" t="s">
        <v>1418</v>
      </c>
      <c r="H15" s="531" t="s">
        <v>1418</v>
      </c>
      <c r="I15" s="534"/>
      <c r="J15" s="534"/>
      <c r="K15" s="534"/>
      <c r="L15" s="534"/>
      <c r="M15" s="1545"/>
      <c r="N15" s="1382">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381">
        <v>2</v>
      </c>
      <c r="B16" s="569"/>
      <c r="C16" s="550" t="s">
        <v>724</v>
      </c>
      <c r="D16" s="1546"/>
      <c r="E16" s="536"/>
      <c r="F16" s="1547"/>
      <c r="G16" s="496" t="s">
        <v>1418</v>
      </c>
      <c r="H16" s="493" t="s">
        <v>1418</v>
      </c>
      <c r="I16" s="536"/>
      <c r="J16" s="536"/>
      <c r="K16" s="536"/>
      <c r="L16" s="536"/>
      <c r="M16" s="1548"/>
      <c r="N16" s="1382">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381">
        <v>3</v>
      </c>
      <c r="B17" s="569"/>
      <c r="C17" s="550"/>
      <c r="D17" s="388">
        <v>99626119</v>
      </c>
      <c r="E17" s="388">
        <v>18169566</v>
      </c>
      <c r="F17" s="464">
        <v>25949677</v>
      </c>
      <c r="G17" s="566"/>
      <c r="H17" s="388"/>
      <c r="I17" s="569"/>
      <c r="J17" s="388">
        <v>36287875</v>
      </c>
      <c r="K17" s="569"/>
      <c r="L17" s="388">
        <v>19663607</v>
      </c>
      <c r="M17" s="553">
        <f t="shared" ref="M17:M22" si="0">D17+E17-F17+G17-H17-J17+L17</f>
        <v>75221740</v>
      </c>
      <c r="N17" s="1382">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381">
        <v>4</v>
      </c>
      <c r="B18" s="569"/>
      <c r="C18" s="550"/>
      <c r="D18" s="371"/>
      <c r="E18" s="371"/>
      <c r="F18" s="339"/>
      <c r="G18" s="567"/>
      <c r="H18" s="371"/>
      <c r="I18" s="569"/>
      <c r="J18" s="371"/>
      <c r="K18" s="569"/>
      <c r="L18" s="371"/>
      <c r="M18" s="386">
        <f t="shared" si="0"/>
        <v>0</v>
      </c>
      <c r="N18" s="1382">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381">
        <v>5</v>
      </c>
      <c r="B19" s="569"/>
      <c r="C19" s="550"/>
      <c r="D19" s="371"/>
      <c r="E19" s="371"/>
      <c r="F19" s="339"/>
      <c r="G19" s="567"/>
      <c r="H19" s="371"/>
      <c r="I19" s="569"/>
      <c r="J19" s="371"/>
      <c r="K19" s="569"/>
      <c r="L19" s="371"/>
      <c r="M19" s="386">
        <f t="shared" si="0"/>
        <v>0</v>
      </c>
      <c r="N19" s="1382">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381">
        <v>6</v>
      </c>
      <c r="B20" s="569"/>
      <c r="C20" s="550"/>
      <c r="D20" s="371"/>
      <c r="E20" s="371"/>
      <c r="F20" s="339"/>
      <c r="G20" s="567"/>
      <c r="H20" s="371"/>
      <c r="I20" s="569"/>
      <c r="J20" s="371"/>
      <c r="K20" s="569"/>
      <c r="L20" s="371"/>
      <c r="M20" s="386">
        <f t="shared" si="0"/>
        <v>0</v>
      </c>
      <c r="N20" s="1382">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381">
        <v>7</v>
      </c>
      <c r="B21" s="569"/>
      <c r="C21" s="550"/>
      <c r="D21" s="371"/>
      <c r="E21" s="371"/>
      <c r="F21" s="339"/>
      <c r="G21" s="567"/>
      <c r="H21" s="371"/>
      <c r="I21" s="569"/>
      <c r="J21" s="371"/>
      <c r="K21" s="569"/>
      <c r="L21" s="371"/>
      <c r="M21" s="386">
        <f t="shared" si="0"/>
        <v>0</v>
      </c>
      <c r="N21" s="1382">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381">
        <v>8</v>
      </c>
      <c r="B22" s="569"/>
      <c r="C22" s="550" t="s">
        <v>3457</v>
      </c>
      <c r="D22" s="371"/>
      <c r="E22" s="371"/>
      <c r="F22" s="339"/>
      <c r="G22" s="567"/>
      <c r="H22" s="371"/>
      <c r="I22" s="569"/>
      <c r="J22" s="371"/>
      <c r="K22" s="569"/>
      <c r="L22" s="371"/>
      <c r="M22" s="386">
        <f t="shared" si="0"/>
        <v>0</v>
      </c>
      <c r="N22" s="1382">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381">
        <v>9</v>
      </c>
      <c r="B23" s="569"/>
      <c r="C23" s="550" t="s">
        <v>3458</v>
      </c>
      <c r="D23" s="318">
        <f>SUM(D16:D22)</f>
        <v>99626119</v>
      </c>
      <c r="E23" s="318">
        <f>SUM(E16:E22)</f>
        <v>18169566</v>
      </c>
      <c r="F23" s="317">
        <f>SUM(F16:F22)</f>
        <v>25949677</v>
      </c>
      <c r="G23" s="502">
        <f>SUM(G16:G22)</f>
        <v>0</v>
      </c>
      <c r="H23" s="318">
        <f>SUM(H16:H22)</f>
        <v>0</v>
      </c>
      <c r="I23" s="275"/>
      <c r="J23" s="318">
        <f>SUM(J17:J22)</f>
        <v>36287875</v>
      </c>
      <c r="K23" s="275"/>
      <c r="L23" s="318">
        <f>SUM(L16:L22)</f>
        <v>19663607</v>
      </c>
      <c r="M23" s="318">
        <f>SUM(M16:M22)</f>
        <v>75221740</v>
      </c>
      <c r="N23" s="1382">
        <v>9</v>
      </c>
      <c r="O23" s="482"/>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381">
        <v>10</v>
      </c>
      <c r="B24" s="569"/>
      <c r="C24" s="550" t="s">
        <v>3459</v>
      </c>
      <c r="D24" s="525"/>
      <c r="E24" s="526"/>
      <c r="F24" s="527"/>
      <c r="G24" s="528"/>
      <c r="H24" s="526"/>
      <c r="I24" s="529"/>
      <c r="J24" s="526"/>
      <c r="K24" s="529"/>
      <c r="L24" s="526"/>
      <c r="M24" s="568"/>
      <c r="N24" s="1382">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381">
        <v>11</v>
      </c>
      <c r="B25" s="569"/>
      <c r="C25" s="550"/>
      <c r="D25" s="388">
        <v>27749617</v>
      </c>
      <c r="E25" s="388">
        <v>14531438</v>
      </c>
      <c r="F25" s="464">
        <v>14695906</v>
      </c>
      <c r="G25" s="566"/>
      <c r="H25" s="388"/>
      <c r="I25" s="569"/>
      <c r="J25" s="388">
        <v>6682920</v>
      </c>
      <c r="K25" s="569"/>
      <c r="L25" s="388">
        <v>3155299</v>
      </c>
      <c r="M25" s="553">
        <f t="shared" ref="M25:M30" si="1">D25+E25-F25+G25-H25-J25+L25</f>
        <v>24057528</v>
      </c>
      <c r="N25" s="1382">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381">
        <v>12</v>
      </c>
      <c r="B26" s="569"/>
      <c r="C26" s="550"/>
      <c r="D26" s="371"/>
      <c r="E26" s="371"/>
      <c r="F26" s="339"/>
      <c r="G26" s="567"/>
      <c r="H26" s="371"/>
      <c r="I26" s="569"/>
      <c r="J26" s="371"/>
      <c r="K26" s="569"/>
      <c r="L26" s="371"/>
      <c r="M26" s="386">
        <f t="shared" si="1"/>
        <v>0</v>
      </c>
      <c r="N26" s="1382">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381">
        <v>13</v>
      </c>
      <c r="B27" s="569"/>
      <c r="C27" s="550"/>
      <c r="D27" s="371"/>
      <c r="E27" s="371"/>
      <c r="F27" s="339"/>
      <c r="G27" s="567"/>
      <c r="H27" s="371"/>
      <c r="I27" s="569"/>
      <c r="J27" s="371"/>
      <c r="K27" s="569"/>
      <c r="L27" s="371"/>
      <c r="M27" s="386">
        <f t="shared" si="1"/>
        <v>0</v>
      </c>
      <c r="N27" s="1382">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381">
        <v>14</v>
      </c>
      <c r="B28" s="569"/>
      <c r="C28" s="550"/>
      <c r="D28" s="371"/>
      <c r="E28" s="371"/>
      <c r="F28" s="339"/>
      <c r="G28" s="567"/>
      <c r="H28" s="371"/>
      <c r="I28" s="569"/>
      <c r="J28" s="371"/>
      <c r="K28" s="569"/>
      <c r="L28" s="371"/>
      <c r="M28" s="386">
        <f t="shared" si="1"/>
        <v>0</v>
      </c>
      <c r="N28" s="1382">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381">
        <v>15</v>
      </c>
      <c r="B29" s="569"/>
      <c r="C29" s="550"/>
      <c r="D29" s="371"/>
      <c r="E29" s="371"/>
      <c r="F29" s="339"/>
      <c r="G29" s="567"/>
      <c r="H29" s="371"/>
      <c r="I29" s="569"/>
      <c r="J29" s="371"/>
      <c r="K29" s="569"/>
      <c r="L29" s="371"/>
      <c r="M29" s="386">
        <f t="shared" si="1"/>
        <v>0</v>
      </c>
      <c r="N29" s="1382">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381">
        <v>16</v>
      </c>
      <c r="B30" s="569"/>
      <c r="C30" s="550" t="s">
        <v>3457</v>
      </c>
      <c r="D30" s="371"/>
      <c r="E30" s="371"/>
      <c r="F30" s="339"/>
      <c r="G30" s="567"/>
      <c r="H30" s="371"/>
      <c r="I30" s="569"/>
      <c r="J30" s="371"/>
      <c r="K30" s="569"/>
      <c r="L30" s="371"/>
      <c r="M30" s="386">
        <f t="shared" si="1"/>
        <v>0</v>
      </c>
      <c r="N30" s="1382">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381">
        <v>17</v>
      </c>
      <c r="B31" s="569"/>
      <c r="C31" s="550" t="s">
        <v>3460</v>
      </c>
      <c r="D31" s="318">
        <f>SUM(D24:D30)</f>
        <v>27749617</v>
      </c>
      <c r="E31" s="318">
        <f>SUM(E24:E30)</f>
        <v>14531438</v>
      </c>
      <c r="F31" s="317">
        <f>SUM(F24:F30)</f>
        <v>14695906</v>
      </c>
      <c r="G31" s="502">
        <f>SUM(G24:G30)</f>
        <v>0</v>
      </c>
      <c r="H31" s="318">
        <f>SUM(H24:H30)</f>
        <v>0</v>
      </c>
      <c r="I31" s="275"/>
      <c r="J31" s="318">
        <f>SUM(J24:J30)</f>
        <v>6682920</v>
      </c>
      <c r="K31" s="275"/>
      <c r="L31" s="318">
        <f>SUM(L24:L30)</f>
        <v>3155299</v>
      </c>
      <c r="M31" s="318">
        <f>SUM(M24:M30)</f>
        <v>24057528</v>
      </c>
      <c r="N31" s="1382">
        <v>17</v>
      </c>
      <c r="O31" s="482"/>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381">
        <v>18</v>
      </c>
      <c r="B32" s="569"/>
      <c r="C32" s="550" t="s">
        <v>422</v>
      </c>
      <c r="D32" s="371"/>
      <c r="E32" s="371"/>
      <c r="F32" s="339"/>
      <c r="G32" s="567"/>
      <c r="H32" s="371"/>
      <c r="I32" s="569"/>
      <c r="J32" s="371"/>
      <c r="K32" s="569"/>
      <c r="L32" s="371"/>
      <c r="M32" s="386">
        <f>D32+E32-F32+G32-H32-J32+L32</f>
        <v>0</v>
      </c>
      <c r="N32" s="1382">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381">
        <v>19</v>
      </c>
      <c r="B33" s="569"/>
      <c r="C33" s="550" t="s">
        <v>3461</v>
      </c>
      <c r="D33" s="388">
        <f>D23+D31+D32</f>
        <v>127375736</v>
      </c>
      <c r="E33" s="388">
        <f>E23+E31+E32</f>
        <v>32701004</v>
      </c>
      <c r="F33" s="464">
        <f>F23+F31+F32</f>
        <v>40645583</v>
      </c>
      <c r="G33" s="566">
        <f>G23+G31+G32</f>
        <v>0</v>
      </c>
      <c r="H33" s="388">
        <f>H23+H31+H32</f>
        <v>0</v>
      </c>
      <c r="I33" s="105"/>
      <c r="J33" s="388">
        <f>J23+J31+J32</f>
        <v>42970795</v>
      </c>
      <c r="K33" s="569"/>
      <c r="L33" s="388">
        <f>L23+L31+L32</f>
        <v>22818906</v>
      </c>
      <c r="M33" s="388">
        <f>M23+M31+M32</f>
        <v>99279268</v>
      </c>
      <c r="N33" s="1382">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363">
        <v>20</v>
      </c>
      <c r="B34" s="509"/>
      <c r="C34" s="9" t="s">
        <v>1602</v>
      </c>
      <c r="D34" s="530"/>
      <c r="E34" s="531"/>
      <c r="F34" s="532"/>
      <c r="G34" s="533"/>
      <c r="H34" s="531"/>
      <c r="I34" s="531"/>
      <c r="J34" s="534"/>
      <c r="K34" s="534"/>
      <c r="L34" s="534"/>
      <c r="M34" s="535" t="s">
        <v>1418</v>
      </c>
      <c r="N34" s="1374">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381"/>
      <c r="B35" s="569"/>
      <c r="C35" s="550"/>
      <c r="D35" s="522"/>
      <c r="E35" s="493"/>
      <c r="F35" s="495"/>
      <c r="G35" s="496"/>
      <c r="H35" s="493"/>
      <c r="I35" s="493"/>
      <c r="J35" s="536"/>
      <c r="K35" s="536"/>
      <c r="L35" s="536"/>
      <c r="M35" s="523"/>
      <c r="N35" s="1382"/>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381">
        <v>21</v>
      </c>
      <c r="B36" s="569"/>
      <c r="C36" s="550" t="s">
        <v>1603</v>
      </c>
      <c r="D36" s="388">
        <v>117811529</v>
      </c>
      <c r="E36" s="388">
        <v>27022539</v>
      </c>
      <c r="F36" s="464">
        <v>34616548</v>
      </c>
      <c r="G36" s="566"/>
      <c r="H36" s="388"/>
      <c r="I36" s="388"/>
      <c r="J36" s="388">
        <v>34526554</v>
      </c>
      <c r="K36" s="371"/>
      <c r="L36" s="388">
        <v>18543039</v>
      </c>
      <c r="M36" s="553">
        <f>D36+E36-F36+G36-H36-J36+L36</f>
        <v>94234005</v>
      </c>
      <c r="N36" s="1382">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381">
        <v>22</v>
      </c>
      <c r="B37" s="569"/>
      <c r="C37" s="550" t="s">
        <v>1604</v>
      </c>
      <c r="D37" s="371">
        <v>9564207</v>
      </c>
      <c r="E37" s="371">
        <v>5678465</v>
      </c>
      <c r="F37" s="339">
        <v>6029035</v>
      </c>
      <c r="G37" s="567"/>
      <c r="H37" s="371"/>
      <c r="I37" s="371"/>
      <c r="J37" s="371">
        <v>8444241</v>
      </c>
      <c r="K37" s="371"/>
      <c r="L37" s="371">
        <v>4275867</v>
      </c>
      <c r="M37" s="386">
        <f>D37+E37-F37+G37-H37-J37+L37</f>
        <v>5045263</v>
      </c>
      <c r="N37" s="1382">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381">
        <v>23</v>
      </c>
      <c r="B38" s="569"/>
      <c r="C38" s="550" t="s">
        <v>1605</v>
      </c>
      <c r="D38" s="388"/>
      <c r="E38" s="388"/>
      <c r="F38" s="464"/>
      <c r="G38" s="566"/>
      <c r="H38" s="388"/>
      <c r="I38" s="371"/>
      <c r="J38" s="388"/>
      <c r="K38" s="371"/>
      <c r="L38" s="388"/>
      <c r="M38" s="553">
        <f>D38+E38-F38+G38-H38-J38+L38</f>
        <v>0</v>
      </c>
      <c r="N38" s="1382">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474" t="s">
        <v>1606</v>
      </c>
      <c r="B39" s="12"/>
      <c r="C39" s="12"/>
      <c r="D39" s="12"/>
      <c r="E39" s="12"/>
      <c r="F39" s="1038"/>
      <c r="G39" s="1474" t="s">
        <v>1607</v>
      </c>
      <c r="H39" s="12"/>
      <c r="I39" s="12"/>
      <c r="J39" s="12"/>
      <c r="K39" s="12"/>
      <c r="L39" s="12"/>
      <c r="M39" s="12"/>
      <c r="N39" s="1038"/>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1026"/>
      <c r="C40" s="12"/>
      <c r="D40" s="12"/>
      <c r="E40" s="12"/>
      <c r="F40" s="1038"/>
      <c r="G40" s="1474"/>
      <c r="H40" s="12"/>
      <c r="I40" s="12"/>
      <c r="J40" s="12"/>
      <c r="K40" s="12"/>
      <c r="L40" s="12"/>
      <c r="M40" s="12"/>
      <c r="N40" s="1038"/>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1026"/>
      <c r="C41" s="12"/>
      <c r="D41" s="12"/>
      <c r="E41" s="12"/>
      <c r="F41" s="1038"/>
      <c r="G41" s="1474"/>
      <c r="H41" s="12"/>
      <c r="I41" s="12"/>
      <c r="J41" s="12"/>
      <c r="K41" s="12"/>
      <c r="L41" s="12"/>
      <c r="M41" s="12"/>
      <c r="N41" s="1038"/>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1026"/>
      <c r="F42" s="1362"/>
      <c r="G42" s="1026"/>
      <c r="N42" s="1362"/>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1026"/>
      <c r="F43" s="1362"/>
      <c r="G43" s="1026"/>
      <c r="N43" s="1362"/>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1026"/>
      <c r="F44" s="1362"/>
      <c r="G44" s="1026"/>
      <c r="N44" s="1362"/>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1026"/>
      <c r="F45" s="1362"/>
      <c r="G45" s="1026"/>
      <c r="N45" s="1362"/>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1026"/>
      <c r="F46" s="1362"/>
      <c r="G46" s="1026"/>
      <c r="N46" s="1362"/>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1026"/>
      <c r="F47" s="1362"/>
      <c r="G47" s="1026"/>
      <c r="N47" s="1362"/>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1026"/>
      <c r="F48" s="1362"/>
      <c r="G48" s="1026"/>
      <c r="N48" s="1362"/>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1026"/>
      <c r="F49" s="1362"/>
      <c r="G49" s="1026"/>
      <c r="N49" s="1362"/>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1026"/>
      <c r="F50" s="1362"/>
      <c r="G50" s="1026"/>
      <c r="N50" s="1362"/>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1026"/>
      <c r="F51" s="1362"/>
      <c r="G51" s="1026"/>
      <c r="N51" s="1362"/>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1026"/>
      <c r="F52" s="1362"/>
      <c r="G52" s="1026"/>
      <c r="N52" s="1362"/>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1026"/>
      <c r="F53" s="1362"/>
      <c r="G53" s="1026"/>
      <c r="N53" s="1362"/>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1026"/>
      <c r="F54" s="1362"/>
      <c r="G54" s="1026"/>
      <c r="N54" s="1362"/>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1026"/>
      <c r="F55" s="1362"/>
      <c r="G55" s="1026"/>
      <c r="N55" s="1362"/>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1026"/>
      <c r="F56" s="1362"/>
      <c r="G56" s="1026"/>
      <c r="N56" s="1362"/>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1026"/>
      <c r="F57" s="1362"/>
      <c r="G57" s="1026"/>
      <c r="N57" s="1362"/>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549"/>
      <c r="B58" s="1550"/>
      <c r="C58" s="1550"/>
      <c r="D58" s="1550"/>
      <c r="E58" s="1550"/>
      <c r="F58" s="1551"/>
      <c r="G58" s="1549"/>
      <c r="H58" s="1550"/>
      <c r="I58" s="1550"/>
      <c r="J58" s="1550"/>
      <c r="K58" s="1550"/>
      <c r="L58" s="1550"/>
      <c r="M58" s="1550"/>
      <c r="N58" s="1551"/>
      <c r="O58" s="570"/>
      <c r="P58" s="570"/>
      <c r="Q58" s="570"/>
      <c r="R58" s="570"/>
      <c r="S58" s="570"/>
      <c r="T58" s="570"/>
      <c r="U58" s="570"/>
      <c r="V58" s="570"/>
      <c r="W58" s="570"/>
      <c r="X58" s="570"/>
      <c r="Y58" s="570"/>
      <c r="Z58" s="570"/>
      <c r="AA58" s="570"/>
      <c r="AB58" s="570"/>
      <c r="AC58" s="570"/>
      <c r="AD58" s="570"/>
      <c r="AE58" s="570"/>
      <c r="AF58" s="570"/>
      <c r="AG58" s="570"/>
      <c r="AH58" s="570"/>
      <c r="AI58" s="570"/>
      <c r="AJ58" s="570"/>
      <c r="AK58" s="570"/>
    </row>
    <row r="59" spans="1:246" ht="15.6" thickBot="1">
      <c r="A59" s="1552"/>
      <c r="B59" s="1553"/>
      <c r="C59" s="1553"/>
      <c r="D59" s="1553"/>
      <c r="E59" s="1553"/>
      <c r="F59" s="1554"/>
      <c r="G59" s="1552"/>
      <c r="H59" s="1553"/>
      <c r="I59" s="1553"/>
      <c r="J59" s="1553"/>
      <c r="K59" s="1553"/>
      <c r="L59" s="1553"/>
      <c r="M59" s="1553"/>
      <c r="N59" s="1554"/>
      <c r="O59" s="570"/>
      <c r="P59" s="570"/>
      <c r="Q59" s="570"/>
      <c r="R59" s="570"/>
      <c r="S59" s="570"/>
      <c r="T59" s="570"/>
      <c r="U59" s="570"/>
      <c r="V59" s="570"/>
      <c r="W59" s="570"/>
      <c r="X59" s="570"/>
      <c r="Y59" s="570"/>
      <c r="Z59" s="570"/>
      <c r="AA59" s="570"/>
      <c r="AB59" s="570"/>
      <c r="AC59" s="570"/>
      <c r="AD59" s="570"/>
      <c r="AE59" s="570"/>
      <c r="AF59" s="570"/>
      <c r="AG59" s="570"/>
      <c r="AH59" s="570"/>
      <c r="AI59" s="570"/>
      <c r="AJ59" s="570"/>
      <c r="AK59" s="570"/>
    </row>
    <row r="60" spans="1:246">
      <c r="A60" s="1550"/>
      <c r="B60" s="1550"/>
      <c r="C60" s="1550"/>
      <c r="D60" s="1550"/>
      <c r="E60" s="1550"/>
      <c r="F60" s="1550"/>
      <c r="G60" s="1550"/>
      <c r="H60" s="1550"/>
      <c r="I60" s="1550"/>
      <c r="J60" s="1550"/>
      <c r="K60" s="1550"/>
      <c r="L60" s="1550"/>
      <c r="M60" s="1550"/>
      <c r="N60" s="1550"/>
      <c r="O60" s="570"/>
      <c r="P60" s="570"/>
      <c r="Q60" s="570"/>
      <c r="R60" s="570"/>
      <c r="S60" s="570"/>
      <c r="T60" s="570"/>
      <c r="U60" s="570"/>
      <c r="V60" s="570"/>
      <c r="W60" s="570"/>
      <c r="X60" s="570"/>
      <c r="Y60" s="570"/>
      <c r="Z60" s="570"/>
      <c r="AA60" s="570"/>
      <c r="AB60" s="570"/>
      <c r="AC60" s="570"/>
      <c r="AD60" s="570"/>
      <c r="AE60" s="570"/>
      <c r="AF60" s="570"/>
      <c r="AG60" s="570"/>
      <c r="AH60" s="570"/>
      <c r="AI60" s="570"/>
      <c r="AJ60" s="570"/>
      <c r="AK60" s="570"/>
    </row>
    <row r="61" spans="1:246">
      <c r="A61" s="1539" t="s">
        <v>1101</v>
      </c>
      <c r="B61" s="1539"/>
      <c r="C61" s="1539"/>
      <c r="E61" s="1555"/>
      <c r="F61" s="1555"/>
      <c r="G61" s="12" t="s">
        <v>1101</v>
      </c>
      <c r="H61" s="1555"/>
      <c r="I61" s="1555"/>
      <c r="K61" s="1555"/>
      <c r="L61" s="1555"/>
      <c r="M61" s="1555"/>
      <c r="N61" s="1550"/>
      <c r="O61" s="570"/>
      <c r="P61" s="570"/>
      <c r="Q61" s="570"/>
      <c r="R61" s="570"/>
      <c r="S61" s="570"/>
      <c r="T61" s="570"/>
      <c r="U61" s="570"/>
      <c r="V61" s="570"/>
      <c r="W61" s="570"/>
      <c r="X61" s="570"/>
      <c r="Y61" s="570"/>
      <c r="Z61" s="570"/>
      <c r="AA61" s="570"/>
      <c r="AB61" s="570"/>
      <c r="AC61" s="570"/>
      <c r="AD61" s="570"/>
      <c r="AE61" s="570"/>
      <c r="AF61" s="570"/>
      <c r="AG61" s="570"/>
      <c r="AH61" s="570"/>
      <c r="AI61" s="570"/>
      <c r="AJ61" s="570"/>
      <c r="AK61" s="570"/>
    </row>
    <row r="62" spans="1:246">
      <c r="A62" s="12" t="s">
        <v>3462</v>
      </c>
      <c r="B62" s="12"/>
      <c r="C62" s="12"/>
      <c r="D62" s="12"/>
      <c r="E62" s="1555"/>
      <c r="F62" s="1555"/>
      <c r="G62" s="12" t="s">
        <v>3463</v>
      </c>
      <c r="H62" s="1555"/>
      <c r="I62" s="1555"/>
      <c r="J62" s="1555"/>
      <c r="K62" s="1555"/>
      <c r="L62" s="1555"/>
      <c r="M62" s="1555"/>
      <c r="N62" s="1555"/>
      <c r="O62" s="570"/>
      <c r="P62" s="570"/>
      <c r="Q62" s="570"/>
      <c r="R62" s="570"/>
      <c r="S62" s="570"/>
      <c r="T62" s="570"/>
      <c r="U62" s="570"/>
      <c r="V62" s="570"/>
      <c r="W62" s="570"/>
      <c r="X62" s="570"/>
      <c r="Y62" s="570"/>
      <c r="Z62" s="570"/>
      <c r="AA62" s="570"/>
      <c r="AB62" s="570"/>
      <c r="AC62" s="570"/>
      <c r="AD62" s="570"/>
      <c r="AE62" s="570"/>
      <c r="AF62" s="570"/>
      <c r="AG62" s="570"/>
      <c r="AH62" s="570"/>
      <c r="AI62" s="570"/>
      <c r="AJ62" s="570"/>
      <c r="AK62" s="570"/>
    </row>
    <row r="64" spans="1:246" ht="15.6">
      <c r="A64" s="1361" t="s">
        <v>3423</v>
      </c>
      <c r="B64" s="1361"/>
      <c r="C64" s="12"/>
      <c r="D64" s="12"/>
      <c r="E64" s="12"/>
      <c r="F64" s="12"/>
    </row>
    <row r="66" spans="1:14" ht="15.6" thickBot="1">
      <c r="A66" s="9" t="str">
        <f>'Data Sheet'!$C$25</f>
        <v>Rochester Gas &amp; Electric Corporation</v>
      </c>
      <c r="E66" s="1357" t="str">
        <f>'Data Sheet'!$C$38</f>
        <v>12/31/2013</v>
      </c>
      <c r="F66" s="1702" t="str">
        <f>'Data Sheet'!$C$38</f>
        <v>12/31/2013</v>
      </c>
      <c r="G66" s="9" t="str">
        <f>'Data Sheet'!$C$25</f>
        <v>Rochester Gas &amp; Electric Corporation</v>
      </c>
      <c r="K66" s="1357"/>
      <c r="M66" s="1702" t="str">
        <f>'Data Sheet'!$C$38</f>
        <v>12/31/2013</v>
      </c>
    </row>
    <row r="67" spans="1:14">
      <c r="A67" s="1511" t="s">
        <v>3449</v>
      </c>
      <c r="B67" s="1512"/>
      <c r="C67" s="1512"/>
      <c r="D67" s="1512"/>
      <c r="E67" s="1512"/>
      <c r="F67" s="1513"/>
      <c r="G67" s="1511" t="s">
        <v>3450</v>
      </c>
      <c r="H67" s="1512"/>
      <c r="I67" s="1512"/>
      <c r="J67" s="1512"/>
      <c r="K67" s="1512"/>
      <c r="L67" s="1512"/>
      <c r="M67" s="1512"/>
      <c r="N67" s="1359"/>
    </row>
    <row r="68" spans="1:14">
      <c r="A68" s="1026"/>
      <c r="F68" s="1362"/>
      <c r="G68" s="1026"/>
      <c r="N68" s="1362"/>
    </row>
    <row r="69" spans="1:14">
      <c r="A69" s="1377"/>
      <c r="B69" s="1379"/>
      <c r="C69" s="1378"/>
      <c r="D69" s="1379"/>
      <c r="E69" s="1492" t="s">
        <v>710</v>
      </c>
      <c r="F69" s="1452"/>
      <c r="G69" s="1450" t="s">
        <v>710</v>
      </c>
      <c r="H69" s="1451"/>
      <c r="I69" s="1492" t="s">
        <v>711</v>
      </c>
      <c r="J69" s="1451"/>
      <c r="K69" s="1451"/>
      <c r="L69" s="1451"/>
      <c r="M69" s="1455"/>
      <c r="N69" s="1380"/>
    </row>
    <row r="70" spans="1:14">
      <c r="A70" s="1363" t="s">
        <v>1357</v>
      </c>
      <c r="B70" s="509"/>
      <c r="D70" s="1461" t="s">
        <v>4713</v>
      </c>
      <c r="E70" s="1461" t="s">
        <v>2578</v>
      </c>
      <c r="F70" s="1374" t="s">
        <v>2578</v>
      </c>
      <c r="G70" s="1363" t="s">
        <v>2578</v>
      </c>
      <c r="H70" s="1461" t="s">
        <v>2578</v>
      </c>
      <c r="I70" s="1464" t="s">
        <v>3398</v>
      </c>
      <c r="J70" s="1033"/>
      <c r="K70" s="1464" t="s">
        <v>3395</v>
      </c>
      <c r="L70" s="1033"/>
      <c r="M70" s="1375" t="s">
        <v>4713</v>
      </c>
      <c r="N70" s="1374" t="s">
        <v>1357</v>
      </c>
    </row>
    <row r="71" spans="1:14">
      <c r="A71" s="1363" t="s">
        <v>1360</v>
      </c>
      <c r="B71" s="509"/>
      <c r="C71" s="1373" t="s">
        <v>3431</v>
      </c>
      <c r="D71" s="1461" t="s">
        <v>1882</v>
      </c>
      <c r="E71" s="1461" t="s">
        <v>714</v>
      </c>
      <c r="F71" s="1374" t="s">
        <v>715</v>
      </c>
      <c r="G71" s="1363" t="s">
        <v>714</v>
      </c>
      <c r="H71" s="1461" t="s">
        <v>715</v>
      </c>
      <c r="I71" s="1461" t="s">
        <v>716</v>
      </c>
      <c r="J71" s="1461" t="s">
        <v>4717</v>
      </c>
      <c r="K71" s="1461" t="s">
        <v>716</v>
      </c>
      <c r="L71" s="1461" t="s">
        <v>4717</v>
      </c>
      <c r="M71" s="1375" t="s">
        <v>2139</v>
      </c>
      <c r="N71" s="1374" t="s">
        <v>1360</v>
      </c>
    </row>
    <row r="72" spans="1:14">
      <c r="A72" s="1363"/>
      <c r="B72" s="509"/>
      <c r="D72" s="1461" t="s">
        <v>3414</v>
      </c>
      <c r="E72" s="1461" t="s">
        <v>2219</v>
      </c>
      <c r="F72" s="1374" t="s">
        <v>2220</v>
      </c>
      <c r="G72" s="1363" t="s">
        <v>2221</v>
      </c>
      <c r="H72" s="1461" t="s">
        <v>720</v>
      </c>
      <c r="I72" s="1461" t="s">
        <v>721</v>
      </c>
      <c r="J72" s="509"/>
      <c r="K72" s="1461" t="s">
        <v>722</v>
      </c>
      <c r="L72" s="509"/>
      <c r="M72" s="1365"/>
      <c r="N72" s="1374"/>
    </row>
    <row r="73" spans="1:14">
      <c r="A73" s="1381"/>
      <c r="B73" s="569"/>
      <c r="C73" s="1466" t="s">
        <v>446</v>
      </c>
      <c r="D73" s="1468" t="s">
        <v>447</v>
      </c>
      <c r="E73" s="1468" t="s">
        <v>448</v>
      </c>
      <c r="F73" s="1382" t="s">
        <v>449</v>
      </c>
      <c r="G73" s="1381" t="s">
        <v>1953</v>
      </c>
      <c r="H73" s="1468" t="s">
        <v>1954</v>
      </c>
      <c r="I73" s="1468" t="s">
        <v>1955</v>
      </c>
      <c r="J73" s="1468" t="s">
        <v>1956</v>
      </c>
      <c r="K73" s="1468" t="s">
        <v>1957</v>
      </c>
      <c r="L73" s="1468" t="s">
        <v>1958</v>
      </c>
      <c r="M73" s="1467" t="s">
        <v>1959</v>
      </c>
      <c r="N73" s="1382"/>
    </row>
    <row r="74" spans="1:14">
      <c r="A74" s="1381">
        <v>1</v>
      </c>
      <c r="B74" s="509"/>
      <c r="C74" s="550" t="s">
        <v>3456</v>
      </c>
      <c r="D74" s="530"/>
      <c r="E74" s="531"/>
      <c r="F74" s="532"/>
      <c r="G74" s="533" t="s">
        <v>1418</v>
      </c>
      <c r="H74" s="531" t="s">
        <v>1418</v>
      </c>
      <c r="I74" s="534"/>
      <c r="J74" s="534"/>
      <c r="K74" s="534"/>
      <c r="L74" s="534"/>
      <c r="M74" s="1545"/>
      <c r="N74" s="1382">
        <v>1</v>
      </c>
    </row>
    <row r="75" spans="1:14">
      <c r="A75" s="1381">
        <v>2</v>
      </c>
      <c r="B75" s="1379"/>
      <c r="C75" s="550" t="s">
        <v>724</v>
      </c>
      <c r="D75" s="1546"/>
      <c r="E75" s="536"/>
      <c r="F75" s="1547"/>
      <c r="G75" s="496" t="s">
        <v>1418</v>
      </c>
      <c r="H75" s="493" t="s">
        <v>1418</v>
      </c>
      <c r="I75" s="536"/>
      <c r="J75" s="536"/>
      <c r="K75" s="536"/>
      <c r="L75" s="536"/>
      <c r="M75" s="1548"/>
      <c r="N75" s="1382">
        <v>2</v>
      </c>
    </row>
    <row r="76" spans="1:14">
      <c r="A76" s="1381">
        <v>3</v>
      </c>
      <c r="B76" s="1379"/>
      <c r="C76" s="550" t="s">
        <v>264</v>
      </c>
      <c r="D76" s="388">
        <v>6118544</v>
      </c>
      <c r="E76" s="388">
        <v>494359</v>
      </c>
      <c r="F76" s="464">
        <v>1572092</v>
      </c>
      <c r="G76" s="566"/>
      <c r="H76" s="388"/>
      <c r="I76" s="569"/>
      <c r="J76" s="388"/>
      <c r="K76" s="569"/>
      <c r="L76" s="388"/>
      <c r="M76" s="553">
        <f t="shared" ref="M76:M96" si="2">D76+E76-F76+G76-H76-J76+L76</f>
        <v>5040811</v>
      </c>
      <c r="N76" s="1382">
        <v>3</v>
      </c>
    </row>
    <row r="77" spans="1:14">
      <c r="A77" s="1381">
        <v>4</v>
      </c>
      <c r="B77" s="1379"/>
      <c r="C77" s="550" t="s">
        <v>265</v>
      </c>
      <c r="D77" s="371">
        <v>7082084</v>
      </c>
      <c r="E77" s="371"/>
      <c r="F77" s="339">
        <v>352985</v>
      </c>
      <c r="G77" s="1819"/>
      <c r="H77" s="371"/>
      <c r="I77" s="569"/>
      <c r="J77" s="371"/>
      <c r="K77" s="569"/>
      <c r="L77" s="371"/>
      <c r="M77" s="386">
        <f t="shared" si="2"/>
        <v>6729099</v>
      </c>
      <c r="N77" s="1382">
        <v>4</v>
      </c>
    </row>
    <row r="78" spans="1:14">
      <c r="A78" s="1381">
        <v>5</v>
      </c>
      <c r="B78" s="1379"/>
      <c r="C78" s="550" t="s">
        <v>266</v>
      </c>
      <c r="D78" s="371">
        <v>1498322</v>
      </c>
      <c r="E78" s="371"/>
      <c r="F78" s="339">
        <v>520241</v>
      </c>
      <c r="G78" s="1819"/>
      <c r="H78" s="371"/>
      <c r="I78" s="569"/>
      <c r="J78" s="371"/>
      <c r="K78" s="569"/>
      <c r="L78" s="371"/>
      <c r="M78" s="386">
        <f t="shared" si="2"/>
        <v>978081</v>
      </c>
      <c r="N78" s="1382">
        <v>5</v>
      </c>
    </row>
    <row r="79" spans="1:14">
      <c r="A79" s="1381">
        <v>6</v>
      </c>
      <c r="B79" s="1379"/>
      <c r="C79" s="550" t="s">
        <v>267</v>
      </c>
      <c r="D79" s="371">
        <v>55202936</v>
      </c>
      <c r="E79" s="371"/>
      <c r="F79" s="339"/>
      <c r="G79" s="1819"/>
      <c r="H79" s="371"/>
      <c r="I79" s="569">
        <v>182.3</v>
      </c>
      <c r="J79" s="371">
        <v>31022982</v>
      </c>
      <c r="K79" s="569">
        <v>182.3</v>
      </c>
      <c r="L79" s="371">
        <v>19663607</v>
      </c>
      <c r="M79" s="386">
        <f t="shared" si="2"/>
        <v>43843561</v>
      </c>
      <c r="N79" s="1382">
        <v>6</v>
      </c>
    </row>
    <row r="80" spans="1:14">
      <c r="A80" s="1381">
        <v>7</v>
      </c>
      <c r="B80" s="1379"/>
      <c r="C80" s="550" t="s">
        <v>195</v>
      </c>
      <c r="D80" s="371">
        <v>2333922</v>
      </c>
      <c r="E80" s="371">
        <v>292291</v>
      </c>
      <c r="F80" s="339">
        <v>4951892</v>
      </c>
      <c r="G80" s="1819"/>
      <c r="H80" s="371"/>
      <c r="I80" s="569"/>
      <c r="J80" s="371"/>
      <c r="K80" s="569"/>
      <c r="L80" s="371"/>
      <c r="M80" s="386">
        <f t="shared" si="2"/>
        <v>-2325679</v>
      </c>
      <c r="N80" s="1382">
        <v>7</v>
      </c>
    </row>
    <row r="81" spans="1:14">
      <c r="A81" s="1381">
        <v>8</v>
      </c>
      <c r="B81" s="1379"/>
      <c r="C81" s="550" t="s">
        <v>268</v>
      </c>
      <c r="D81" s="371">
        <v>-372114</v>
      </c>
      <c r="E81" s="371">
        <v>5881173</v>
      </c>
      <c r="F81" s="339">
        <v>5977836</v>
      </c>
      <c r="G81" s="1819"/>
      <c r="H81" s="371"/>
      <c r="I81" s="569"/>
      <c r="J81" s="371"/>
      <c r="K81" s="569"/>
      <c r="L81" s="371"/>
      <c r="M81" s="386">
        <f t="shared" si="2"/>
        <v>-468777</v>
      </c>
      <c r="N81" s="1382">
        <v>8</v>
      </c>
    </row>
    <row r="82" spans="1:14">
      <c r="A82" s="1381">
        <v>9</v>
      </c>
      <c r="B82" s="1379"/>
      <c r="C82" s="550" t="s">
        <v>269</v>
      </c>
      <c r="D82" s="321">
        <v>-3171431</v>
      </c>
      <c r="E82" s="321"/>
      <c r="F82" s="320">
        <v>4083616</v>
      </c>
      <c r="G82" s="1820"/>
      <c r="H82" s="321"/>
      <c r="I82" s="318"/>
      <c r="J82" s="321"/>
      <c r="K82" s="318"/>
      <c r="L82" s="321"/>
      <c r="M82" s="386">
        <f t="shared" si="2"/>
        <v>-7255047</v>
      </c>
      <c r="N82" s="1382">
        <v>9</v>
      </c>
    </row>
    <row r="83" spans="1:14">
      <c r="A83" s="1381">
        <v>10</v>
      </c>
      <c r="B83" s="1379"/>
      <c r="C83" s="550" t="s">
        <v>270</v>
      </c>
      <c r="D83" s="371">
        <v>7017952</v>
      </c>
      <c r="E83" s="371"/>
      <c r="F83" s="339">
        <v>1369853</v>
      </c>
      <c r="G83" s="1819"/>
      <c r="H83" s="371"/>
      <c r="I83" s="569"/>
      <c r="J83" s="371"/>
      <c r="K83" s="569"/>
      <c r="L83" s="371"/>
      <c r="M83" s="386">
        <f t="shared" si="2"/>
        <v>5648099</v>
      </c>
      <c r="N83" s="1382">
        <v>10</v>
      </c>
    </row>
    <row r="84" spans="1:14">
      <c r="A84" s="1381">
        <v>11</v>
      </c>
      <c r="B84" s="1379"/>
      <c r="C84" s="550" t="s">
        <v>271</v>
      </c>
      <c r="D84" s="371">
        <v>2184680</v>
      </c>
      <c r="E84" s="371"/>
      <c r="F84" s="339">
        <v>1905714</v>
      </c>
      <c r="G84" s="1819"/>
      <c r="H84" s="371"/>
      <c r="I84" s="569"/>
      <c r="J84" s="371"/>
      <c r="K84" s="569"/>
      <c r="L84" s="371"/>
      <c r="M84" s="386">
        <f t="shared" si="2"/>
        <v>278966</v>
      </c>
      <c r="N84" s="1382">
        <v>11</v>
      </c>
    </row>
    <row r="85" spans="1:14">
      <c r="A85" s="1381">
        <v>12</v>
      </c>
      <c r="B85" s="1379"/>
      <c r="C85" s="550" t="s">
        <v>272</v>
      </c>
      <c r="D85" s="371">
        <v>828081</v>
      </c>
      <c r="E85" s="371"/>
      <c r="F85" s="339">
        <v>828081</v>
      </c>
      <c r="G85" s="1819"/>
      <c r="H85" s="371"/>
      <c r="I85" s="569"/>
      <c r="J85" s="371"/>
      <c r="K85" s="569"/>
      <c r="L85" s="371"/>
      <c r="M85" s="386">
        <f t="shared" si="2"/>
        <v>0</v>
      </c>
      <c r="N85" s="1382">
        <v>12</v>
      </c>
    </row>
    <row r="86" spans="1:14">
      <c r="A86" s="1381">
        <v>13</v>
      </c>
      <c r="B86" s="1379"/>
      <c r="C86" s="550" t="s">
        <v>273</v>
      </c>
      <c r="D86" s="371">
        <v>2038357</v>
      </c>
      <c r="E86" s="371"/>
      <c r="F86" s="339"/>
      <c r="G86" s="1819"/>
      <c r="H86" s="371"/>
      <c r="I86" s="569"/>
      <c r="J86" s="371"/>
      <c r="K86" s="569"/>
      <c r="L86" s="371"/>
      <c r="M86" s="386">
        <f t="shared" si="2"/>
        <v>2038357</v>
      </c>
      <c r="N86" s="1382">
        <v>13</v>
      </c>
    </row>
    <row r="87" spans="1:14">
      <c r="A87" s="1381">
        <v>14</v>
      </c>
      <c r="B87" s="1379"/>
      <c r="C87" s="550" t="s">
        <v>274</v>
      </c>
      <c r="D87" s="371">
        <v>209163</v>
      </c>
      <c r="E87" s="371"/>
      <c r="F87" s="339"/>
      <c r="G87" s="1819"/>
      <c r="H87" s="371"/>
      <c r="I87" s="569">
        <v>282</v>
      </c>
      <c r="J87" s="371">
        <v>209163</v>
      </c>
      <c r="K87" s="569">
        <v>282</v>
      </c>
      <c r="L87" s="371"/>
      <c r="M87" s="386">
        <f t="shared" si="2"/>
        <v>0</v>
      </c>
      <c r="N87" s="1382">
        <v>14</v>
      </c>
    </row>
    <row r="88" spans="1:14">
      <c r="A88" s="1381">
        <v>15</v>
      </c>
      <c r="B88" s="1379"/>
      <c r="C88" s="550" t="s">
        <v>333</v>
      </c>
      <c r="D88" s="321">
        <v>-4972020</v>
      </c>
      <c r="E88" s="321">
        <v>527444</v>
      </c>
      <c r="F88" s="320">
        <v>1518</v>
      </c>
      <c r="G88" s="1820"/>
      <c r="H88" s="321"/>
      <c r="I88" s="318"/>
      <c r="J88" s="321"/>
      <c r="K88" s="318"/>
      <c r="L88" s="321"/>
      <c r="M88" s="386">
        <f t="shared" si="2"/>
        <v>-4446094</v>
      </c>
      <c r="N88" s="1382">
        <v>15</v>
      </c>
    </row>
    <row r="89" spans="1:14">
      <c r="A89" s="1381">
        <v>16</v>
      </c>
      <c r="B89" s="1379"/>
      <c r="C89" s="550" t="s">
        <v>275</v>
      </c>
      <c r="D89" s="371">
        <v>17258184</v>
      </c>
      <c r="E89" s="371">
        <v>9281092</v>
      </c>
      <c r="F89" s="339">
        <v>1821422</v>
      </c>
      <c r="G89" s="1819"/>
      <c r="H89" s="371"/>
      <c r="I89" s="569"/>
      <c r="J89" s="371"/>
      <c r="K89" s="569"/>
      <c r="L89" s="371"/>
      <c r="M89" s="386">
        <f t="shared" si="2"/>
        <v>24717854</v>
      </c>
      <c r="N89" s="1382">
        <v>16</v>
      </c>
    </row>
    <row r="90" spans="1:14">
      <c r="A90" s="1381">
        <v>17</v>
      </c>
      <c r="B90" s="1379"/>
      <c r="C90" s="550" t="s">
        <v>3466</v>
      </c>
      <c r="D90" s="371">
        <v>6369459</v>
      </c>
      <c r="E90" s="371">
        <v>1693207</v>
      </c>
      <c r="F90" s="339">
        <v>2564427</v>
      </c>
      <c r="G90" s="1819"/>
      <c r="H90" s="371"/>
      <c r="I90" s="569">
        <v>283</v>
      </c>
      <c r="J90" s="371">
        <v>5055730</v>
      </c>
      <c r="K90" s="569">
        <v>283</v>
      </c>
      <c r="L90" s="371"/>
      <c r="M90" s="386">
        <f t="shared" si="2"/>
        <v>442509</v>
      </c>
      <c r="N90" s="1382">
        <v>17</v>
      </c>
    </row>
    <row r="91" spans="1:14">
      <c r="A91" s="1381">
        <v>18</v>
      </c>
      <c r="B91" s="1379"/>
      <c r="C91" s="550"/>
      <c r="D91" s="321"/>
      <c r="E91" s="321"/>
      <c r="F91" s="320"/>
      <c r="G91" s="1820"/>
      <c r="H91" s="321"/>
      <c r="I91" s="318"/>
      <c r="J91" s="321"/>
      <c r="K91" s="318"/>
      <c r="L91" s="321"/>
      <c r="M91" s="386">
        <f t="shared" si="2"/>
        <v>0</v>
      </c>
      <c r="N91" s="1382">
        <v>18</v>
      </c>
    </row>
    <row r="92" spans="1:14">
      <c r="A92" s="1381">
        <v>19</v>
      </c>
      <c r="B92" s="1379"/>
      <c r="C92" s="550"/>
      <c r="D92" s="371"/>
      <c r="E92" s="371"/>
      <c r="F92" s="339"/>
      <c r="G92" s="1819"/>
      <c r="H92" s="371"/>
      <c r="I92" s="569"/>
      <c r="J92" s="371"/>
      <c r="K92" s="569"/>
      <c r="L92" s="371"/>
      <c r="M92" s="386">
        <f t="shared" si="2"/>
        <v>0</v>
      </c>
      <c r="N92" s="1382">
        <v>19</v>
      </c>
    </row>
    <row r="93" spans="1:14">
      <c r="A93" s="1363">
        <v>20</v>
      </c>
      <c r="B93" s="1379"/>
      <c r="C93" s="550"/>
      <c r="D93" s="371"/>
      <c r="E93" s="371"/>
      <c r="F93" s="339"/>
      <c r="G93" s="1819"/>
      <c r="H93" s="371"/>
      <c r="I93" s="569"/>
      <c r="J93" s="371"/>
      <c r="K93" s="569"/>
      <c r="L93" s="371"/>
      <c r="M93" s="386">
        <f t="shared" si="2"/>
        <v>0</v>
      </c>
      <c r="N93" s="1382">
        <v>20</v>
      </c>
    </row>
    <row r="94" spans="1:14">
      <c r="A94" s="1381">
        <v>21</v>
      </c>
      <c r="B94" s="1379"/>
      <c r="C94" s="550"/>
      <c r="D94" s="371"/>
      <c r="E94" s="371"/>
      <c r="F94" s="339"/>
      <c r="G94" s="1819"/>
      <c r="H94" s="371"/>
      <c r="I94" s="569"/>
      <c r="J94" s="371"/>
      <c r="K94" s="569"/>
      <c r="L94" s="371"/>
      <c r="M94" s="386">
        <f t="shared" si="2"/>
        <v>0</v>
      </c>
      <c r="N94" s="1382">
        <v>21</v>
      </c>
    </row>
    <row r="95" spans="1:14">
      <c r="A95" s="1381">
        <v>22</v>
      </c>
      <c r="B95" s="1379"/>
      <c r="C95" s="550"/>
      <c r="D95" s="371"/>
      <c r="E95" s="371"/>
      <c r="F95" s="339"/>
      <c r="G95" s="1819"/>
      <c r="H95" s="371"/>
      <c r="I95" s="569"/>
      <c r="J95" s="371"/>
      <c r="K95" s="569"/>
      <c r="L95" s="371"/>
      <c r="M95" s="386">
        <f t="shared" si="2"/>
        <v>0</v>
      </c>
      <c r="N95" s="1382">
        <v>22</v>
      </c>
    </row>
    <row r="96" spans="1:14">
      <c r="A96" s="1381">
        <v>23</v>
      </c>
      <c r="B96" s="1379"/>
      <c r="C96" s="550"/>
      <c r="D96" s="371"/>
      <c r="E96" s="371"/>
      <c r="F96" s="339"/>
      <c r="G96" s="1817"/>
      <c r="H96" s="371"/>
      <c r="I96" s="569"/>
      <c r="J96" s="371"/>
      <c r="K96" s="569"/>
      <c r="L96" s="371"/>
      <c r="M96" s="386">
        <f t="shared" si="2"/>
        <v>0</v>
      </c>
      <c r="N96" s="1382">
        <v>23</v>
      </c>
    </row>
    <row r="97" spans="1:14">
      <c r="A97" s="1381">
        <v>24</v>
      </c>
      <c r="B97" s="1379"/>
      <c r="C97" s="550" t="s">
        <v>3464</v>
      </c>
      <c r="D97" s="318">
        <f>SUM(D76:D96)</f>
        <v>99626119</v>
      </c>
      <c r="E97" s="318">
        <f>SUM(E76:E96)</f>
        <v>18169566</v>
      </c>
      <c r="F97" s="317">
        <f>SUM(F76:F96)</f>
        <v>25949677</v>
      </c>
      <c r="G97" s="1818">
        <f>SUM(G76:G96)</f>
        <v>0</v>
      </c>
      <c r="H97" s="318">
        <f>SUM(H76:H96)</f>
        <v>0</v>
      </c>
      <c r="I97" s="275"/>
      <c r="J97" s="318">
        <f>SUM(J76:J96)</f>
        <v>36287875</v>
      </c>
      <c r="K97" s="275"/>
      <c r="L97" s="318">
        <f>SUM(L76:L96)</f>
        <v>19663607</v>
      </c>
      <c r="M97" s="318">
        <f>SUM(M76:M96)</f>
        <v>75221740</v>
      </c>
      <c r="N97" s="1382">
        <v>24</v>
      </c>
    </row>
    <row r="98" spans="1:14">
      <c r="A98" s="1381">
        <v>25</v>
      </c>
      <c r="B98" s="1379"/>
      <c r="C98" s="550" t="s">
        <v>3459</v>
      </c>
      <c r="D98" s="525"/>
      <c r="E98" s="526"/>
      <c r="F98" s="527"/>
      <c r="G98" s="528"/>
      <c r="H98" s="526"/>
      <c r="I98" s="529"/>
      <c r="J98" s="526"/>
      <c r="K98" s="529"/>
      <c r="L98" s="526"/>
      <c r="M98" s="568"/>
      <c r="N98" s="1382">
        <v>25</v>
      </c>
    </row>
    <row r="99" spans="1:14">
      <c r="A99" s="1381">
        <v>26</v>
      </c>
      <c r="B99" s="1379"/>
      <c r="C99" s="550" t="s">
        <v>183</v>
      </c>
      <c r="D99" s="388">
        <v>-3227216</v>
      </c>
      <c r="E99" s="388">
        <v>4868547</v>
      </c>
      <c r="F99" s="464">
        <v>8130112</v>
      </c>
      <c r="G99" s="566"/>
      <c r="H99" s="388"/>
      <c r="I99" s="569"/>
      <c r="J99" s="388"/>
      <c r="K99" s="569"/>
      <c r="L99" s="388"/>
      <c r="M99" s="553">
        <f t="shared" ref="M99:M115" si="3">D99+E99-F99+G99-H99-J99+L99</f>
        <v>-6488781</v>
      </c>
      <c r="N99" s="1382">
        <v>26</v>
      </c>
    </row>
    <row r="100" spans="1:14">
      <c r="A100" s="1381">
        <v>27</v>
      </c>
      <c r="B100" s="1379"/>
      <c r="C100" s="550" t="s">
        <v>335</v>
      </c>
      <c r="D100" s="371">
        <v>6556088</v>
      </c>
      <c r="E100" s="371"/>
      <c r="F100" s="339">
        <v>1191207</v>
      </c>
      <c r="G100" s="567"/>
      <c r="H100" s="371"/>
      <c r="I100" s="569"/>
      <c r="J100" s="371"/>
      <c r="K100" s="569"/>
      <c r="L100" s="371"/>
      <c r="M100" s="386">
        <f t="shared" si="3"/>
        <v>5364881</v>
      </c>
      <c r="N100" s="1382">
        <v>27</v>
      </c>
    </row>
    <row r="101" spans="1:14">
      <c r="A101" s="1381">
        <v>28</v>
      </c>
      <c r="B101" s="1379"/>
      <c r="C101" s="550" t="s">
        <v>267</v>
      </c>
      <c r="D101" s="371">
        <v>6236330</v>
      </c>
      <c r="E101" s="371"/>
      <c r="F101" s="339"/>
      <c r="G101" s="567"/>
      <c r="H101" s="371"/>
      <c r="I101" s="569">
        <v>182.3</v>
      </c>
      <c r="J101" s="371">
        <v>4567693</v>
      </c>
      <c r="K101" s="569"/>
      <c r="L101" s="371">
        <v>3155299</v>
      </c>
      <c r="M101" s="386">
        <f t="shared" si="3"/>
        <v>4823936</v>
      </c>
      <c r="N101" s="1382">
        <v>28</v>
      </c>
    </row>
    <row r="102" spans="1:14">
      <c r="A102" s="1381">
        <v>29</v>
      </c>
      <c r="B102" s="1379"/>
      <c r="C102" s="550" t="s">
        <v>276</v>
      </c>
      <c r="D102" s="371">
        <v>4968658</v>
      </c>
      <c r="E102" s="371">
        <v>2989119</v>
      </c>
      <c r="F102" s="339"/>
      <c r="G102" s="567"/>
      <c r="H102" s="371"/>
      <c r="I102" s="569"/>
      <c r="J102" s="371"/>
      <c r="K102" s="569"/>
      <c r="L102" s="371"/>
      <c r="M102" s="386">
        <f t="shared" si="3"/>
        <v>7957777</v>
      </c>
      <c r="N102" s="1382">
        <v>29</v>
      </c>
    </row>
    <row r="103" spans="1:14">
      <c r="A103" s="1381">
        <v>30</v>
      </c>
      <c r="B103" s="1379"/>
      <c r="C103" s="550" t="s">
        <v>277</v>
      </c>
      <c r="D103" s="371">
        <v>3009722</v>
      </c>
      <c r="E103" s="371">
        <v>654947</v>
      </c>
      <c r="F103" s="339">
        <v>1035968</v>
      </c>
      <c r="G103" s="567"/>
      <c r="H103" s="371"/>
      <c r="I103" s="569"/>
      <c r="J103" s="371"/>
      <c r="K103" s="569"/>
      <c r="L103" s="371"/>
      <c r="M103" s="386">
        <f t="shared" si="3"/>
        <v>2628701</v>
      </c>
      <c r="N103" s="1382">
        <v>30</v>
      </c>
    </row>
    <row r="104" spans="1:14">
      <c r="A104" s="1381">
        <v>31</v>
      </c>
      <c r="B104" s="1379"/>
      <c r="C104" s="550" t="s">
        <v>278</v>
      </c>
      <c r="D104" s="371">
        <v>-582566</v>
      </c>
      <c r="E104" s="371">
        <v>260366</v>
      </c>
      <c r="F104" s="339">
        <v>1546646</v>
      </c>
      <c r="G104" s="567"/>
      <c r="H104" s="371"/>
      <c r="I104" s="569"/>
      <c r="J104" s="371"/>
      <c r="K104" s="569"/>
      <c r="L104" s="371"/>
      <c r="M104" s="386">
        <f t="shared" si="3"/>
        <v>-1868846</v>
      </c>
      <c r="N104" s="1382">
        <v>31</v>
      </c>
    </row>
    <row r="105" spans="1:14">
      <c r="A105" s="1381">
        <v>32</v>
      </c>
      <c r="B105" s="1379"/>
      <c r="C105" s="550" t="s">
        <v>279</v>
      </c>
      <c r="D105" s="321">
        <v>-44327</v>
      </c>
      <c r="E105" s="321"/>
      <c r="F105" s="320"/>
      <c r="G105" s="428"/>
      <c r="H105" s="321"/>
      <c r="I105" s="318"/>
      <c r="J105" s="321">
        <v>1742418</v>
      </c>
      <c r="K105" s="318"/>
      <c r="L105" s="321"/>
      <c r="M105" s="386">
        <f t="shared" si="3"/>
        <v>-1786745</v>
      </c>
      <c r="N105" s="1382">
        <v>32</v>
      </c>
    </row>
    <row r="106" spans="1:14">
      <c r="A106" s="1381">
        <v>33</v>
      </c>
      <c r="B106" s="1379"/>
      <c r="C106" s="550" t="s">
        <v>3080</v>
      </c>
      <c r="D106" s="371"/>
      <c r="E106" s="371"/>
      <c r="F106" s="339"/>
      <c r="G106" s="567"/>
      <c r="H106" s="371"/>
      <c r="I106" s="569"/>
      <c r="J106" s="371"/>
      <c r="K106" s="569"/>
      <c r="L106" s="371"/>
      <c r="M106" s="386">
        <f t="shared" si="3"/>
        <v>0</v>
      </c>
      <c r="N106" s="1382">
        <v>33</v>
      </c>
    </row>
    <row r="107" spans="1:14">
      <c r="A107" s="1381">
        <v>34</v>
      </c>
      <c r="B107" s="1379"/>
      <c r="C107" s="550" t="s">
        <v>275</v>
      </c>
      <c r="D107" s="371">
        <v>9428405</v>
      </c>
      <c r="E107" s="371">
        <v>4693342</v>
      </c>
      <c r="F107" s="339">
        <v>958898</v>
      </c>
      <c r="G107" s="567"/>
      <c r="H107" s="371"/>
      <c r="I107" s="569"/>
      <c r="J107" s="371"/>
      <c r="K107" s="569"/>
      <c r="L107" s="371"/>
      <c r="M107" s="386">
        <f t="shared" si="3"/>
        <v>13162849</v>
      </c>
      <c r="N107" s="1382">
        <v>34</v>
      </c>
    </row>
    <row r="108" spans="1:14">
      <c r="A108" s="1381">
        <v>35</v>
      </c>
      <c r="B108" s="1379"/>
      <c r="C108" s="550" t="s">
        <v>1937</v>
      </c>
      <c r="D108" s="371">
        <v>1404523</v>
      </c>
      <c r="E108" s="371">
        <v>1065117</v>
      </c>
      <c r="F108" s="339">
        <v>1833075</v>
      </c>
      <c r="G108" s="567"/>
      <c r="H108" s="371"/>
      <c r="I108" s="569"/>
      <c r="J108" s="371">
        <v>372809</v>
      </c>
      <c r="K108" s="569"/>
      <c r="L108" s="371"/>
      <c r="M108" s="386">
        <f t="shared" si="3"/>
        <v>263756</v>
      </c>
      <c r="N108" s="1382">
        <v>35</v>
      </c>
    </row>
    <row r="109" spans="1:14">
      <c r="A109" s="1381">
        <v>36</v>
      </c>
      <c r="B109" s="1379"/>
      <c r="C109" s="550"/>
      <c r="D109" s="371"/>
      <c r="E109" s="371"/>
      <c r="F109" s="339"/>
      <c r="G109" s="567"/>
      <c r="H109" s="371"/>
      <c r="I109" s="569"/>
      <c r="J109" s="371"/>
      <c r="K109" s="569"/>
      <c r="L109" s="371"/>
      <c r="M109" s="386">
        <f t="shared" si="3"/>
        <v>0</v>
      </c>
      <c r="N109" s="1382">
        <v>36</v>
      </c>
    </row>
    <row r="110" spans="1:14">
      <c r="A110" s="1381">
        <v>37</v>
      </c>
      <c r="B110" s="1379"/>
      <c r="C110" s="550"/>
      <c r="D110" s="371"/>
      <c r="E110" s="371"/>
      <c r="F110" s="339"/>
      <c r="G110" s="567"/>
      <c r="H110" s="371"/>
      <c r="I110" s="569"/>
      <c r="J110" s="371"/>
      <c r="K110" s="569"/>
      <c r="L110" s="371"/>
      <c r="M110" s="386">
        <f t="shared" si="3"/>
        <v>0</v>
      </c>
      <c r="N110" s="1382">
        <v>37</v>
      </c>
    </row>
    <row r="111" spans="1:14">
      <c r="A111" s="1381">
        <v>38</v>
      </c>
      <c r="B111" s="1379"/>
      <c r="C111" s="550"/>
      <c r="D111" s="371"/>
      <c r="E111" s="371"/>
      <c r="F111" s="339"/>
      <c r="G111" s="567"/>
      <c r="H111" s="371"/>
      <c r="I111" s="569"/>
      <c r="J111" s="371"/>
      <c r="K111" s="569"/>
      <c r="L111" s="371"/>
      <c r="M111" s="386">
        <f t="shared" si="3"/>
        <v>0</v>
      </c>
      <c r="N111" s="1382">
        <v>38</v>
      </c>
    </row>
    <row r="112" spans="1:14">
      <c r="A112" s="1381">
        <v>39</v>
      </c>
      <c r="B112" s="1379"/>
      <c r="C112" s="550"/>
      <c r="D112" s="321"/>
      <c r="E112" s="321"/>
      <c r="F112" s="320"/>
      <c r="G112" s="428"/>
      <c r="H112" s="321"/>
      <c r="I112" s="318"/>
      <c r="J112" s="321"/>
      <c r="K112" s="318"/>
      <c r="L112" s="321"/>
      <c r="M112" s="386">
        <f t="shared" si="3"/>
        <v>0</v>
      </c>
      <c r="N112" s="1382">
        <v>39</v>
      </c>
    </row>
    <row r="113" spans="1:14">
      <c r="A113" s="1363">
        <v>40</v>
      </c>
      <c r="B113" s="1379"/>
      <c r="C113" s="550"/>
      <c r="D113" s="371"/>
      <c r="E113" s="371"/>
      <c r="F113" s="339"/>
      <c r="G113" s="567"/>
      <c r="H113" s="371"/>
      <c r="I113" s="569"/>
      <c r="J113" s="371"/>
      <c r="K113" s="569"/>
      <c r="L113" s="371"/>
      <c r="M113" s="386">
        <f t="shared" si="3"/>
        <v>0</v>
      </c>
      <c r="N113" s="1374">
        <v>40</v>
      </c>
    </row>
    <row r="114" spans="1:14">
      <c r="A114" s="1381">
        <v>41</v>
      </c>
      <c r="B114" s="1379"/>
      <c r="C114" s="550"/>
      <c r="D114" s="371"/>
      <c r="E114" s="371"/>
      <c r="F114" s="339"/>
      <c r="G114" s="567"/>
      <c r="H114" s="371"/>
      <c r="I114" s="569"/>
      <c r="J114" s="371"/>
      <c r="K114" s="569"/>
      <c r="L114" s="371"/>
      <c r="M114" s="386">
        <f t="shared" si="3"/>
        <v>0</v>
      </c>
      <c r="N114" s="1382">
        <v>41</v>
      </c>
    </row>
    <row r="115" spans="1:14">
      <c r="A115" s="1381">
        <v>42</v>
      </c>
      <c r="B115" s="1379"/>
      <c r="C115" s="550"/>
      <c r="D115" s="371"/>
      <c r="E115" s="371"/>
      <c r="F115" s="339"/>
      <c r="G115" s="567"/>
      <c r="H115" s="371"/>
      <c r="I115" s="569"/>
      <c r="J115" s="371"/>
      <c r="K115" s="569"/>
      <c r="L115" s="371"/>
      <c r="M115" s="386">
        <f t="shared" si="3"/>
        <v>0</v>
      </c>
      <c r="N115" s="1382">
        <v>42</v>
      </c>
    </row>
    <row r="116" spans="1:14">
      <c r="A116" s="1381">
        <v>43</v>
      </c>
      <c r="B116" s="1379"/>
      <c r="C116" s="550" t="s">
        <v>3465</v>
      </c>
      <c r="D116" s="318">
        <f>SUM(D99:D115)</f>
        <v>27749617</v>
      </c>
      <c r="E116" s="318">
        <f>SUM(E99:E115)</f>
        <v>14531438</v>
      </c>
      <c r="F116" s="317">
        <f>SUM(F99:F115)</f>
        <v>14695906</v>
      </c>
      <c r="G116" s="502">
        <f>SUM(G99:G115)</f>
        <v>0</v>
      </c>
      <c r="H116" s="318">
        <f>SUM(H99:H115)</f>
        <v>0</v>
      </c>
      <c r="I116" s="275"/>
      <c r="J116" s="318">
        <f>SUM(J99:J115)</f>
        <v>6682920</v>
      </c>
      <c r="K116" s="275"/>
      <c r="L116" s="318">
        <f>SUM(L99:L115)</f>
        <v>3155299</v>
      </c>
      <c r="M116" s="318">
        <f>SUM(M99:M115)</f>
        <v>24057528</v>
      </c>
      <c r="N116" s="1382">
        <v>43</v>
      </c>
    </row>
    <row r="117" spans="1:14">
      <c r="A117" s="1381">
        <v>44</v>
      </c>
      <c r="B117" s="1379"/>
      <c r="C117" s="550" t="s">
        <v>3466</v>
      </c>
      <c r="D117" s="525"/>
      <c r="E117" s="526"/>
      <c r="F117" s="527"/>
      <c r="G117" s="528"/>
      <c r="H117" s="526"/>
      <c r="I117" s="529"/>
      <c r="J117" s="526"/>
      <c r="K117" s="529"/>
      <c r="L117" s="526"/>
      <c r="M117" s="568"/>
      <c r="N117" s="1382">
        <v>44</v>
      </c>
    </row>
    <row r="118" spans="1:14">
      <c r="A118" s="1381">
        <v>45</v>
      </c>
      <c r="B118" s="1379"/>
      <c r="C118" s="550"/>
      <c r="D118" s="388"/>
      <c r="E118" s="388"/>
      <c r="F118" s="464"/>
      <c r="G118" s="566"/>
      <c r="H118" s="388"/>
      <c r="I118" s="569"/>
      <c r="J118" s="388"/>
      <c r="K118" s="569"/>
      <c r="L118" s="388"/>
      <c r="M118" s="553">
        <f t="shared" ref="M118:M124" si="4">D118+E118-F118+G118-H118-J118+L118</f>
        <v>0</v>
      </c>
      <c r="N118" s="1382">
        <v>45</v>
      </c>
    </row>
    <row r="119" spans="1:14">
      <c r="A119" s="1381">
        <v>46</v>
      </c>
      <c r="B119" s="1379"/>
      <c r="C119" s="550"/>
      <c r="D119" s="371"/>
      <c r="E119" s="371"/>
      <c r="F119" s="339"/>
      <c r="G119" s="567"/>
      <c r="H119" s="371"/>
      <c r="I119" s="569"/>
      <c r="J119" s="371"/>
      <c r="K119" s="569"/>
      <c r="L119" s="371"/>
      <c r="M119" s="386">
        <f t="shared" si="4"/>
        <v>0</v>
      </c>
      <c r="N119" s="1382">
        <v>46</v>
      </c>
    </row>
    <row r="120" spans="1:14">
      <c r="A120" s="1381">
        <v>47</v>
      </c>
      <c r="B120" s="1379"/>
      <c r="C120" s="550"/>
      <c r="D120" s="321"/>
      <c r="E120" s="321"/>
      <c r="F120" s="320"/>
      <c r="G120" s="428"/>
      <c r="H120" s="321"/>
      <c r="I120" s="318"/>
      <c r="J120" s="321"/>
      <c r="K120" s="318"/>
      <c r="L120" s="321"/>
      <c r="M120" s="386">
        <f t="shared" si="4"/>
        <v>0</v>
      </c>
      <c r="N120" s="1382">
        <v>47</v>
      </c>
    </row>
    <row r="121" spans="1:14">
      <c r="A121" s="1381">
        <v>48</v>
      </c>
      <c r="B121" s="1379"/>
      <c r="C121" s="550"/>
      <c r="D121" s="371"/>
      <c r="E121" s="371"/>
      <c r="F121" s="339"/>
      <c r="G121" s="567"/>
      <c r="H121" s="371"/>
      <c r="I121" s="569"/>
      <c r="J121" s="371"/>
      <c r="K121" s="569"/>
      <c r="L121" s="371"/>
      <c r="M121" s="386">
        <f t="shared" si="4"/>
        <v>0</v>
      </c>
      <c r="N121" s="1382">
        <v>48</v>
      </c>
    </row>
    <row r="122" spans="1:14">
      <c r="A122" s="1381">
        <v>49</v>
      </c>
      <c r="B122" s="1379"/>
      <c r="C122" s="550"/>
      <c r="D122" s="371"/>
      <c r="E122" s="371"/>
      <c r="F122" s="339"/>
      <c r="G122" s="567"/>
      <c r="H122" s="371"/>
      <c r="I122" s="569"/>
      <c r="J122" s="371"/>
      <c r="K122" s="569"/>
      <c r="L122" s="371"/>
      <c r="M122" s="386">
        <f t="shared" si="4"/>
        <v>0</v>
      </c>
      <c r="N122" s="1382">
        <v>49</v>
      </c>
    </row>
    <row r="123" spans="1:14">
      <c r="A123" s="1381">
        <v>50</v>
      </c>
      <c r="B123" s="1379"/>
      <c r="C123" s="550"/>
      <c r="D123" s="371"/>
      <c r="E123" s="371"/>
      <c r="F123" s="339"/>
      <c r="G123" s="567"/>
      <c r="H123" s="371"/>
      <c r="I123" s="569"/>
      <c r="J123" s="371"/>
      <c r="K123" s="569"/>
      <c r="L123" s="371"/>
      <c r="M123" s="386">
        <f t="shared" si="4"/>
        <v>0</v>
      </c>
      <c r="N123" s="1382">
        <v>50</v>
      </c>
    </row>
    <row r="124" spans="1:14">
      <c r="A124" s="1381">
        <v>51</v>
      </c>
      <c r="B124" s="1379"/>
      <c r="C124" s="550"/>
      <c r="D124" s="321"/>
      <c r="E124" s="321"/>
      <c r="F124" s="320"/>
      <c r="G124" s="428"/>
      <c r="H124" s="321"/>
      <c r="I124" s="318"/>
      <c r="J124" s="321"/>
      <c r="K124" s="318"/>
      <c r="L124" s="321"/>
      <c r="M124" s="386">
        <f t="shared" si="4"/>
        <v>0</v>
      </c>
      <c r="N124" s="1382">
        <v>51</v>
      </c>
    </row>
    <row r="125" spans="1:14" ht="15.6" thickBot="1">
      <c r="A125" s="1556">
        <v>52</v>
      </c>
      <c r="B125" s="571"/>
      <c r="C125" s="1043" t="s">
        <v>2731</v>
      </c>
      <c r="D125" s="328">
        <f>SUM(D118:D124)</f>
        <v>0</v>
      </c>
      <c r="E125" s="328">
        <f>SUM(E118:E124)</f>
        <v>0</v>
      </c>
      <c r="F125" s="326">
        <f>SUM(F118:F124)</f>
        <v>0</v>
      </c>
      <c r="G125" s="513">
        <f>SUM(G118:G124)</f>
        <v>0</v>
      </c>
      <c r="H125" s="328">
        <f>SUM(H118:H124)</f>
        <v>0</v>
      </c>
      <c r="I125" s="306"/>
      <c r="J125" s="328">
        <f>SUM(J118:J124)</f>
        <v>0</v>
      </c>
      <c r="K125" s="306"/>
      <c r="L125" s="328">
        <f>SUM(L118:L124)</f>
        <v>0</v>
      </c>
      <c r="M125" s="308">
        <f>SUM(M118:M124)</f>
        <v>0</v>
      </c>
      <c r="N125" s="1557">
        <v>52</v>
      </c>
    </row>
    <row r="127" spans="1:14">
      <c r="A127" s="12" t="s">
        <v>2732</v>
      </c>
      <c r="B127" s="12"/>
      <c r="C127" s="12"/>
      <c r="D127" s="12"/>
      <c r="E127" s="12"/>
      <c r="F127" s="12"/>
      <c r="G127" s="12" t="s">
        <v>2733</v>
      </c>
      <c r="H127" s="12"/>
      <c r="I127" s="12"/>
      <c r="J127" s="12"/>
      <c r="K127" s="12"/>
      <c r="L127" s="12"/>
      <c r="M127" s="12"/>
      <c r="N127" s="12"/>
    </row>
    <row r="128" spans="1:14" ht="15.6" thickBot="1">
      <c r="A128" s="9" t="str">
        <f>'Data Sheet'!$C$25</f>
        <v>Rochester Gas &amp; Electric Corporation</v>
      </c>
      <c r="E128" s="1357" t="str">
        <f>'Data Sheet'!$C$38</f>
        <v>12/31/2013</v>
      </c>
      <c r="F128" s="9">
        <f>'Data Sheet'!$C$35</f>
        <v>0</v>
      </c>
      <c r="G128" s="9" t="str">
        <f>'Data Sheet'!$C$25</f>
        <v>Rochester Gas &amp; Electric Corporation</v>
      </c>
      <c r="K128" s="1357"/>
      <c r="M128" s="1702" t="str">
        <f>'Data Sheet'!$C$38</f>
        <v>12/31/2013</v>
      </c>
    </row>
    <row r="129" spans="1:14">
      <c r="A129" s="1511" t="s">
        <v>3449</v>
      </c>
      <c r="B129" s="1512"/>
      <c r="C129" s="1512"/>
      <c r="D129" s="1512"/>
      <c r="E129" s="1512"/>
      <c r="F129" s="1513"/>
      <c r="G129" s="1511" t="s">
        <v>3450</v>
      </c>
      <c r="H129" s="1512"/>
      <c r="I129" s="1512"/>
      <c r="J129" s="1512"/>
      <c r="K129" s="1512"/>
      <c r="L129" s="1512"/>
      <c r="M129" s="1512"/>
      <c r="N129" s="1359"/>
    </row>
    <row r="130" spans="1:14">
      <c r="A130" s="1026"/>
      <c r="F130" s="1362"/>
      <c r="G130" s="1026"/>
      <c r="N130" s="1362"/>
    </row>
    <row r="131" spans="1:14">
      <c r="A131" s="1377"/>
      <c r="B131" s="1379"/>
      <c r="C131" s="1378"/>
      <c r="D131" s="1379"/>
      <c r="E131" s="1492" t="s">
        <v>710</v>
      </c>
      <c r="F131" s="1452"/>
      <c r="G131" s="1450" t="s">
        <v>710</v>
      </c>
      <c r="H131" s="1451"/>
      <c r="I131" s="1492" t="s">
        <v>711</v>
      </c>
      <c r="J131" s="1451"/>
      <c r="K131" s="1451"/>
      <c r="L131" s="1451"/>
      <c r="M131" s="1455"/>
      <c r="N131" s="1380"/>
    </row>
    <row r="132" spans="1:14">
      <c r="A132" s="1363" t="s">
        <v>1357</v>
      </c>
      <c r="B132" s="509"/>
      <c r="D132" s="1461" t="s">
        <v>4713</v>
      </c>
      <c r="E132" s="1461" t="s">
        <v>2578</v>
      </c>
      <c r="F132" s="1374" t="s">
        <v>2578</v>
      </c>
      <c r="G132" s="1363" t="s">
        <v>2578</v>
      </c>
      <c r="H132" s="1461" t="s">
        <v>2578</v>
      </c>
      <c r="I132" s="1464" t="s">
        <v>3398</v>
      </c>
      <c r="J132" s="1033"/>
      <c r="K132" s="1464" t="s">
        <v>3395</v>
      </c>
      <c r="L132" s="1033"/>
      <c r="M132" s="1375" t="s">
        <v>4713</v>
      </c>
      <c r="N132" s="1374" t="s">
        <v>1357</v>
      </c>
    </row>
    <row r="133" spans="1:14">
      <c r="A133" s="1363" t="s">
        <v>1360</v>
      </c>
      <c r="B133" s="509"/>
      <c r="C133" s="1373" t="s">
        <v>3431</v>
      </c>
      <c r="D133" s="1461" t="s">
        <v>1882</v>
      </c>
      <c r="E133" s="1461" t="s">
        <v>714</v>
      </c>
      <c r="F133" s="1374" t="s">
        <v>715</v>
      </c>
      <c r="G133" s="1363" t="s">
        <v>714</v>
      </c>
      <c r="H133" s="1461" t="s">
        <v>715</v>
      </c>
      <c r="I133" s="1461" t="s">
        <v>716</v>
      </c>
      <c r="J133" s="1461" t="s">
        <v>4717</v>
      </c>
      <c r="K133" s="1461" t="s">
        <v>716</v>
      </c>
      <c r="L133" s="1461" t="s">
        <v>4717</v>
      </c>
      <c r="M133" s="1375" t="s">
        <v>2139</v>
      </c>
      <c r="N133" s="1374" t="s">
        <v>1360</v>
      </c>
    </row>
    <row r="134" spans="1:14">
      <c r="A134" s="1363"/>
      <c r="B134" s="509"/>
      <c r="D134" s="1461" t="s">
        <v>3414</v>
      </c>
      <c r="E134" s="1461" t="s">
        <v>2219</v>
      </c>
      <c r="F134" s="1374" t="s">
        <v>2220</v>
      </c>
      <c r="G134" s="1363" t="s">
        <v>2221</v>
      </c>
      <c r="H134" s="1461" t="s">
        <v>720</v>
      </c>
      <c r="I134" s="1461" t="s">
        <v>721</v>
      </c>
      <c r="J134" s="509"/>
      <c r="K134" s="1461" t="s">
        <v>722</v>
      </c>
      <c r="L134" s="509"/>
      <c r="M134" s="1365"/>
      <c r="N134" s="1374"/>
    </row>
    <row r="135" spans="1:14">
      <c r="A135" s="1381"/>
      <c r="B135" s="569"/>
      <c r="C135" s="1466" t="s">
        <v>446</v>
      </c>
      <c r="D135" s="1468" t="s">
        <v>447</v>
      </c>
      <c r="E135" s="1468" t="s">
        <v>448</v>
      </c>
      <c r="F135" s="1382" t="s">
        <v>449</v>
      </c>
      <c r="G135" s="1381" t="s">
        <v>1953</v>
      </c>
      <c r="H135" s="1468" t="s">
        <v>1954</v>
      </c>
      <c r="I135" s="1468" t="s">
        <v>1955</v>
      </c>
      <c r="J135" s="1468" t="s">
        <v>1956</v>
      </c>
      <c r="K135" s="1468" t="s">
        <v>1957</v>
      </c>
      <c r="L135" s="1468" t="s">
        <v>1958</v>
      </c>
      <c r="M135" s="1467" t="s">
        <v>1959</v>
      </c>
      <c r="N135" s="1382"/>
    </row>
    <row r="136" spans="1:14">
      <c r="A136" s="1381">
        <v>1</v>
      </c>
      <c r="B136" s="509"/>
      <c r="C136" s="550"/>
      <c r="D136" s="530"/>
      <c r="E136" s="531"/>
      <c r="F136" s="532"/>
      <c r="G136" s="533" t="s">
        <v>1418</v>
      </c>
      <c r="H136" s="531" t="s">
        <v>1418</v>
      </c>
      <c r="I136" s="534"/>
      <c r="J136" s="534"/>
      <c r="K136" s="534"/>
      <c r="L136" s="534"/>
      <c r="M136" s="1545"/>
      <c r="N136" s="1382">
        <v>1</v>
      </c>
    </row>
    <row r="137" spans="1:14">
      <c r="A137" s="1381">
        <v>2</v>
      </c>
      <c r="B137" s="1379"/>
      <c r="C137" s="550"/>
      <c r="D137" s="1546"/>
      <c r="E137" s="536"/>
      <c r="F137" s="1547"/>
      <c r="G137" s="496" t="s">
        <v>1418</v>
      </c>
      <c r="H137" s="493" t="s">
        <v>1418</v>
      </c>
      <c r="I137" s="536"/>
      <c r="J137" s="536"/>
      <c r="K137" s="536"/>
      <c r="L137" s="536"/>
      <c r="M137" s="1548"/>
      <c r="N137" s="1382">
        <v>2</v>
      </c>
    </row>
    <row r="138" spans="1:14">
      <c r="A138" s="1381">
        <v>3</v>
      </c>
      <c r="B138" s="1379"/>
      <c r="C138" s="550"/>
      <c r="D138" s="388"/>
      <c r="E138" s="388"/>
      <c r="F138" s="464"/>
      <c r="G138" s="566"/>
      <c r="H138" s="388"/>
      <c r="I138" s="569"/>
      <c r="J138" s="388"/>
      <c r="K138" s="569"/>
      <c r="L138" s="388"/>
      <c r="M138" s="553">
        <f t="shared" ref="M138:M186" si="5">D138+E138-F138+G138-H138-J138+L138</f>
        <v>0</v>
      </c>
      <c r="N138" s="1382">
        <v>3</v>
      </c>
    </row>
    <row r="139" spans="1:14">
      <c r="A139" s="1381">
        <v>4</v>
      </c>
      <c r="B139" s="1379"/>
      <c r="C139" s="550"/>
      <c r="D139" s="371"/>
      <c r="E139" s="371"/>
      <c r="F139" s="339"/>
      <c r="G139" s="567"/>
      <c r="H139" s="371"/>
      <c r="I139" s="569"/>
      <c r="J139" s="371"/>
      <c r="K139" s="569"/>
      <c r="L139" s="371"/>
      <c r="M139" s="386">
        <f t="shared" si="5"/>
        <v>0</v>
      </c>
      <c r="N139" s="1382">
        <v>4</v>
      </c>
    </row>
    <row r="140" spans="1:14">
      <c r="A140" s="1381">
        <v>5</v>
      </c>
      <c r="B140" s="1379"/>
      <c r="C140" s="550"/>
      <c r="D140" s="371"/>
      <c r="E140" s="371"/>
      <c r="F140" s="339"/>
      <c r="G140" s="567"/>
      <c r="H140" s="371"/>
      <c r="I140" s="569"/>
      <c r="J140" s="371"/>
      <c r="K140" s="569"/>
      <c r="L140" s="371"/>
      <c r="M140" s="386">
        <f t="shared" si="5"/>
        <v>0</v>
      </c>
      <c r="N140" s="1382">
        <v>5</v>
      </c>
    </row>
    <row r="141" spans="1:14">
      <c r="A141" s="1381">
        <v>6</v>
      </c>
      <c r="B141" s="1379"/>
      <c r="C141" s="550"/>
      <c r="D141" s="371"/>
      <c r="E141" s="371"/>
      <c r="F141" s="339"/>
      <c r="G141" s="567"/>
      <c r="H141" s="371"/>
      <c r="I141" s="569"/>
      <c r="J141" s="371"/>
      <c r="K141" s="569"/>
      <c r="L141" s="371"/>
      <c r="M141" s="386">
        <f t="shared" si="5"/>
        <v>0</v>
      </c>
      <c r="N141" s="1382">
        <v>6</v>
      </c>
    </row>
    <row r="142" spans="1:14">
      <c r="A142" s="1381">
        <v>7</v>
      </c>
      <c r="B142" s="1379"/>
      <c r="C142" s="550"/>
      <c r="D142" s="371"/>
      <c r="E142" s="371"/>
      <c r="F142" s="339"/>
      <c r="G142" s="567"/>
      <c r="H142" s="371"/>
      <c r="I142" s="569"/>
      <c r="J142" s="371"/>
      <c r="K142" s="569"/>
      <c r="L142" s="371"/>
      <c r="M142" s="386">
        <f t="shared" si="5"/>
        <v>0</v>
      </c>
      <c r="N142" s="1382">
        <v>7</v>
      </c>
    </row>
    <row r="143" spans="1:14">
      <c r="A143" s="1381">
        <v>8</v>
      </c>
      <c r="B143" s="1379"/>
      <c r="C143" s="550"/>
      <c r="D143" s="371"/>
      <c r="E143" s="371"/>
      <c r="F143" s="339"/>
      <c r="G143" s="567"/>
      <c r="H143" s="371"/>
      <c r="I143" s="569"/>
      <c r="J143" s="371"/>
      <c r="K143" s="569"/>
      <c r="L143" s="371"/>
      <c r="M143" s="386">
        <f t="shared" si="5"/>
        <v>0</v>
      </c>
      <c r="N143" s="1382">
        <v>8</v>
      </c>
    </row>
    <row r="144" spans="1:14">
      <c r="A144" s="1381">
        <v>9</v>
      </c>
      <c r="B144" s="1379"/>
      <c r="C144" s="550"/>
      <c r="D144" s="321"/>
      <c r="E144" s="321"/>
      <c r="F144" s="320"/>
      <c r="G144" s="428"/>
      <c r="H144" s="321"/>
      <c r="I144" s="318"/>
      <c r="J144" s="321"/>
      <c r="K144" s="318"/>
      <c r="L144" s="321"/>
      <c r="M144" s="386">
        <f t="shared" si="5"/>
        <v>0</v>
      </c>
      <c r="N144" s="1382">
        <v>9</v>
      </c>
    </row>
    <row r="145" spans="1:14">
      <c r="A145" s="1381">
        <v>10</v>
      </c>
      <c r="B145" s="1379"/>
      <c r="C145" s="550"/>
      <c r="D145" s="371"/>
      <c r="E145" s="371"/>
      <c r="F145" s="339"/>
      <c r="G145" s="567"/>
      <c r="H145" s="371"/>
      <c r="I145" s="569"/>
      <c r="J145" s="371"/>
      <c r="K145" s="569"/>
      <c r="L145" s="371"/>
      <c r="M145" s="386">
        <f t="shared" si="5"/>
        <v>0</v>
      </c>
      <c r="N145" s="1382">
        <v>10</v>
      </c>
    </row>
    <row r="146" spans="1:14">
      <c r="A146" s="1381">
        <v>11</v>
      </c>
      <c r="B146" s="1379"/>
      <c r="C146" s="550"/>
      <c r="D146" s="371"/>
      <c r="E146" s="371"/>
      <c r="F146" s="339"/>
      <c r="G146" s="567"/>
      <c r="H146" s="371"/>
      <c r="I146" s="569"/>
      <c r="J146" s="371"/>
      <c r="K146" s="569"/>
      <c r="L146" s="371"/>
      <c r="M146" s="386">
        <f t="shared" si="5"/>
        <v>0</v>
      </c>
      <c r="N146" s="1382">
        <v>11</v>
      </c>
    </row>
    <row r="147" spans="1:14">
      <c r="A147" s="1381">
        <v>12</v>
      </c>
      <c r="B147" s="1379"/>
      <c r="C147" s="550"/>
      <c r="D147" s="371"/>
      <c r="E147" s="371"/>
      <c r="F147" s="339"/>
      <c r="G147" s="567"/>
      <c r="H147" s="371"/>
      <c r="I147" s="569"/>
      <c r="J147" s="371"/>
      <c r="K147" s="569"/>
      <c r="L147" s="371"/>
      <c r="M147" s="386">
        <f t="shared" si="5"/>
        <v>0</v>
      </c>
      <c r="N147" s="1382">
        <v>12</v>
      </c>
    </row>
    <row r="148" spans="1:14">
      <c r="A148" s="1381">
        <v>13</v>
      </c>
      <c r="B148" s="1379"/>
      <c r="C148" s="550"/>
      <c r="D148" s="371"/>
      <c r="E148" s="371"/>
      <c r="F148" s="339"/>
      <c r="G148" s="567"/>
      <c r="H148" s="371"/>
      <c r="I148" s="569"/>
      <c r="J148" s="371"/>
      <c r="K148" s="569"/>
      <c r="L148" s="371"/>
      <c r="M148" s="386">
        <f t="shared" si="5"/>
        <v>0</v>
      </c>
      <c r="N148" s="1382">
        <v>13</v>
      </c>
    </row>
    <row r="149" spans="1:14">
      <c r="A149" s="1381">
        <v>14</v>
      </c>
      <c r="B149" s="1379"/>
      <c r="C149" s="550"/>
      <c r="D149" s="371"/>
      <c r="E149" s="371"/>
      <c r="F149" s="339"/>
      <c r="G149" s="567"/>
      <c r="H149" s="371"/>
      <c r="I149" s="569"/>
      <c r="J149" s="371"/>
      <c r="K149" s="569"/>
      <c r="L149" s="371"/>
      <c r="M149" s="386">
        <f t="shared" si="5"/>
        <v>0</v>
      </c>
      <c r="N149" s="1382">
        <v>14</v>
      </c>
    </row>
    <row r="150" spans="1:14">
      <c r="A150" s="1381">
        <v>15</v>
      </c>
      <c r="B150" s="1379"/>
      <c r="C150" s="550"/>
      <c r="D150" s="321"/>
      <c r="E150" s="321"/>
      <c r="F150" s="320"/>
      <c r="G150" s="428"/>
      <c r="H150" s="321"/>
      <c r="I150" s="318"/>
      <c r="J150" s="321"/>
      <c r="K150" s="318"/>
      <c r="L150" s="321"/>
      <c r="M150" s="386">
        <f t="shared" si="5"/>
        <v>0</v>
      </c>
      <c r="N150" s="1382">
        <v>15</v>
      </c>
    </row>
    <row r="151" spans="1:14">
      <c r="A151" s="1381">
        <v>16</v>
      </c>
      <c r="B151" s="1379"/>
      <c r="C151" s="550"/>
      <c r="D151" s="371"/>
      <c r="E151" s="371"/>
      <c r="F151" s="339"/>
      <c r="G151" s="567"/>
      <c r="H151" s="371"/>
      <c r="I151" s="569"/>
      <c r="J151" s="371"/>
      <c r="K151" s="569"/>
      <c r="L151" s="371"/>
      <c r="M151" s="386">
        <f t="shared" si="5"/>
        <v>0</v>
      </c>
      <c r="N151" s="1382">
        <v>16</v>
      </c>
    </row>
    <row r="152" spans="1:14">
      <c r="A152" s="1381">
        <v>17</v>
      </c>
      <c r="B152" s="1379"/>
      <c r="C152" s="550"/>
      <c r="D152" s="371"/>
      <c r="E152" s="371"/>
      <c r="F152" s="339"/>
      <c r="G152" s="567"/>
      <c r="H152" s="371"/>
      <c r="I152" s="569"/>
      <c r="J152" s="371"/>
      <c r="K152" s="569"/>
      <c r="L152" s="371"/>
      <c r="M152" s="386">
        <f t="shared" si="5"/>
        <v>0</v>
      </c>
      <c r="N152" s="1382">
        <v>17</v>
      </c>
    </row>
    <row r="153" spans="1:14">
      <c r="A153" s="1381">
        <v>18</v>
      </c>
      <c r="B153" s="1379"/>
      <c r="C153" s="550"/>
      <c r="D153" s="321"/>
      <c r="E153" s="321"/>
      <c r="F153" s="320"/>
      <c r="G153" s="428"/>
      <c r="H153" s="321"/>
      <c r="I153" s="318"/>
      <c r="J153" s="321"/>
      <c r="K153" s="318"/>
      <c r="L153" s="321"/>
      <c r="M153" s="386">
        <f t="shared" si="5"/>
        <v>0</v>
      </c>
      <c r="N153" s="1382">
        <v>18</v>
      </c>
    </row>
    <row r="154" spans="1:14">
      <c r="A154" s="1381">
        <v>19</v>
      </c>
      <c r="B154" s="1379"/>
      <c r="C154" s="550"/>
      <c r="D154" s="371"/>
      <c r="E154" s="371"/>
      <c r="F154" s="339"/>
      <c r="G154" s="567"/>
      <c r="H154" s="371"/>
      <c r="I154" s="569"/>
      <c r="J154" s="371"/>
      <c r="K154" s="569"/>
      <c r="L154" s="371"/>
      <c r="M154" s="386">
        <f t="shared" si="5"/>
        <v>0</v>
      </c>
      <c r="N154" s="1382">
        <v>19</v>
      </c>
    </row>
    <row r="155" spans="1:14">
      <c r="A155" s="1363">
        <v>20</v>
      </c>
      <c r="B155" s="1379"/>
      <c r="C155" s="550"/>
      <c r="D155" s="371"/>
      <c r="E155" s="371"/>
      <c r="F155" s="339"/>
      <c r="G155" s="567"/>
      <c r="H155" s="371"/>
      <c r="I155" s="569"/>
      <c r="J155" s="371"/>
      <c r="K155" s="569"/>
      <c r="L155" s="371"/>
      <c r="M155" s="386">
        <f t="shared" si="5"/>
        <v>0</v>
      </c>
      <c r="N155" s="1382">
        <v>20</v>
      </c>
    </row>
    <row r="156" spans="1:14">
      <c r="A156" s="1381">
        <v>21</v>
      </c>
      <c r="B156" s="1379"/>
      <c r="C156" s="550"/>
      <c r="D156" s="371"/>
      <c r="E156" s="371"/>
      <c r="F156" s="339"/>
      <c r="G156" s="567"/>
      <c r="H156" s="371"/>
      <c r="I156" s="569"/>
      <c r="J156" s="371"/>
      <c r="K156" s="569"/>
      <c r="L156" s="371"/>
      <c r="M156" s="386">
        <f t="shared" si="5"/>
        <v>0</v>
      </c>
      <c r="N156" s="1382">
        <v>21</v>
      </c>
    </row>
    <row r="157" spans="1:14">
      <c r="A157" s="1381">
        <v>22</v>
      </c>
      <c r="B157" s="1379"/>
      <c r="C157" s="550"/>
      <c r="D157" s="371"/>
      <c r="E157" s="371"/>
      <c r="F157" s="339"/>
      <c r="G157" s="567"/>
      <c r="H157" s="371"/>
      <c r="I157" s="569"/>
      <c r="J157" s="371"/>
      <c r="K157" s="569"/>
      <c r="L157" s="371"/>
      <c r="M157" s="386">
        <f t="shared" si="5"/>
        <v>0</v>
      </c>
      <c r="N157" s="1382">
        <v>22</v>
      </c>
    </row>
    <row r="158" spans="1:14">
      <c r="A158" s="1381">
        <v>23</v>
      </c>
      <c r="B158" s="1379"/>
      <c r="C158" s="550"/>
      <c r="D158" s="371"/>
      <c r="E158" s="371"/>
      <c r="F158" s="339"/>
      <c r="G158" s="567"/>
      <c r="H158" s="371"/>
      <c r="I158" s="569"/>
      <c r="J158" s="371"/>
      <c r="K158" s="569"/>
      <c r="L158" s="371"/>
      <c r="M158" s="386">
        <f t="shared" si="5"/>
        <v>0</v>
      </c>
      <c r="N158" s="1382">
        <v>23</v>
      </c>
    </row>
    <row r="159" spans="1:14">
      <c r="A159" s="1381">
        <v>24</v>
      </c>
      <c r="B159" s="1379"/>
      <c r="C159" s="550"/>
      <c r="D159" s="371"/>
      <c r="E159" s="371"/>
      <c r="F159" s="339"/>
      <c r="G159" s="567"/>
      <c r="H159" s="371"/>
      <c r="I159" s="569"/>
      <c r="J159" s="371"/>
      <c r="K159" s="569"/>
      <c r="L159" s="371"/>
      <c r="M159" s="386">
        <f t="shared" si="5"/>
        <v>0</v>
      </c>
      <c r="N159" s="1382">
        <v>24</v>
      </c>
    </row>
    <row r="160" spans="1:14">
      <c r="A160" s="1381">
        <v>25</v>
      </c>
      <c r="B160" s="1379"/>
      <c r="C160" s="550"/>
      <c r="D160" s="371"/>
      <c r="E160" s="371"/>
      <c r="F160" s="339"/>
      <c r="G160" s="567"/>
      <c r="H160" s="371"/>
      <c r="I160" s="569"/>
      <c r="J160" s="371"/>
      <c r="K160" s="569"/>
      <c r="L160" s="371"/>
      <c r="M160" s="386">
        <f t="shared" si="5"/>
        <v>0</v>
      </c>
      <c r="N160" s="1382">
        <v>25</v>
      </c>
    </row>
    <row r="161" spans="1:14">
      <c r="A161" s="1381">
        <v>26</v>
      </c>
      <c r="B161" s="1379"/>
      <c r="C161" s="550"/>
      <c r="D161" s="371"/>
      <c r="E161" s="371"/>
      <c r="F161" s="339"/>
      <c r="G161" s="567"/>
      <c r="H161" s="371"/>
      <c r="I161" s="569"/>
      <c r="J161" s="371"/>
      <c r="K161" s="569"/>
      <c r="L161" s="371"/>
      <c r="M161" s="386">
        <f t="shared" si="5"/>
        <v>0</v>
      </c>
      <c r="N161" s="1382">
        <v>26</v>
      </c>
    </row>
    <row r="162" spans="1:14">
      <c r="A162" s="1381">
        <v>27</v>
      </c>
      <c r="B162" s="1379"/>
      <c r="C162" s="550"/>
      <c r="D162" s="371"/>
      <c r="E162" s="371"/>
      <c r="F162" s="339"/>
      <c r="G162" s="567"/>
      <c r="H162" s="371"/>
      <c r="I162" s="569"/>
      <c r="J162" s="371"/>
      <c r="K162" s="569"/>
      <c r="L162" s="371"/>
      <c r="M162" s="386">
        <f t="shared" si="5"/>
        <v>0</v>
      </c>
      <c r="N162" s="1382">
        <v>27</v>
      </c>
    </row>
    <row r="163" spans="1:14">
      <c r="A163" s="1381">
        <v>28</v>
      </c>
      <c r="B163" s="1379"/>
      <c r="C163" s="550"/>
      <c r="D163" s="371"/>
      <c r="E163" s="371"/>
      <c r="F163" s="339"/>
      <c r="G163" s="567"/>
      <c r="H163" s="371"/>
      <c r="I163" s="569"/>
      <c r="J163" s="371"/>
      <c r="K163" s="569"/>
      <c r="L163" s="371"/>
      <c r="M163" s="386">
        <f t="shared" si="5"/>
        <v>0</v>
      </c>
      <c r="N163" s="1382">
        <v>28</v>
      </c>
    </row>
    <row r="164" spans="1:14">
      <c r="A164" s="1381">
        <v>29</v>
      </c>
      <c r="B164" s="1379"/>
      <c r="C164" s="550"/>
      <c r="D164" s="371"/>
      <c r="E164" s="371"/>
      <c r="F164" s="339"/>
      <c r="G164" s="567"/>
      <c r="H164" s="371"/>
      <c r="I164" s="569"/>
      <c r="J164" s="371"/>
      <c r="K164" s="569"/>
      <c r="L164" s="371"/>
      <c r="M164" s="386">
        <f t="shared" si="5"/>
        <v>0</v>
      </c>
      <c r="N164" s="1382">
        <v>29</v>
      </c>
    </row>
    <row r="165" spans="1:14">
      <c r="A165" s="1381">
        <v>30</v>
      </c>
      <c r="B165" s="1379"/>
      <c r="C165" s="550"/>
      <c r="D165" s="371"/>
      <c r="E165" s="371"/>
      <c r="F165" s="339"/>
      <c r="G165" s="567"/>
      <c r="H165" s="371"/>
      <c r="I165" s="569"/>
      <c r="J165" s="371"/>
      <c r="K165" s="569"/>
      <c r="L165" s="371"/>
      <c r="M165" s="386">
        <f t="shared" si="5"/>
        <v>0</v>
      </c>
      <c r="N165" s="1382">
        <v>30</v>
      </c>
    </row>
    <row r="166" spans="1:14">
      <c r="A166" s="1381">
        <v>31</v>
      </c>
      <c r="B166" s="1379"/>
      <c r="C166" s="550"/>
      <c r="D166" s="371"/>
      <c r="E166" s="371"/>
      <c r="F166" s="339"/>
      <c r="G166" s="567"/>
      <c r="H166" s="371"/>
      <c r="I166" s="569"/>
      <c r="J166" s="371"/>
      <c r="K166" s="569"/>
      <c r="L166" s="371"/>
      <c r="M166" s="386">
        <f t="shared" si="5"/>
        <v>0</v>
      </c>
      <c r="N166" s="1382">
        <v>31</v>
      </c>
    </row>
    <row r="167" spans="1:14">
      <c r="A167" s="1381">
        <v>32</v>
      </c>
      <c r="B167" s="1379"/>
      <c r="C167" s="550"/>
      <c r="D167" s="321"/>
      <c r="E167" s="321"/>
      <c r="F167" s="320"/>
      <c r="G167" s="428"/>
      <c r="H167" s="321"/>
      <c r="I167" s="318"/>
      <c r="J167" s="321"/>
      <c r="K167" s="318"/>
      <c r="L167" s="321"/>
      <c r="M167" s="386">
        <f t="shared" si="5"/>
        <v>0</v>
      </c>
      <c r="N167" s="1382">
        <v>32</v>
      </c>
    </row>
    <row r="168" spans="1:14">
      <c r="A168" s="1381">
        <v>33</v>
      </c>
      <c r="B168" s="1379"/>
      <c r="C168" s="550"/>
      <c r="D168" s="371"/>
      <c r="E168" s="371"/>
      <c r="F168" s="339"/>
      <c r="G168" s="567"/>
      <c r="H168" s="371"/>
      <c r="I168" s="569"/>
      <c r="J168" s="371"/>
      <c r="K168" s="569"/>
      <c r="L168" s="371"/>
      <c r="M168" s="386">
        <f t="shared" si="5"/>
        <v>0</v>
      </c>
      <c r="N168" s="1382">
        <v>33</v>
      </c>
    </row>
    <row r="169" spans="1:14">
      <c r="A169" s="1381">
        <v>34</v>
      </c>
      <c r="B169" s="1379"/>
      <c r="C169" s="550"/>
      <c r="D169" s="371"/>
      <c r="E169" s="371"/>
      <c r="F169" s="339"/>
      <c r="G169" s="567"/>
      <c r="H169" s="371"/>
      <c r="I169" s="569"/>
      <c r="J169" s="371"/>
      <c r="K169" s="569"/>
      <c r="L169" s="371"/>
      <c r="M169" s="386">
        <f t="shared" si="5"/>
        <v>0</v>
      </c>
      <c r="N169" s="1382">
        <v>34</v>
      </c>
    </row>
    <row r="170" spans="1:14">
      <c r="A170" s="1381">
        <v>35</v>
      </c>
      <c r="B170" s="1379"/>
      <c r="C170" s="550"/>
      <c r="D170" s="371"/>
      <c r="E170" s="371"/>
      <c r="F170" s="339"/>
      <c r="G170" s="567"/>
      <c r="H170" s="371"/>
      <c r="I170" s="569"/>
      <c r="J170" s="371"/>
      <c r="K170" s="569"/>
      <c r="L170" s="371"/>
      <c r="M170" s="386">
        <f t="shared" si="5"/>
        <v>0</v>
      </c>
      <c r="N170" s="1382">
        <v>35</v>
      </c>
    </row>
    <row r="171" spans="1:14">
      <c r="A171" s="1381">
        <v>36</v>
      </c>
      <c r="B171" s="1379"/>
      <c r="C171" s="550"/>
      <c r="D171" s="371"/>
      <c r="E171" s="371"/>
      <c r="F171" s="339"/>
      <c r="G171" s="567"/>
      <c r="H171" s="371"/>
      <c r="I171" s="569"/>
      <c r="J171" s="371"/>
      <c r="K171" s="569"/>
      <c r="L171" s="371"/>
      <c r="M171" s="386">
        <f t="shared" si="5"/>
        <v>0</v>
      </c>
      <c r="N171" s="1382">
        <v>36</v>
      </c>
    </row>
    <row r="172" spans="1:14">
      <c r="A172" s="1381">
        <v>37</v>
      </c>
      <c r="B172" s="1379"/>
      <c r="C172" s="550"/>
      <c r="D172" s="371"/>
      <c r="E172" s="371"/>
      <c r="F172" s="339"/>
      <c r="G172" s="567"/>
      <c r="H172" s="371"/>
      <c r="I172" s="569"/>
      <c r="J172" s="371"/>
      <c r="K172" s="569"/>
      <c r="L172" s="371"/>
      <c r="M172" s="386">
        <f t="shared" si="5"/>
        <v>0</v>
      </c>
      <c r="N172" s="1382">
        <v>37</v>
      </c>
    </row>
    <row r="173" spans="1:14">
      <c r="A173" s="1381">
        <v>38</v>
      </c>
      <c r="B173" s="1379"/>
      <c r="C173" s="550"/>
      <c r="D173" s="371"/>
      <c r="E173" s="371"/>
      <c r="F173" s="339"/>
      <c r="G173" s="567"/>
      <c r="H173" s="371"/>
      <c r="I173" s="569"/>
      <c r="J173" s="371"/>
      <c r="K173" s="569"/>
      <c r="L173" s="371"/>
      <c r="M173" s="386">
        <f t="shared" si="5"/>
        <v>0</v>
      </c>
      <c r="N173" s="1382">
        <v>38</v>
      </c>
    </row>
    <row r="174" spans="1:14">
      <c r="A174" s="1381">
        <v>39</v>
      </c>
      <c r="B174" s="1379"/>
      <c r="C174" s="550"/>
      <c r="D174" s="321"/>
      <c r="E174" s="321"/>
      <c r="F174" s="320"/>
      <c r="G174" s="428"/>
      <c r="H174" s="321"/>
      <c r="I174" s="318"/>
      <c r="J174" s="321"/>
      <c r="K174" s="318"/>
      <c r="L174" s="321"/>
      <c r="M174" s="386">
        <f t="shared" si="5"/>
        <v>0</v>
      </c>
      <c r="N174" s="1382">
        <v>39</v>
      </c>
    </row>
    <row r="175" spans="1:14">
      <c r="A175" s="1363">
        <v>40</v>
      </c>
      <c r="B175" s="1379"/>
      <c r="C175" s="550"/>
      <c r="D175" s="371"/>
      <c r="E175" s="371"/>
      <c r="F175" s="339"/>
      <c r="G175" s="567"/>
      <c r="H175" s="371"/>
      <c r="I175" s="569"/>
      <c r="J175" s="371"/>
      <c r="K175" s="569"/>
      <c r="L175" s="371"/>
      <c r="M175" s="386">
        <f t="shared" si="5"/>
        <v>0</v>
      </c>
      <c r="N175" s="1374">
        <v>40</v>
      </c>
    </row>
    <row r="176" spans="1:14">
      <c r="A176" s="1381">
        <v>41</v>
      </c>
      <c r="B176" s="1379"/>
      <c r="C176" s="550"/>
      <c r="D176" s="371"/>
      <c r="E176" s="371"/>
      <c r="F176" s="339"/>
      <c r="G176" s="567"/>
      <c r="H176" s="371"/>
      <c r="I176" s="569"/>
      <c r="J176" s="371"/>
      <c r="K176" s="569"/>
      <c r="L176" s="371"/>
      <c r="M176" s="386">
        <f t="shared" si="5"/>
        <v>0</v>
      </c>
      <c r="N176" s="1382">
        <v>41</v>
      </c>
    </row>
    <row r="177" spans="1:14">
      <c r="A177" s="1381">
        <v>42</v>
      </c>
      <c r="B177" s="1379"/>
      <c r="C177" s="550"/>
      <c r="D177" s="371"/>
      <c r="E177" s="371"/>
      <c r="F177" s="339"/>
      <c r="G177" s="567"/>
      <c r="H177" s="371"/>
      <c r="I177" s="569"/>
      <c r="J177" s="371"/>
      <c r="K177" s="569"/>
      <c r="L177" s="371"/>
      <c r="M177" s="386">
        <f t="shared" si="5"/>
        <v>0</v>
      </c>
      <c r="N177" s="1382">
        <v>42</v>
      </c>
    </row>
    <row r="178" spans="1:14">
      <c r="A178" s="1381">
        <v>43</v>
      </c>
      <c r="B178" s="1379"/>
      <c r="C178" s="550"/>
      <c r="D178" s="371"/>
      <c r="E178" s="371"/>
      <c r="F178" s="339"/>
      <c r="G178" s="567"/>
      <c r="H178" s="371"/>
      <c r="I178" s="569"/>
      <c r="J178" s="371"/>
      <c r="K178" s="569"/>
      <c r="L178" s="371"/>
      <c r="M178" s="386">
        <f t="shared" si="5"/>
        <v>0</v>
      </c>
      <c r="N178" s="1382">
        <v>43</v>
      </c>
    </row>
    <row r="179" spans="1:14">
      <c r="A179" s="1381">
        <v>44</v>
      </c>
      <c r="B179" s="1379"/>
      <c r="C179" s="550"/>
      <c r="D179" s="371"/>
      <c r="E179" s="371"/>
      <c r="F179" s="339"/>
      <c r="G179" s="567"/>
      <c r="H179" s="371"/>
      <c r="I179" s="569"/>
      <c r="J179" s="371"/>
      <c r="K179" s="569"/>
      <c r="L179" s="371"/>
      <c r="M179" s="386">
        <f t="shared" si="5"/>
        <v>0</v>
      </c>
      <c r="N179" s="1382">
        <v>44</v>
      </c>
    </row>
    <row r="180" spans="1:14">
      <c r="A180" s="1381">
        <v>45</v>
      </c>
      <c r="B180" s="1379"/>
      <c r="C180" s="550"/>
      <c r="D180" s="371"/>
      <c r="E180" s="371"/>
      <c r="F180" s="339"/>
      <c r="G180" s="567"/>
      <c r="H180" s="371"/>
      <c r="I180" s="569"/>
      <c r="J180" s="371"/>
      <c r="K180" s="569"/>
      <c r="L180" s="371"/>
      <c r="M180" s="386">
        <f t="shared" si="5"/>
        <v>0</v>
      </c>
      <c r="N180" s="1382">
        <v>45</v>
      </c>
    </row>
    <row r="181" spans="1:14">
      <c r="A181" s="1381">
        <v>46</v>
      </c>
      <c r="B181" s="1379"/>
      <c r="C181" s="550"/>
      <c r="D181" s="371"/>
      <c r="E181" s="371"/>
      <c r="F181" s="339"/>
      <c r="G181" s="567"/>
      <c r="H181" s="371"/>
      <c r="I181" s="569"/>
      <c r="J181" s="371"/>
      <c r="K181" s="569"/>
      <c r="L181" s="371"/>
      <c r="M181" s="386">
        <f t="shared" si="5"/>
        <v>0</v>
      </c>
      <c r="N181" s="1382">
        <v>46</v>
      </c>
    </row>
    <row r="182" spans="1:14">
      <c r="A182" s="1381">
        <v>47</v>
      </c>
      <c r="B182" s="1379"/>
      <c r="C182" s="550"/>
      <c r="D182" s="321"/>
      <c r="E182" s="321"/>
      <c r="F182" s="320"/>
      <c r="G182" s="428"/>
      <c r="H182" s="321"/>
      <c r="I182" s="318"/>
      <c r="J182" s="321"/>
      <c r="K182" s="318"/>
      <c r="L182" s="321"/>
      <c r="M182" s="386">
        <f t="shared" si="5"/>
        <v>0</v>
      </c>
      <c r="N182" s="1382">
        <v>47</v>
      </c>
    </row>
    <row r="183" spans="1:14">
      <c r="A183" s="1381">
        <v>48</v>
      </c>
      <c r="B183" s="1379"/>
      <c r="C183" s="550"/>
      <c r="D183" s="371"/>
      <c r="E183" s="371"/>
      <c r="F183" s="339"/>
      <c r="G183" s="567"/>
      <c r="H183" s="371"/>
      <c r="I183" s="569"/>
      <c r="J183" s="371"/>
      <c r="K183" s="569"/>
      <c r="L183" s="371"/>
      <c r="M183" s="386">
        <f t="shared" si="5"/>
        <v>0</v>
      </c>
      <c r="N183" s="1382">
        <v>48</v>
      </c>
    </row>
    <row r="184" spans="1:14">
      <c r="A184" s="1381">
        <v>49</v>
      </c>
      <c r="B184" s="1379"/>
      <c r="C184" s="550"/>
      <c r="D184" s="371"/>
      <c r="E184" s="371"/>
      <c r="F184" s="339"/>
      <c r="G184" s="567"/>
      <c r="H184" s="371"/>
      <c r="I184" s="569"/>
      <c r="J184" s="371"/>
      <c r="K184" s="569"/>
      <c r="L184" s="371"/>
      <c r="M184" s="386">
        <f t="shared" si="5"/>
        <v>0</v>
      </c>
      <c r="N184" s="1382">
        <v>49</v>
      </c>
    </row>
    <row r="185" spans="1:14">
      <c r="A185" s="1381">
        <v>50</v>
      </c>
      <c r="B185" s="1379"/>
      <c r="C185" s="550"/>
      <c r="D185" s="371"/>
      <c r="E185" s="371"/>
      <c r="F185" s="339"/>
      <c r="G185" s="567"/>
      <c r="H185" s="371"/>
      <c r="I185" s="569"/>
      <c r="J185" s="371"/>
      <c r="K185" s="569"/>
      <c r="L185" s="371"/>
      <c r="M185" s="386">
        <f t="shared" si="5"/>
        <v>0</v>
      </c>
      <c r="N185" s="1382">
        <v>50</v>
      </c>
    </row>
    <row r="186" spans="1:14">
      <c r="A186" s="1381">
        <v>51</v>
      </c>
      <c r="B186" s="1379"/>
      <c r="C186" s="550"/>
      <c r="D186" s="321"/>
      <c r="E186" s="321"/>
      <c r="F186" s="320"/>
      <c r="G186" s="428"/>
      <c r="H186" s="321"/>
      <c r="I186" s="318"/>
      <c r="J186" s="321"/>
      <c r="K186" s="318"/>
      <c r="L186" s="321"/>
      <c r="M186" s="386">
        <f t="shared" si="5"/>
        <v>0</v>
      </c>
      <c r="N186" s="1382">
        <v>51</v>
      </c>
    </row>
    <row r="187" spans="1:14" ht="15.6" thickBot="1">
      <c r="A187" s="1556">
        <v>52</v>
      </c>
      <c r="B187" s="571"/>
      <c r="C187" s="1043"/>
      <c r="D187" s="572"/>
      <c r="E187" s="572"/>
      <c r="F187" s="573"/>
      <c r="G187" s="574"/>
      <c r="H187" s="572"/>
      <c r="I187" s="306"/>
      <c r="J187" s="572"/>
      <c r="K187" s="306"/>
      <c r="L187" s="572"/>
      <c r="M187" s="575">
        <f>SUM(M180:M186)</f>
        <v>0</v>
      </c>
      <c r="N187" s="1557">
        <v>52</v>
      </c>
    </row>
    <row r="189" spans="1:14">
      <c r="A189" s="12" t="s">
        <v>2734</v>
      </c>
      <c r="B189" s="12"/>
      <c r="C189" s="12"/>
      <c r="D189" s="12"/>
      <c r="E189" s="12"/>
      <c r="F189" s="12"/>
      <c r="G189" s="12" t="s">
        <v>2735</v>
      </c>
      <c r="H189" s="12"/>
      <c r="I189" s="12"/>
      <c r="J189" s="12"/>
      <c r="K189" s="12"/>
      <c r="L189" s="12"/>
      <c r="M189" s="12"/>
      <c r="N189" s="12"/>
    </row>
  </sheetData>
  <customSheetViews>
    <customSheetView guid="{B03EE9F7-5DE6-4312-9CF8-68BFF35B892B}" scale="85" colorId="22">
      <rowBreaks count="2" manualBreakCount="2">
        <brk id="62" max="16383" man="1"/>
        <brk id="127" max="16383" man="1"/>
      </rowBreaks>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1"/>
      <headerFooter alignWithMargins="0"/>
    </customSheetView>
    <customSheetView guid="{6604920B-9A9A-4B1B-8001-ABFAE204A5A1}" scale="85" colorId="22" showPageBreaks="1">
      <rowBreaks count="2" manualBreakCount="2">
        <brk id="62" max="16383" man="1"/>
        <brk id="127" max="16383" man="1"/>
      </rowBreaks>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2"/>
      <headerFooter alignWithMargins="0"/>
    </customSheetView>
    <customSheetView guid="{725D19D6-B2FF-4AA6-9BA8-2C93787C1292}" scale="85" colorId="22" showRuler="0">
      <rowBreaks count="2" manualBreakCount="2">
        <brk id="62" max="1638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3"/>
      <headerFooter alignWithMargins="0"/>
    </customSheetView>
    <customSheetView guid="{00D7FFF0-A637-4B2D-8964-7D108FE27DC9}" scale="85" colorId="22">
      <rowBreaks count="2" manualBreakCount="2">
        <brk id="62" max="16383" man="1"/>
        <brk id="127" max="16383" man="1"/>
      </rowBreaks>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4"/>
      <headerFooter alignWithMargins="0"/>
    </customSheetView>
    <customSheetView guid="{8930B103-E5CB-49CF-B279-92DC95584FC0}" scale="85" colorId="22" showPageBreaks="1">
      <rowBreaks count="2" manualBreakCount="2">
        <brk id="62" max="16383" man="1"/>
        <brk id="127" max="16383" man="1"/>
      </rowBreaks>
      <colBreaks count="3" manualBreakCount="3">
        <brk id="6" max="1048575" man="1"/>
        <brk id="15" max="1048575" man="1"/>
        <brk id="26" max="1048575" man="1"/>
      </colBreaks>
      <pageMargins left="0.5" right="0.5" top="0.5" bottom="0.5" header="0.5" footer="0.5"/>
      <printOptions horizontalCentered="1" verticalCentered="1"/>
      <pageSetup scale="70"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0" orientation="portrait" horizontalDpi="300" verticalDpi="300" r:id="rId6"/>
  <headerFooter alignWithMargins="0"/>
  <rowBreaks count="2" manualBreakCount="2">
    <brk id="62" max="16383" man="1"/>
    <brk id="127" max="16383" man="1"/>
  </rowBreaks>
  <colBreaks count="3" manualBreakCount="3">
    <brk id="6" max="1048575" man="1"/>
    <brk id="15" max="1048575" man="1"/>
    <brk id="26" max="1048575" man="1"/>
  </colBreaks>
  <legacyDrawing r:id="rId7"/>
</worksheet>
</file>

<file path=xl/worksheets/sheet47.xml><?xml version="1.0" encoding="utf-8"?>
<worksheet xmlns="http://schemas.openxmlformats.org/spreadsheetml/2006/main" xmlns:r="http://schemas.openxmlformats.org/officeDocument/2006/relationships">
  <sheetPr transitionEvaluation="1"/>
  <dimension ref="A1:J245"/>
  <sheetViews>
    <sheetView defaultGridColor="0" view="pageBreakPreview" topLeftCell="A166" colorId="22" zoomScale="60" zoomScaleNormal="85" workbookViewId="0">
      <selection activeCell="B113" sqref="B113"/>
    </sheetView>
  </sheetViews>
  <sheetFormatPr defaultColWidth="9.6328125" defaultRowHeight="15"/>
  <cols>
    <col min="1" max="1" width="4.6328125" style="9" customWidth="1"/>
    <col min="2" max="2" width="38.90625" style="9" customWidth="1"/>
    <col min="3" max="3" width="10.6328125" style="9" customWidth="1"/>
    <col min="4" max="4" width="14.6328125" style="9" customWidth="1"/>
    <col min="5" max="5" width="17.6328125" style="9" customWidth="1"/>
    <col min="6" max="6" width="16.6328125" style="9" customWidth="1"/>
    <col min="7" max="16384" width="9.6328125" style="9"/>
  </cols>
  <sheetData>
    <row r="1" spans="1:9">
      <c r="A1" s="1021" t="s">
        <v>1429</v>
      </c>
      <c r="B1" s="1024"/>
      <c r="C1" s="1023" t="s">
        <v>2377</v>
      </c>
      <c r="D1" s="1024"/>
      <c r="E1" s="1023" t="s">
        <v>1431</v>
      </c>
      <c r="F1" s="1025" t="s">
        <v>1432</v>
      </c>
    </row>
    <row r="2" spans="1:9">
      <c r="A2" s="72" t="str">
        <f>'Data Sheet'!$C$25</f>
        <v>Rochester Gas &amp; Electric Corporation</v>
      </c>
      <c r="C2" s="509" t="s">
        <v>2736</v>
      </c>
      <c r="E2" s="509" t="s">
        <v>1434</v>
      </c>
      <c r="F2" s="1029"/>
    </row>
    <row r="3" spans="1:9" ht="15" customHeight="1">
      <c r="A3" s="1026"/>
      <c r="C3" s="509" t="s">
        <v>2737</v>
      </c>
      <c r="E3" s="870" t="str">
        <f>'Data Sheet'!$C$40</f>
        <v xml:space="preserve"> </v>
      </c>
      <c r="F3" s="1587" t="str">
        <f>'Data Sheet'!$C$38</f>
        <v>12/31/2013</v>
      </c>
    </row>
    <row r="4" spans="1:9" ht="15" customHeight="1">
      <c r="A4" s="1558" t="s">
        <v>2738</v>
      </c>
      <c r="B4" s="1559"/>
      <c r="C4" s="1559"/>
      <c r="D4" s="1559"/>
      <c r="E4" s="1559"/>
      <c r="F4" s="1560"/>
    </row>
    <row r="5" spans="1:9">
      <c r="A5" s="1453"/>
      <c r="B5" s="1378"/>
      <c r="C5" s="1378"/>
      <c r="D5" s="1378"/>
      <c r="E5" s="1378"/>
      <c r="F5" s="1491"/>
    </row>
    <row r="6" spans="1:9">
      <c r="A6" s="1026"/>
      <c r="B6" s="9" t="s">
        <v>4722</v>
      </c>
      <c r="F6" s="1362"/>
    </row>
    <row r="7" spans="1:9">
      <c r="A7" s="1026"/>
      <c r="B7" s="9" t="s">
        <v>3391</v>
      </c>
      <c r="F7" s="1362"/>
    </row>
    <row r="8" spans="1:9">
      <c r="A8" s="1026"/>
      <c r="B8" s="9" t="s">
        <v>4723</v>
      </c>
      <c r="F8" s="1362"/>
    </row>
    <row r="9" spans="1:9">
      <c r="A9" s="1026"/>
      <c r="B9" s="9" t="s">
        <v>4242</v>
      </c>
      <c r="F9" s="1362"/>
    </row>
    <row r="10" spans="1:9">
      <c r="A10" s="1026"/>
      <c r="B10" s="9" t="s">
        <v>1041</v>
      </c>
      <c r="F10" s="1362" t="s">
        <v>1418</v>
      </c>
      <c r="G10" s="9" t="s">
        <v>1418</v>
      </c>
      <c r="H10" s="9" t="s">
        <v>1418</v>
      </c>
      <c r="I10" s="9" t="s">
        <v>1418</v>
      </c>
    </row>
    <row r="11" spans="1:9">
      <c r="A11" s="1026"/>
      <c r="F11" s="1362"/>
    </row>
    <row r="12" spans="1:9">
      <c r="A12" s="1377"/>
      <c r="B12" s="1379"/>
      <c r="C12" s="1492" t="s">
        <v>1042</v>
      </c>
      <c r="D12" s="1451"/>
      <c r="E12" s="1379"/>
      <c r="F12" s="1459"/>
    </row>
    <row r="13" spans="1:9">
      <c r="A13" s="1363"/>
      <c r="B13" s="1461" t="s">
        <v>1043</v>
      </c>
      <c r="C13" s="1461" t="s">
        <v>4208</v>
      </c>
      <c r="D13" s="1461" t="s">
        <v>4717</v>
      </c>
      <c r="E13" s="1461" t="s">
        <v>3395</v>
      </c>
      <c r="F13" s="1374" t="s">
        <v>4431</v>
      </c>
    </row>
    <row r="14" spans="1:9">
      <c r="A14" s="1363" t="s">
        <v>3430</v>
      </c>
      <c r="B14" s="1461" t="s">
        <v>1306</v>
      </c>
      <c r="C14" s="1461" t="s">
        <v>721</v>
      </c>
      <c r="D14" s="509"/>
      <c r="E14" s="509"/>
      <c r="F14" s="1374" t="s">
        <v>2139</v>
      </c>
    </row>
    <row r="15" spans="1:9">
      <c r="A15" s="1381" t="s">
        <v>1044</v>
      </c>
      <c r="B15" s="1464" t="s">
        <v>1091</v>
      </c>
      <c r="C15" s="1468" t="s">
        <v>447</v>
      </c>
      <c r="D15" s="1468" t="s">
        <v>448</v>
      </c>
      <c r="E15" s="1468" t="s">
        <v>449</v>
      </c>
      <c r="F15" s="1382" t="s">
        <v>3400</v>
      </c>
    </row>
    <row r="16" spans="1:9">
      <c r="A16" s="1363">
        <v>1</v>
      </c>
      <c r="B16" s="509" t="s">
        <v>5373</v>
      </c>
      <c r="C16" s="509"/>
      <c r="D16" s="380"/>
      <c r="E16" s="380"/>
      <c r="F16" s="337"/>
    </row>
    <row r="17" spans="1:6">
      <c r="A17" s="1363">
        <v>2</v>
      </c>
      <c r="B17" s="509" t="s">
        <v>5374</v>
      </c>
      <c r="C17" s="509"/>
      <c r="D17" s="375"/>
      <c r="E17" s="375">
        <v>42</v>
      </c>
      <c r="F17" s="338">
        <v>828712</v>
      </c>
    </row>
    <row r="18" spans="1:6">
      <c r="A18" s="1363">
        <v>3</v>
      </c>
      <c r="B18" s="509"/>
      <c r="C18" s="509"/>
      <c r="D18" s="375"/>
      <c r="E18" s="375"/>
      <c r="F18" s="338"/>
    </row>
    <row r="19" spans="1:6">
      <c r="A19" s="1363">
        <v>4</v>
      </c>
      <c r="B19" s="509" t="s">
        <v>5375</v>
      </c>
      <c r="C19" s="509"/>
      <c r="D19" s="375"/>
      <c r="E19" s="375"/>
      <c r="F19" s="338"/>
    </row>
    <row r="20" spans="1:6">
      <c r="A20" s="1363">
        <v>5</v>
      </c>
      <c r="B20" s="509" t="s">
        <v>5376</v>
      </c>
      <c r="C20" s="509"/>
      <c r="D20" s="375"/>
      <c r="E20" s="375"/>
      <c r="F20" s="338"/>
    </row>
    <row r="21" spans="1:6">
      <c r="A21" s="1363">
        <v>6</v>
      </c>
      <c r="B21" s="509" t="s">
        <v>5377</v>
      </c>
      <c r="C21" s="509">
        <v>230</v>
      </c>
      <c r="D21" s="375">
        <v>32766</v>
      </c>
      <c r="E21" s="375"/>
      <c r="F21" s="338">
        <v>1383092</v>
      </c>
    </row>
    <row r="22" spans="1:6">
      <c r="A22" s="1363">
        <v>7</v>
      </c>
      <c r="B22" s="509"/>
      <c r="C22" s="509"/>
      <c r="D22" s="375"/>
      <c r="E22" s="375"/>
      <c r="F22" s="338"/>
    </row>
    <row r="23" spans="1:6">
      <c r="A23" s="1363">
        <v>8</v>
      </c>
      <c r="B23" s="509" t="s">
        <v>5378</v>
      </c>
      <c r="C23" s="509"/>
      <c r="D23" s="375"/>
      <c r="E23" s="375"/>
      <c r="F23" s="338"/>
    </row>
    <row r="24" spans="1:6">
      <c r="A24" s="1363">
        <v>9</v>
      </c>
      <c r="B24" s="509" t="s">
        <v>5379</v>
      </c>
      <c r="C24" s="509"/>
      <c r="D24" s="375"/>
      <c r="E24" s="375"/>
      <c r="F24" s="338"/>
    </row>
    <row r="25" spans="1:6">
      <c r="A25" s="1363">
        <v>10</v>
      </c>
      <c r="B25" s="509" t="s">
        <v>5380</v>
      </c>
      <c r="C25" s="576">
        <v>930.2</v>
      </c>
      <c r="D25" s="375">
        <v>1511820</v>
      </c>
      <c r="E25" s="375"/>
      <c r="F25" s="338"/>
    </row>
    <row r="26" spans="1:6">
      <c r="A26" s="1363">
        <v>11</v>
      </c>
      <c r="B26" s="509"/>
      <c r="C26" s="509"/>
      <c r="D26" s="375"/>
      <c r="E26" s="375"/>
      <c r="F26" s="338"/>
    </row>
    <row r="27" spans="1:6">
      <c r="A27" s="1363">
        <v>12</v>
      </c>
      <c r="B27" s="509" t="s">
        <v>338</v>
      </c>
      <c r="C27" s="509"/>
      <c r="D27" s="375"/>
      <c r="E27" s="375"/>
      <c r="F27" s="338"/>
    </row>
    <row r="28" spans="1:6">
      <c r="A28" s="1363">
        <v>13</v>
      </c>
      <c r="B28" s="509" t="s">
        <v>5381</v>
      </c>
      <c r="C28" s="1767">
        <v>190411456</v>
      </c>
      <c r="D28" s="375">
        <v>12691923</v>
      </c>
      <c r="E28" s="375">
        <v>587560</v>
      </c>
      <c r="F28" s="338">
        <v>7766902</v>
      </c>
    </row>
    <row r="29" spans="1:6">
      <c r="A29" s="1363">
        <v>14</v>
      </c>
      <c r="B29" s="509"/>
      <c r="C29" s="509"/>
      <c r="D29" s="375"/>
      <c r="E29" s="375"/>
      <c r="F29" s="338"/>
    </row>
    <row r="30" spans="1:6">
      <c r="A30" s="1363">
        <v>15</v>
      </c>
      <c r="B30" s="509" t="s">
        <v>5382</v>
      </c>
      <c r="C30" s="509"/>
      <c r="D30" s="375"/>
      <c r="E30" s="375"/>
      <c r="F30" s="338"/>
    </row>
    <row r="31" spans="1:6">
      <c r="A31" s="1363">
        <v>16</v>
      </c>
      <c r="B31" s="509" t="s">
        <v>5383</v>
      </c>
      <c r="C31" s="1767">
        <v>456495</v>
      </c>
      <c r="D31" s="375">
        <v>-1691351</v>
      </c>
      <c r="E31" s="375">
        <v>1255598</v>
      </c>
      <c r="F31" s="338">
        <v>587037</v>
      </c>
    </row>
    <row r="32" spans="1:6">
      <c r="A32" s="1363">
        <v>17</v>
      </c>
      <c r="B32" s="509"/>
      <c r="C32" s="509"/>
      <c r="D32" s="375"/>
      <c r="E32" s="375"/>
      <c r="F32" s="338"/>
    </row>
    <row r="33" spans="1:6">
      <c r="A33" s="1363">
        <v>18</v>
      </c>
      <c r="B33" s="509" t="s">
        <v>5384</v>
      </c>
      <c r="C33" s="509"/>
      <c r="D33" s="375"/>
      <c r="E33" s="375"/>
      <c r="F33" s="338"/>
    </row>
    <row r="34" spans="1:6">
      <c r="A34" s="1363">
        <v>19</v>
      </c>
      <c r="B34" s="509" t="s">
        <v>5344</v>
      </c>
      <c r="C34" s="509">
        <v>182.3</v>
      </c>
      <c r="D34" s="375">
        <v>5718055</v>
      </c>
      <c r="E34" s="375"/>
      <c r="F34" s="338"/>
    </row>
    <row r="35" spans="1:6">
      <c r="A35" s="1363">
        <v>20</v>
      </c>
      <c r="B35" s="509"/>
      <c r="C35" s="509"/>
      <c r="D35" s="375"/>
      <c r="E35" s="375"/>
      <c r="F35" s="338"/>
    </row>
    <row r="36" spans="1:6">
      <c r="A36" s="1363">
        <v>21</v>
      </c>
      <c r="B36" s="509" t="s">
        <v>5385</v>
      </c>
      <c r="C36" s="509"/>
      <c r="D36" s="375"/>
      <c r="E36" s="375"/>
      <c r="F36" s="338"/>
    </row>
    <row r="37" spans="1:6">
      <c r="A37" s="1363">
        <v>22</v>
      </c>
      <c r="B37" s="509" t="s">
        <v>5386</v>
      </c>
      <c r="C37" s="509"/>
      <c r="D37" s="375"/>
      <c r="E37" s="375"/>
      <c r="F37" s="338"/>
    </row>
    <row r="38" spans="1:6">
      <c r="A38" s="1363">
        <v>23</v>
      </c>
      <c r="B38" s="509" t="s">
        <v>5309</v>
      </c>
      <c r="C38" s="509">
        <v>495</v>
      </c>
      <c r="D38" s="375">
        <v>785400</v>
      </c>
      <c r="E38" s="375"/>
      <c r="F38" s="338">
        <v>199107</v>
      </c>
    </row>
    <row r="39" spans="1:6">
      <c r="A39" s="1363">
        <v>24</v>
      </c>
      <c r="B39" s="509"/>
      <c r="C39" s="509"/>
      <c r="D39" s="375"/>
      <c r="E39" s="375"/>
      <c r="F39" s="338"/>
    </row>
    <row r="40" spans="1:6">
      <c r="A40" s="1363">
        <v>25</v>
      </c>
      <c r="B40" s="509" t="s">
        <v>5387</v>
      </c>
      <c r="C40" s="509"/>
      <c r="D40" s="375"/>
      <c r="E40" s="375"/>
      <c r="F40" s="338"/>
    </row>
    <row r="41" spans="1:6">
      <c r="A41" s="1363">
        <v>26</v>
      </c>
      <c r="B41" s="509" t="s">
        <v>5388</v>
      </c>
      <c r="C41" s="509">
        <v>131</v>
      </c>
      <c r="D41" s="375">
        <v>2861881</v>
      </c>
      <c r="E41" s="375"/>
      <c r="F41" s="338">
        <v>7534413</v>
      </c>
    </row>
    <row r="42" spans="1:6">
      <c r="A42" s="1363">
        <v>27</v>
      </c>
      <c r="B42" s="509"/>
      <c r="C42" s="509"/>
      <c r="D42" s="375"/>
      <c r="E42" s="375"/>
      <c r="F42" s="338"/>
    </row>
    <row r="43" spans="1:6">
      <c r="A43" s="1363">
        <v>28</v>
      </c>
      <c r="B43" s="509" t="s">
        <v>5389</v>
      </c>
      <c r="C43" s="509"/>
      <c r="D43" s="375"/>
      <c r="E43" s="375"/>
      <c r="F43" s="338"/>
    </row>
    <row r="44" spans="1:6">
      <c r="A44" s="1363">
        <v>29</v>
      </c>
      <c r="B44" s="509" t="s">
        <v>5390</v>
      </c>
      <c r="C44" s="509"/>
      <c r="D44" s="375"/>
      <c r="E44" s="375"/>
      <c r="F44" s="338"/>
    </row>
    <row r="45" spans="1:6">
      <c r="A45" s="1363">
        <v>30</v>
      </c>
      <c r="B45" s="509" t="s">
        <v>5391</v>
      </c>
      <c r="C45" s="509">
        <v>427</v>
      </c>
      <c r="D45" s="375">
        <v>693691</v>
      </c>
      <c r="E45" s="375"/>
      <c r="F45" s="338"/>
    </row>
    <row r="46" spans="1:6">
      <c r="A46" s="1363">
        <v>31</v>
      </c>
      <c r="B46" s="509"/>
      <c r="C46" s="509"/>
      <c r="D46" s="375"/>
      <c r="E46" s="375"/>
      <c r="F46" s="338"/>
    </row>
    <row r="47" spans="1:6">
      <c r="A47" s="1363">
        <v>32</v>
      </c>
      <c r="B47" s="509" t="s">
        <v>5392</v>
      </c>
      <c r="C47" s="509"/>
      <c r="D47" s="375"/>
      <c r="E47" s="375"/>
      <c r="F47" s="338"/>
    </row>
    <row r="48" spans="1:6">
      <c r="A48" s="1363">
        <v>33</v>
      </c>
      <c r="B48" s="509" t="s">
        <v>5390</v>
      </c>
      <c r="C48" s="509">
        <v>456</v>
      </c>
      <c r="D48" s="375">
        <v>-157826</v>
      </c>
      <c r="E48" s="375">
        <v>329502</v>
      </c>
      <c r="F48" s="338">
        <v>416652</v>
      </c>
    </row>
    <row r="49" spans="1:10">
      <c r="A49" s="1371">
        <v>34</v>
      </c>
      <c r="B49" s="1365"/>
      <c r="C49" s="1027"/>
      <c r="D49" s="385"/>
      <c r="E49" s="427"/>
      <c r="F49" s="338"/>
    </row>
    <row r="50" spans="1:10">
      <c r="A50" s="1371">
        <v>35</v>
      </c>
      <c r="B50" s="1365" t="s">
        <v>5393</v>
      </c>
      <c r="C50" s="1027"/>
      <c r="D50" s="385"/>
      <c r="E50" s="427"/>
      <c r="F50" s="338"/>
      <c r="J50" s="9" t="s">
        <v>1418</v>
      </c>
    </row>
    <row r="51" spans="1:10">
      <c r="A51" s="1371">
        <v>36</v>
      </c>
      <c r="B51" s="1365" t="s">
        <v>5394</v>
      </c>
      <c r="C51" s="1027"/>
      <c r="D51" s="385"/>
      <c r="E51" s="427"/>
      <c r="F51" s="338"/>
    </row>
    <row r="52" spans="1:10">
      <c r="A52" s="1371">
        <v>37</v>
      </c>
      <c r="B52" s="1365" t="s">
        <v>5323</v>
      </c>
      <c r="C52" s="1027" t="s">
        <v>5401</v>
      </c>
      <c r="D52" s="385">
        <v>-555641</v>
      </c>
      <c r="E52" s="427">
        <v>-244987</v>
      </c>
      <c r="F52" s="338"/>
    </row>
    <row r="53" spans="1:10">
      <c r="A53" s="1371">
        <v>38</v>
      </c>
      <c r="B53" s="1365" t="s">
        <v>5398</v>
      </c>
      <c r="C53" s="1027"/>
      <c r="D53" s="385">
        <f>D120</f>
        <v>22318318</v>
      </c>
      <c r="E53" s="427">
        <f>E120</f>
        <v>45423879</v>
      </c>
      <c r="F53" s="338">
        <f>F120</f>
        <v>139857640</v>
      </c>
    </row>
    <row r="54" spans="1:10">
      <c r="A54" s="1371">
        <v>39</v>
      </c>
      <c r="B54" s="1365" t="s">
        <v>5399</v>
      </c>
      <c r="C54" s="1027"/>
      <c r="D54" s="427">
        <f>D181</f>
        <v>28466252</v>
      </c>
      <c r="E54" s="427">
        <f>E181</f>
        <v>16557888</v>
      </c>
      <c r="F54" s="379">
        <f>F181</f>
        <v>53779976</v>
      </c>
    </row>
    <row r="55" spans="1:10">
      <c r="A55" s="1371">
        <v>40</v>
      </c>
      <c r="B55" s="1365" t="s">
        <v>5400</v>
      </c>
      <c r="C55" s="1027"/>
      <c r="D55" s="385">
        <f>D242</f>
        <v>0</v>
      </c>
      <c r="E55" s="427">
        <f>E242</f>
        <v>12661553</v>
      </c>
      <c r="F55" s="379">
        <f>F242</f>
        <v>12661553</v>
      </c>
    </row>
    <row r="56" spans="1:10" ht="15.6" thickBot="1">
      <c r="A56" s="1509">
        <v>41</v>
      </c>
      <c r="B56" s="1561" t="s">
        <v>1045</v>
      </c>
      <c r="C56" s="1562"/>
      <c r="D56" s="328">
        <f>SUM(D16:D55)</f>
        <v>72675288</v>
      </c>
      <c r="E56" s="328">
        <f>SUM(E16:E55)</f>
        <v>76571035</v>
      </c>
      <c r="F56" s="326">
        <f>SUM(F16:F55)</f>
        <v>225015084</v>
      </c>
    </row>
    <row r="57" spans="1:10">
      <c r="A57" s="9" t="s">
        <v>1418</v>
      </c>
    </row>
    <row r="58" spans="1:10">
      <c r="A58" s="1539" t="s">
        <v>3547</v>
      </c>
      <c r="B58" s="1539"/>
      <c r="C58" s="1539"/>
      <c r="E58" s="12"/>
      <c r="F58" s="12"/>
    </row>
    <row r="59" spans="1:10">
      <c r="A59" s="12" t="s">
        <v>1047</v>
      </c>
      <c r="B59" s="12"/>
      <c r="C59" s="12"/>
      <c r="D59" s="12"/>
      <c r="E59" s="12"/>
      <c r="F59" s="12"/>
      <c r="G59" s="9" t="s">
        <v>1418</v>
      </c>
    </row>
    <row r="60" spans="1:10">
      <c r="A60" s="13"/>
      <c r="B60" s="1544"/>
    </row>
    <row r="62" spans="1:10" ht="15.6">
      <c r="A62" s="1361" t="s">
        <v>3423</v>
      </c>
      <c r="B62" s="12"/>
      <c r="C62" s="12"/>
      <c r="D62" s="12"/>
      <c r="E62" s="12"/>
      <c r="F62" s="12"/>
    </row>
    <row r="64" spans="1:10" ht="15.6" thickBot="1">
      <c r="A64" s="9" t="str">
        <f>'Data Sheet'!$C$25</f>
        <v>Rochester Gas &amp; Electric Corporation</v>
      </c>
      <c r="E64" s="1357"/>
      <c r="F64" s="1593" t="str">
        <f>'Data Sheet'!$C$38</f>
        <v>12/31/2013</v>
      </c>
    </row>
    <row r="65" spans="1:6">
      <c r="A65" s="1021"/>
      <c r="B65" s="1024"/>
      <c r="C65" s="1024"/>
      <c r="D65" s="1024"/>
      <c r="E65" s="1024"/>
      <c r="F65" s="1359"/>
    </row>
    <row r="66" spans="1:6">
      <c r="A66" s="1474" t="s">
        <v>2738</v>
      </c>
      <c r="B66" s="12"/>
      <c r="C66" s="12"/>
      <c r="D66" s="12"/>
      <c r="E66" s="12"/>
      <c r="F66" s="1038"/>
    </row>
    <row r="67" spans="1:6">
      <c r="A67" s="1030"/>
      <c r="B67" s="550"/>
      <c r="C67" s="550"/>
      <c r="D67" s="550"/>
      <c r="E67" s="550"/>
      <c r="F67" s="1364"/>
    </row>
    <row r="68" spans="1:6">
      <c r="A68" s="1377"/>
      <c r="B68" s="1379"/>
      <c r="C68" s="1492" t="s">
        <v>1042</v>
      </c>
      <c r="D68" s="1451"/>
      <c r="E68" s="1379"/>
      <c r="F68" s="1459"/>
    </row>
    <row r="69" spans="1:6">
      <c r="A69" s="1363"/>
      <c r="B69" s="1461" t="s">
        <v>1043</v>
      </c>
      <c r="C69" s="1461" t="s">
        <v>4208</v>
      </c>
      <c r="D69" s="1461" t="s">
        <v>4717</v>
      </c>
      <c r="E69" s="1461" t="s">
        <v>3395</v>
      </c>
      <c r="F69" s="1374" t="s">
        <v>4431</v>
      </c>
    </row>
    <row r="70" spans="1:6">
      <c r="A70" s="1363" t="s">
        <v>3430</v>
      </c>
      <c r="B70" s="1461" t="s">
        <v>1306</v>
      </c>
      <c r="C70" s="1461" t="s">
        <v>721</v>
      </c>
      <c r="D70" s="509"/>
      <c r="E70" s="509"/>
      <c r="F70" s="1374" t="s">
        <v>2139</v>
      </c>
    </row>
    <row r="71" spans="1:6">
      <c r="A71" s="1381" t="s">
        <v>1044</v>
      </c>
      <c r="B71" s="1464" t="s">
        <v>1091</v>
      </c>
      <c r="C71" s="1468" t="s">
        <v>447</v>
      </c>
      <c r="D71" s="1468" t="s">
        <v>448</v>
      </c>
      <c r="E71" s="1468" t="s">
        <v>449</v>
      </c>
      <c r="F71" s="1382" t="s">
        <v>3400</v>
      </c>
    </row>
    <row r="72" spans="1:6">
      <c r="A72" s="1363">
        <v>1</v>
      </c>
      <c r="B72" s="1027" t="s">
        <v>5395</v>
      </c>
      <c r="C72" s="509"/>
      <c r="D72" s="375"/>
      <c r="E72" s="375"/>
      <c r="F72" s="338"/>
    </row>
    <row r="73" spans="1:6">
      <c r="A73" s="1363">
        <v>2</v>
      </c>
      <c r="B73" s="1365" t="s">
        <v>5396</v>
      </c>
      <c r="C73" s="509"/>
      <c r="D73" s="375"/>
      <c r="E73" s="375"/>
      <c r="F73" s="338"/>
    </row>
    <row r="74" spans="1:6">
      <c r="A74" s="1363">
        <v>3</v>
      </c>
      <c r="B74" s="509" t="s">
        <v>5397</v>
      </c>
      <c r="C74" s="509">
        <v>495</v>
      </c>
      <c r="D74" s="375">
        <v>60994</v>
      </c>
      <c r="E74" s="375">
        <v>20278</v>
      </c>
      <c r="F74" s="338">
        <v>309271</v>
      </c>
    </row>
    <row r="75" spans="1:6">
      <c r="A75" s="1363">
        <v>4</v>
      </c>
      <c r="B75" s="509"/>
      <c r="C75" s="509"/>
      <c r="D75" s="375"/>
      <c r="E75" s="375"/>
      <c r="F75" s="338"/>
    </row>
    <row r="76" spans="1:6">
      <c r="A76" s="1363">
        <v>5</v>
      </c>
      <c r="B76" s="509" t="s">
        <v>5402</v>
      </c>
      <c r="C76" s="509"/>
      <c r="D76" s="375"/>
      <c r="E76" s="375"/>
      <c r="F76" s="338"/>
    </row>
    <row r="77" spans="1:6">
      <c r="A77" s="1363">
        <v>6</v>
      </c>
      <c r="B77" s="509" t="s">
        <v>5403</v>
      </c>
      <c r="C77" s="509"/>
      <c r="D77" s="375"/>
      <c r="E77" s="375">
        <v>23373</v>
      </c>
      <c r="F77" s="338">
        <v>356482</v>
      </c>
    </row>
    <row r="78" spans="1:6">
      <c r="A78" s="1363">
        <v>7</v>
      </c>
      <c r="B78" s="509"/>
      <c r="C78" s="509"/>
      <c r="D78" s="375"/>
      <c r="E78" s="375"/>
      <c r="F78" s="338"/>
    </row>
    <row r="79" spans="1:6">
      <c r="A79" s="1363">
        <v>8</v>
      </c>
      <c r="B79" s="509" t="s">
        <v>3911</v>
      </c>
      <c r="C79" s="509"/>
      <c r="D79" s="375"/>
      <c r="E79" s="375"/>
      <c r="F79" s="338"/>
    </row>
    <row r="80" spans="1:6">
      <c r="A80" s="1363">
        <v>9</v>
      </c>
      <c r="B80" s="509" t="s">
        <v>3912</v>
      </c>
      <c r="C80" s="509">
        <v>184</v>
      </c>
      <c r="D80" s="375">
        <v>1156631</v>
      </c>
      <c r="E80" s="375">
        <v>5406345</v>
      </c>
      <c r="F80" s="338">
        <v>5087883</v>
      </c>
    </row>
    <row r="81" spans="1:6">
      <c r="A81" s="1363">
        <v>10</v>
      </c>
      <c r="B81" s="509"/>
      <c r="C81" s="576"/>
      <c r="D81" s="375"/>
      <c r="E81" s="375"/>
      <c r="F81" s="338"/>
    </row>
    <row r="82" spans="1:6">
      <c r="A82" s="1363">
        <v>11</v>
      </c>
      <c r="B82" s="509" t="s">
        <v>3913</v>
      </c>
      <c r="C82" s="509"/>
      <c r="D82" s="375"/>
      <c r="E82" s="375"/>
      <c r="F82" s="338"/>
    </row>
    <row r="83" spans="1:6">
      <c r="A83" s="1363">
        <v>12</v>
      </c>
      <c r="B83" s="509" t="s">
        <v>336</v>
      </c>
      <c r="C83" s="509"/>
      <c r="D83" s="375"/>
      <c r="E83" s="375"/>
      <c r="F83" s="338"/>
    </row>
    <row r="84" spans="1:6">
      <c r="A84" s="1363">
        <v>13</v>
      </c>
      <c r="B84" s="509" t="s">
        <v>3914</v>
      </c>
      <c r="C84" s="509"/>
      <c r="D84" s="375"/>
      <c r="E84" s="375"/>
      <c r="F84" s="338"/>
    </row>
    <row r="85" spans="1:6">
      <c r="A85" s="1363">
        <v>14</v>
      </c>
      <c r="B85" s="509" t="s">
        <v>5397</v>
      </c>
      <c r="C85" s="509">
        <v>407.4</v>
      </c>
      <c r="D85" s="375">
        <v>2183636</v>
      </c>
      <c r="E85" s="375">
        <v>1417</v>
      </c>
      <c r="F85" s="338">
        <v>21606</v>
      </c>
    </row>
    <row r="86" spans="1:6">
      <c r="A86" s="1363">
        <v>15</v>
      </c>
      <c r="B86" s="509"/>
      <c r="C86" s="509"/>
      <c r="D86" s="375"/>
      <c r="E86" s="375"/>
      <c r="F86" s="338"/>
    </row>
    <row r="87" spans="1:6">
      <c r="A87" s="1363">
        <v>16</v>
      </c>
      <c r="B87" s="509" t="s">
        <v>3915</v>
      </c>
      <c r="C87" s="509"/>
      <c r="D87" s="375"/>
      <c r="E87" s="375"/>
      <c r="F87" s="338"/>
    </row>
    <row r="88" spans="1:6">
      <c r="A88" s="1363">
        <v>17</v>
      </c>
      <c r="B88" s="509" t="s">
        <v>3916</v>
      </c>
      <c r="C88" s="509"/>
      <c r="D88" s="375"/>
      <c r="E88" s="375"/>
      <c r="F88" s="338"/>
    </row>
    <row r="89" spans="1:6">
      <c r="A89" s="1363">
        <v>18</v>
      </c>
      <c r="B89" s="509" t="s">
        <v>3917</v>
      </c>
      <c r="C89" s="509"/>
      <c r="D89" s="375"/>
      <c r="E89" s="375"/>
      <c r="F89" s="338"/>
    </row>
    <row r="90" spans="1:6">
      <c r="A90" s="1363">
        <v>19</v>
      </c>
      <c r="B90" s="509" t="s">
        <v>5311</v>
      </c>
      <c r="C90" s="1767">
        <v>456495</v>
      </c>
      <c r="D90" s="375">
        <v>1950900</v>
      </c>
      <c r="E90" s="375"/>
      <c r="F90" s="338">
        <v>497327</v>
      </c>
    </row>
    <row r="91" spans="1:6">
      <c r="A91" s="1363">
        <v>20</v>
      </c>
      <c r="B91" s="509"/>
      <c r="C91" s="509"/>
      <c r="D91" s="375"/>
      <c r="E91" s="375"/>
      <c r="F91" s="338"/>
    </row>
    <row r="92" spans="1:6">
      <c r="A92" s="1363">
        <v>21</v>
      </c>
      <c r="B92" s="509" t="s">
        <v>3918</v>
      </c>
      <c r="C92" s="509"/>
      <c r="D92" s="375"/>
      <c r="E92" s="375"/>
      <c r="F92" s="338"/>
    </row>
    <row r="93" spans="1:6">
      <c r="A93" s="1363">
        <v>22</v>
      </c>
      <c r="B93" s="509" t="s">
        <v>3917</v>
      </c>
      <c r="C93" s="509"/>
      <c r="D93" s="375"/>
      <c r="E93" s="375"/>
      <c r="F93" s="338"/>
    </row>
    <row r="94" spans="1:6">
      <c r="A94" s="1363">
        <v>23</v>
      </c>
      <c r="B94" s="509" t="s">
        <v>5311</v>
      </c>
      <c r="C94" s="509" t="s">
        <v>3927</v>
      </c>
      <c r="D94" s="375">
        <v>286067</v>
      </c>
      <c r="E94" s="375"/>
      <c r="F94" s="338"/>
    </row>
    <row r="95" spans="1:6">
      <c r="A95" s="1363">
        <v>24</v>
      </c>
      <c r="B95" s="509"/>
      <c r="C95" s="509"/>
      <c r="D95" s="375"/>
      <c r="E95" s="375"/>
      <c r="F95" s="338"/>
    </row>
    <row r="96" spans="1:6">
      <c r="A96" s="1363">
        <v>25</v>
      </c>
      <c r="B96" s="509" t="s">
        <v>3919</v>
      </c>
      <c r="C96" s="509"/>
      <c r="D96" s="375"/>
      <c r="E96" s="375"/>
      <c r="F96" s="338"/>
    </row>
    <row r="97" spans="1:6">
      <c r="A97" s="1363">
        <v>26</v>
      </c>
      <c r="B97" s="509" t="s">
        <v>3920</v>
      </c>
      <c r="C97" s="509"/>
      <c r="D97" s="375"/>
      <c r="E97" s="375"/>
      <c r="F97" s="338"/>
    </row>
    <row r="98" spans="1:6">
      <c r="A98" s="1363">
        <v>27</v>
      </c>
      <c r="B98" s="509" t="s">
        <v>5311</v>
      </c>
      <c r="C98" s="509">
        <v>456</v>
      </c>
      <c r="D98" s="375">
        <v>2771255</v>
      </c>
      <c r="E98" s="375">
        <v>2467179</v>
      </c>
      <c r="F98" s="338">
        <v>13563735</v>
      </c>
    </row>
    <row r="99" spans="1:6">
      <c r="A99" s="1363">
        <v>28</v>
      </c>
      <c r="B99" s="509"/>
      <c r="C99" s="509"/>
      <c r="D99" s="375"/>
      <c r="E99" s="375"/>
      <c r="F99" s="338"/>
    </row>
    <row r="100" spans="1:6">
      <c r="A100" s="1363">
        <v>29</v>
      </c>
      <c r="B100" s="509" t="s">
        <v>3921</v>
      </c>
      <c r="C100" s="509"/>
      <c r="D100" s="375"/>
      <c r="E100" s="375"/>
      <c r="F100" s="338"/>
    </row>
    <row r="101" spans="1:6">
      <c r="A101" s="1363">
        <v>30</v>
      </c>
      <c r="B101" s="509" t="s">
        <v>3922</v>
      </c>
      <c r="C101" s="509"/>
      <c r="D101" s="375"/>
      <c r="E101" s="375"/>
      <c r="F101" s="338"/>
    </row>
    <row r="102" spans="1:6">
      <c r="A102" s="1363">
        <v>31</v>
      </c>
      <c r="B102" s="509" t="s">
        <v>5397</v>
      </c>
      <c r="C102" s="509">
        <v>495</v>
      </c>
      <c r="D102" s="375">
        <v>80524</v>
      </c>
      <c r="E102" s="375"/>
      <c r="F102" s="338">
        <v>515713</v>
      </c>
    </row>
    <row r="103" spans="1:6">
      <c r="A103" s="1363">
        <v>32</v>
      </c>
      <c r="B103" s="509"/>
      <c r="C103" s="509"/>
      <c r="D103" s="375"/>
      <c r="E103" s="375"/>
      <c r="F103" s="338"/>
    </row>
    <row r="104" spans="1:6">
      <c r="A104" s="1363">
        <v>33</v>
      </c>
      <c r="B104" s="509" t="s">
        <v>3923</v>
      </c>
      <c r="C104" s="509"/>
      <c r="D104" s="375"/>
      <c r="E104" s="375"/>
      <c r="F104" s="338"/>
    </row>
    <row r="105" spans="1:6">
      <c r="A105" s="1371">
        <v>34</v>
      </c>
      <c r="B105" s="1365" t="s">
        <v>5330</v>
      </c>
      <c r="C105" s="1027"/>
      <c r="D105" s="385"/>
      <c r="E105" s="427">
        <v>-1995976</v>
      </c>
      <c r="F105" s="338">
        <v>644435</v>
      </c>
    </row>
    <row r="106" spans="1:6">
      <c r="A106" s="1371">
        <v>35</v>
      </c>
      <c r="B106" s="1365"/>
      <c r="C106" s="1027"/>
      <c r="D106" s="385"/>
      <c r="E106" s="427"/>
      <c r="F106" s="338"/>
    </row>
    <row r="107" spans="1:6">
      <c r="A107" s="1371">
        <v>36</v>
      </c>
      <c r="B107" s="1365" t="s">
        <v>3924</v>
      </c>
      <c r="C107" s="1027"/>
      <c r="D107" s="385"/>
      <c r="E107" s="427"/>
      <c r="F107" s="338"/>
    </row>
    <row r="108" spans="1:6">
      <c r="A108" s="1371">
        <v>37</v>
      </c>
      <c r="B108" s="1365" t="s">
        <v>3925</v>
      </c>
      <c r="C108" s="1027"/>
      <c r="D108" s="385"/>
      <c r="E108" s="427"/>
      <c r="F108" s="338"/>
    </row>
    <row r="109" spans="1:6">
      <c r="A109" s="1371">
        <v>38</v>
      </c>
      <c r="B109" s="1365" t="s">
        <v>5309</v>
      </c>
      <c r="C109" s="1027">
        <v>407.4</v>
      </c>
      <c r="D109" s="385">
        <v>13850003</v>
      </c>
      <c r="E109" s="427"/>
      <c r="F109" s="338">
        <v>37504647</v>
      </c>
    </row>
    <row r="110" spans="1:6">
      <c r="A110" s="1371">
        <v>39</v>
      </c>
      <c r="B110" s="1365"/>
      <c r="C110" s="1027"/>
      <c r="D110" s="385"/>
      <c r="E110" s="427"/>
      <c r="F110" s="338"/>
    </row>
    <row r="111" spans="1:6">
      <c r="A111" s="1371">
        <v>40</v>
      </c>
      <c r="B111" s="1365" t="s">
        <v>337</v>
      </c>
      <c r="C111" s="1027"/>
      <c r="D111" s="385"/>
      <c r="E111" s="427"/>
      <c r="F111" s="338"/>
    </row>
    <row r="112" spans="1:6">
      <c r="A112" s="1371">
        <v>41</v>
      </c>
      <c r="B112" s="1365" t="s">
        <v>3926</v>
      </c>
      <c r="C112" s="1027"/>
      <c r="D112" s="385"/>
      <c r="E112" s="427"/>
      <c r="F112" s="338"/>
    </row>
    <row r="113" spans="1:6">
      <c r="A113" s="1371">
        <v>42</v>
      </c>
      <c r="B113" s="1365" t="s">
        <v>5371</v>
      </c>
      <c r="C113" s="1027"/>
      <c r="D113" s="385"/>
      <c r="E113" s="427">
        <v>11696785</v>
      </c>
      <c r="F113" s="338">
        <v>24717840</v>
      </c>
    </row>
    <row r="114" spans="1:6">
      <c r="A114" s="1371">
        <v>43</v>
      </c>
      <c r="B114" s="1365"/>
      <c r="C114" s="1027"/>
      <c r="D114" s="385"/>
      <c r="E114" s="427"/>
      <c r="F114" s="338"/>
    </row>
    <row r="115" spans="1:6">
      <c r="A115" s="1371">
        <v>44</v>
      </c>
      <c r="B115" s="1365" t="s">
        <v>3928</v>
      </c>
      <c r="C115" s="1027">
        <v>804</v>
      </c>
      <c r="D115" s="385">
        <v>-21692</v>
      </c>
      <c r="E115" s="427"/>
      <c r="F115" s="338"/>
    </row>
    <row r="116" spans="1:6">
      <c r="A116" s="1371">
        <v>45</v>
      </c>
      <c r="B116" s="1365"/>
      <c r="C116" s="1027"/>
      <c r="D116" s="385"/>
      <c r="E116" s="427"/>
      <c r="F116" s="338"/>
    </row>
    <row r="117" spans="1:6">
      <c r="A117" s="1371">
        <v>46</v>
      </c>
      <c r="B117" s="1365" t="s">
        <v>3929</v>
      </c>
      <c r="C117" s="1027"/>
      <c r="D117" s="385"/>
      <c r="E117" s="427"/>
      <c r="F117" s="338"/>
    </row>
    <row r="118" spans="1:6">
      <c r="A118" s="1371">
        <v>47</v>
      </c>
      <c r="B118" s="1027" t="s">
        <v>3930</v>
      </c>
      <c r="C118" s="1027"/>
      <c r="D118" s="427"/>
      <c r="E118" s="427">
        <v>27804478</v>
      </c>
      <c r="F118" s="379">
        <v>56638701</v>
      </c>
    </row>
    <row r="119" spans="1:6">
      <c r="A119" s="1371">
        <v>48</v>
      </c>
      <c r="B119" s="1365"/>
      <c r="C119" s="1027"/>
      <c r="D119" s="385"/>
      <c r="E119" s="427"/>
      <c r="F119" s="379"/>
    </row>
    <row r="120" spans="1:6" ht="15.6" thickBot="1">
      <c r="A120" s="1509">
        <v>49</v>
      </c>
      <c r="B120" s="1561" t="s">
        <v>1045</v>
      </c>
      <c r="C120" s="1562"/>
      <c r="D120" s="328">
        <f>SUM(D72:D119)</f>
        <v>22318318</v>
      </c>
      <c r="E120" s="328">
        <f>SUM(E72:E119)</f>
        <v>45423879</v>
      </c>
      <c r="F120" s="326">
        <f>SUM(F72:F119)</f>
        <v>139857640</v>
      </c>
    </row>
    <row r="121" spans="1:6">
      <c r="A121" s="9" t="s">
        <v>1418</v>
      </c>
    </row>
    <row r="122" spans="1:6">
      <c r="A122" s="12" t="s">
        <v>3547</v>
      </c>
      <c r="B122" s="12"/>
      <c r="C122" s="12"/>
      <c r="E122" s="12"/>
      <c r="F122" s="12"/>
    </row>
    <row r="123" spans="1:6">
      <c r="A123" s="12" t="s">
        <v>1048</v>
      </c>
      <c r="B123" s="12"/>
      <c r="C123" s="12"/>
      <c r="D123" s="12"/>
      <c r="E123" s="12"/>
      <c r="F123" s="12"/>
    </row>
    <row r="125" spans="1:6" ht="15.6" thickBot="1">
      <c r="A125" s="9" t="str">
        <f>'Data Sheet'!$C$25</f>
        <v>Rochester Gas &amp; Electric Corporation</v>
      </c>
      <c r="E125" s="1357"/>
      <c r="F125" s="1593" t="str">
        <f>'Data Sheet'!$C$38</f>
        <v>12/31/2013</v>
      </c>
    </row>
    <row r="126" spans="1:6">
      <c r="A126" s="1021"/>
      <c r="B126" s="1024"/>
      <c r="C126" s="1024"/>
      <c r="D126" s="1024"/>
      <c r="E126" s="1024"/>
      <c r="F126" s="1359"/>
    </row>
    <row r="127" spans="1:6">
      <c r="A127" s="1474" t="s">
        <v>2738</v>
      </c>
      <c r="B127" s="12"/>
      <c r="C127" s="12"/>
      <c r="D127" s="12"/>
      <c r="E127" s="12"/>
      <c r="F127" s="1038"/>
    </row>
    <row r="128" spans="1:6">
      <c r="A128" s="1030"/>
      <c r="B128" s="550"/>
      <c r="C128" s="550"/>
      <c r="D128" s="550"/>
      <c r="E128" s="550"/>
      <c r="F128" s="1364"/>
    </row>
    <row r="129" spans="1:6">
      <c r="A129" s="1377"/>
      <c r="B129" s="1379"/>
      <c r="C129" s="1492" t="s">
        <v>1042</v>
      </c>
      <c r="D129" s="1451"/>
      <c r="E129" s="1379"/>
      <c r="F129" s="1459"/>
    </row>
    <row r="130" spans="1:6">
      <c r="A130" s="1363"/>
      <c r="B130" s="1461" t="s">
        <v>1043</v>
      </c>
      <c r="C130" s="1461" t="s">
        <v>4208</v>
      </c>
      <c r="D130" s="1461" t="s">
        <v>4717</v>
      </c>
      <c r="E130" s="1461" t="s">
        <v>3395</v>
      </c>
      <c r="F130" s="1374" t="s">
        <v>4431</v>
      </c>
    </row>
    <row r="131" spans="1:6">
      <c r="A131" s="1363" t="s">
        <v>3430</v>
      </c>
      <c r="B131" s="1461" t="s">
        <v>1306</v>
      </c>
      <c r="C131" s="1461" t="s">
        <v>721</v>
      </c>
      <c r="D131" s="509"/>
      <c r="E131" s="509"/>
      <c r="F131" s="1374" t="s">
        <v>2139</v>
      </c>
    </row>
    <row r="132" spans="1:6">
      <c r="A132" s="1381" t="s">
        <v>1044</v>
      </c>
      <c r="B132" s="1464" t="s">
        <v>1091</v>
      </c>
      <c r="C132" s="1468" t="s">
        <v>447</v>
      </c>
      <c r="D132" s="1468" t="s">
        <v>448</v>
      </c>
      <c r="E132" s="1468" t="s">
        <v>449</v>
      </c>
      <c r="F132" s="1382" t="s">
        <v>3400</v>
      </c>
    </row>
    <row r="133" spans="1:6">
      <c r="A133" s="1363">
        <v>1</v>
      </c>
      <c r="B133" s="509" t="s">
        <v>3931</v>
      </c>
      <c r="C133" s="509"/>
      <c r="D133" s="380"/>
      <c r="E133" s="380"/>
      <c r="F133" s="337"/>
    </row>
    <row r="134" spans="1:6">
      <c r="A134" s="1363">
        <v>2</v>
      </c>
      <c r="B134" s="509" t="s">
        <v>3932</v>
      </c>
      <c r="C134" s="509"/>
      <c r="D134" s="375"/>
      <c r="E134" s="375">
        <v>-38542</v>
      </c>
      <c r="F134" s="338">
        <v>286</v>
      </c>
    </row>
    <row r="135" spans="1:6">
      <c r="A135" s="1363">
        <v>3</v>
      </c>
      <c r="B135" s="509"/>
      <c r="C135" s="509"/>
      <c r="D135" s="375"/>
      <c r="E135" s="375"/>
      <c r="F135" s="338"/>
    </row>
    <row r="136" spans="1:6">
      <c r="A136" s="1363">
        <v>4</v>
      </c>
      <c r="B136" s="509" t="s">
        <v>3933</v>
      </c>
      <c r="C136" s="509"/>
      <c r="D136" s="375"/>
      <c r="E136" s="375"/>
      <c r="F136" s="338"/>
    </row>
    <row r="137" spans="1:6">
      <c r="A137" s="1363">
        <v>5</v>
      </c>
      <c r="B137" s="509" t="s">
        <v>3932</v>
      </c>
      <c r="C137" s="509"/>
      <c r="D137" s="375"/>
      <c r="E137" s="375">
        <v>238736</v>
      </c>
      <c r="F137" s="338">
        <v>-15043</v>
      </c>
    </row>
    <row r="138" spans="1:6">
      <c r="A138" s="1363">
        <v>6</v>
      </c>
      <c r="B138" s="509"/>
      <c r="C138" s="509"/>
      <c r="D138" s="375"/>
      <c r="E138" s="375"/>
      <c r="F138" s="338"/>
    </row>
    <row r="139" spans="1:6">
      <c r="A139" s="1363">
        <v>7</v>
      </c>
      <c r="B139" s="509" t="s">
        <v>3934</v>
      </c>
      <c r="C139" s="509"/>
      <c r="D139" s="375"/>
      <c r="E139" s="375"/>
      <c r="F139" s="338"/>
    </row>
    <row r="140" spans="1:6">
      <c r="A140" s="1363">
        <v>8</v>
      </c>
      <c r="B140" s="509" t="s">
        <v>3935</v>
      </c>
      <c r="C140" s="509"/>
      <c r="D140" s="375"/>
      <c r="E140" s="375">
        <v>-487415</v>
      </c>
      <c r="F140" s="338">
        <v>178636</v>
      </c>
    </row>
    <row r="141" spans="1:6">
      <c r="A141" s="1363">
        <v>9</v>
      </c>
      <c r="B141" s="509"/>
      <c r="C141" s="509"/>
      <c r="D141" s="375"/>
      <c r="E141" s="375"/>
      <c r="F141" s="338"/>
    </row>
    <row r="142" spans="1:6">
      <c r="A142" s="1363">
        <v>10</v>
      </c>
      <c r="B142" s="509" t="s">
        <v>3936</v>
      </c>
      <c r="C142" s="576"/>
      <c r="D142" s="375"/>
      <c r="E142" s="375"/>
      <c r="F142" s="338"/>
    </row>
    <row r="143" spans="1:6">
      <c r="A143" s="1363">
        <v>11</v>
      </c>
      <c r="B143" s="509" t="s">
        <v>3937</v>
      </c>
      <c r="C143" s="509"/>
      <c r="D143" s="375"/>
      <c r="E143" s="375"/>
      <c r="F143" s="338"/>
    </row>
    <row r="144" spans="1:6">
      <c r="A144" s="1363">
        <v>12</v>
      </c>
      <c r="B144" s="509" t="s">
        <v>5323</v>
      </c>
      <c r="C144" s="1767">
        <v>583586878</v>
      </c>
      <c r="D144" s="375">
        <v>434160</v>
      </c>
      <c r="E144" s="375"/>
      <c r="F144" s="338"/>
    </row>
    <row r="145" spans="1:6">
      <c r="A145" s="1363">
        <v>13</v>
      </c>
      <c r="B145" s="509"/>
      <c r="C145" s="509"/>
      <c r="D145" s="375"/>
      <c r="E145" s="375"/>
      <c r="F145" s="338"/>
    </row>
    <row r="146" spans="1:6">
      <c r="A146" s="1363">
        <v>14</v>
      </c>
      <c r="B146" s="509" t="s">
        <v>3938</v>
      </c>
      <c r="C146" s="509"/>
      <c r="D146" s="375"/>
      <c r="E146" s="375"/>
      <c r="F146" s="338"/>
    </row>
    <row r="147" spans="1:6">
      <c r="A147" s="1363">
        <v>15</v>
      </c>
      <c r="B147" s="509" t="s">
        <v>3930</v>
      </c>
      <c r="C147" s="509"/>
      <c r="D147" s="375"/>
      <c r="E147" s="375">
        <v>191360</v>
      </c>
      <c r="F147" s="338">
        <v>307187</v>
      </c>
    </row>
    <row r="148" spans="1:6">
      <c r="A148" s="1363">
        <v>16</v>
      </c>
      <c r="B148" s="509"/>
      <c r="C148" s="509"/>
      <c r="D148" s="375"/>
      <c r="E148" s="375"/>
      <c r="F148" s="338"/>
    </row>
    <row r="149" spans="1:6">
      <c r="A149" s="1363">
        <v>17</v>
      </c>
      <c r="B149" s="509" t="s">
        <v>3939</v>
      </c>
      <c r="C149" s="509"/>
      <c r="D149" s="375"/>
      <c r="E149" s="375"/>
      <c r="F149" s="338"/>
    </row>
    <row r="150" spans="1:6">
      <c r="A150" s="1363">
        <v>18</v>
      </c>
      <c r="B150" s="509" t="s">
        <v>5330</v>
      </c>
      <c r="C150" s="509"/>
      <c r="D150" s="375"/>
      <c r="E150" s="375"/>
      <c r="F150" s="338"/>
    </row>
    <row r="151" spans="1:6">
      <c r="A151" s="1363">
        <v>19</v>
      </c>
      <c r="B151" s="509"/>
      <c r="C151" s="509"/>
      <c r="D151" s="375"/>
      <c r="E151" s="375">
        <v>1026158</v>
      </c>
      <c r="F151" s="338">
        <v>8359895</v>
      </c>
    </row>
    <row r="152" spans="1:6">
      <c r="A152" s="1363">
        <v>20</v>
      </c>
      <c r="B152" s="509" t="s">
        <v>3940</v>
      </c>
      <c r="C152" s="509"/>
      <c r="D152" s="375"/>
      <c r="E152" s="375"/>
      <c r="F152" s="338"/>
    </row>
    <row r="153" spans="1:6">
      <c r="A153" s="1363">
        <v>21</v>
      </c>
      <c r="B153" s="509" t="s">
        <v>3941</v>
      </c>
      <c r="C153" s="509">
        <v>242</v>
      </c>
      <c r="D153" s="375">
        <v>26012</v>
      </c>
      <c r="E153" s="375"/>
      <c r="F153" s="338"/>
    </row>
    <row r="154" spans="1:6">
      <c r="A154" s="1363">
        <v>22</v>
      </c>
      <c r="B154" s="509"/>
      <c r="C154" s="509"/>
      <c r="D154" s="375"/>
      <c r="E154" s="375"/>
      <c r="F154" s="338"/>
    </row>
    <row r="155" spans="1:6">
      <c r="A155" s="1363">
        <v>23</v>
      </c>
      <c r="B155" s="509" t="s">
        <v>3942</v>
      </c>
      <c r="C155" s="509"/>
      <c r="D155" s="375"/>
      <c r="E155" s="375">
        <v>97859</v>
      </c>
      <c r="F155" s="338">
        <v>562595</v>
      </c>
    </row>
    <row r="156" spans="1:6">
      <c r="A156" s="1363">
        <v>24</v>
      </c>
      <c r="B156" s="509"/>
      <c r="C156" s="509"/>
      <c r="D156" s="375"/>
      <c r="E156" s="375"/>
      <c r="F156" s="338"/>
    </row>
    <row r="157" spans="1:6">
      <c r="A157" s="1363">
        <v>25</v>
      </c>
      <c r="B157" s="509" t="s">
        <v>3943</v>
      </c>
      <c r="C157" s="509"/>
      <c r="D157" s="375"/>
      <c r="E157" s="375"/>
      <c r="F157" s="338"/>
    </row>
    <row r="158" spans="1:6">
      <c r="A158" s="1363">
        <v>26</v>
      </c>
      <c r="B158" s="509" t="s">
        <v>3944</v>
      </c>
      <c r="C158" s="509"/>
      <c r="D158" s="375"/>
      <c r="E158" s="375"/>
      <c r="F158" s="338">
        <v>10000000</v>
      </c>
    </row>
    <row r="159" spans="1:6">
      <c r="A159" s="1363">
        <v>27</v>
      </c>
      <c r="B159" s="509"/>
      <c r="C159" s="509"/>
      <c r="D159" s="375"/>
      <c r="E159" s="375"/>
      <c r="F159" s="338"/>
    </row>
    <row r="160" spans="1:6">
      <c r="A160" s="1363">
        <v>28</v>
      </c>
      <c r="B160" s="509" t="s">
        <v>3945</v>
      </c>
      <c r="C160" s="509"/>
      <c r="D160" s="375"/>
      <c r="E160" s="375"/>
      <c r="F160" s="338"/>
    </row>
    <row r="161" spans="1:6">
      <c r="A161" s="1363">
        <v>29</v>
      </c>
      <c r="B161" s="509" t="s">
        <v>3946</v>
      </c>
      <c r="C161" s="509"/>
      <c r="D161" s="375"/>
      <c r="E161" s="375">
        <v>-465300</v>
      </c>
      <c r="F161" s="338">
        <v>90975</v>
      </c>
    </row>
    <row r="162" spans="1:6">
      <c r="A162" s="1363">
        <v>30</v>
      </c>
      <c r="B162" s="509"/>
      <c r="C162" s="509"/>
      <c r="D162" s="375"/>
      <c r="E162" s="375"/>
      <c r="F162" s="338"/>
    </row>
    <row r="163" spans="1:6">
      <c r="A163" s="1363">
        <v>31</v>
      </c>
      <c r="B163" s="509" t="s">
        <v>3947</v>
      </c>
      <c r="C163" s="509"/>
      <c r="D163" s="375"/>
      <c r="E163" s="375"/>
      <c r="F163" s="338"/>
    </row>
    <row r="164" spans="1:6">
      <c r="A164" s="1363">
        <v>32</v>
      </c>
      <c r="B164" s="509" t="s">
        <v>3948</v>
      </c>
      <c r="C164" s="509">
        <v>930.2</v>
      </c>
      <c r="D164" s="375">
        <v>428580</v>
      </c>
      <c r="E164" s="375">
        <v>2466060</v>
      </c>
      <c r="F164" s="338">
        <v>9113805</v>
      </c>
    </row>
    <row r="165" spans="1:6">
      <c r="A165" s="1363">
        <v>33</v>
      </c>
      <c r="B165" s="509"/>
      <c r="C165" s="509"/>
      <c r="D165" s="375"/>
      <c r="E165" s="375"/>
      <c r="F165" s="338"/>
    </row>
    <row r="166" spans="1:6">
      <c r="A166" s="1371">
        <v>34</v>
      </c>
      <c r="B166" s="1365" t="s">
        <v>3949</v>
      </c>
      <c r="C166" s="1027"/>
      <c r="D166" s="385"/>
      <c r="E166" s="427"/>
      <c r="F166" s="338"/>
    </row>
    <row r="167" spans="1:6">
      <c r="A167" s="1371">
        <v>35</v>
      </c>
      <c r="B167" s="1365" t="s">
        <v>5371</v>
      </c>
      <c r="C167" s="1027"/>
      <c r="D167" s="385"/>
      <c r="E167" s="427">
        <v>350889</v>
      </c>
      <c r="F167" s="338">
        <v>3605947</v>
      </c>
    </row>
    <row r="168" spans="1:6">
      <c r="A168" s="1371">
        <v>36</v>
      </c>
      <c r="B168" s="1365"/>
      <c r="C168" s="1027"/>
      <c r="D168" s="385"/>
      <c r="E168" s="427"/>
      <c r="F168" s="338"/>
    </row>
    <row r="169" spans="1:6">
      <c r="A169" s="1371">
        <v>37</v>
      </c>
      <c r="B169" s="1365" t="s">
        <v>3950</v>
      </c>
      <c r="C169" s="1027"/>
      <c r="D169" s="385"/>
      <c r="E169" s="427"/>
      <c r="F169" s="338"/>
    </row>
    <row r="170" spans="1:6">
      <c r="A170" s="1371">
        <v>38</v>
      </c>
      <c r="B170" s="1365" t="s">
        <v>3948</v>
      </c>
      <c r="C170" s="1027"/>
      <c r="D170" s="385"/>
      <c r="E170" s="427">
        <v>1596340</v>
      </c>
      <c r="F170" s="338">
        <v>2104845</v>
      </c>
    </row>
    <row r="171" spans="1:6">
      <c r="A171" s="1371">
        <v>39</v>
      </c>
      <c r="B171" s="1365"/>
      <c r="C171" s="1027"/>
      <c r="D171" s="385"/>
      <c r="E171" s="427"/>
      <c r="F171" s="338"/>
    </row>
    <row r="172" spans="1:6">
      <c r="A172" s="1371">
        <v>40</v>
      </c>
      <c r="B172" s="1365" t="s">
        <v>3951</v>
      </c>
      <c r="C172" s="1027"/>
      <c r="D172" s="385"/>
      <c r="E172" s="427"/>
      <c r="F172" s="338"/>
    </row>
    <row r="173" spans="1:6">
      <c r="A173" s="1371">
        <v>41</v>
      </c>
      <c r="B173" s="1365" t="s">
        <v>4640</v>
      </c>
      <c r="C173" s="1027">
        <v>131</v>
      </c>
      <c r="D173" s="385">
        <v>1327594</v>
      </c>
      <c r="E173" s="427"/>
      <c r="F173" s="338">
        <v>9750627</v>
      </c>
    </row>
    <row r="174" spans="1:6">
      <c r="A174" s="1371">
        <v>42</v>
      </c>
      <c r="B174" s="1365"/>
      <c r="C174" s="1027"/>
      <c r="D174" s="385"/>
      <c r="E174" s="427"/>
      <c r="F174" s="338"/>
    </row>
    <row r="175" spans="1:6">
      <c r="A175" s="1371">
        <v>43</v>
      </c>
      <c r="B175" s="1365" t="s">
        <v>4643</v>
      </c>
      <c r="C175" s="1027"/>
      <c r="D175" s="385"/>
      <c r="E175" s="427"/>
      <c r="F175" s="338"/>
    </row>
    <row r="176" spans="1:6">
      <c r="A176" s="1371">
        <v>44</v>
      </c>
      <c r="B176" s="1365" t="s">
        <v>4641</v>
      </c>
      <c r="C176" s="1027">
        <v>182.3</v>
      </c>
      <c r="D176" s="385">
        <v>26249906</v>
      </c>
      <c r="E176" s="427">
        <v>8146522</v>
      </c>
      <c r="F176" s="338"/>
    </row>
    <row r="177" spans="1:6">
      <c r="A177" s="1371">
        <v>45</v>
      </c>
      <c r="B177" s="1365"/>
      <c r="C177" s="1027"/>
      <c r="D177" s="385"/>
      <c r="E177" s="427"/>
      <c r="F177" s="338"/>
    </row>
    <row r="178" spans="1:6">
      <c r="A178" s="1371">
        <v>46</v>
      </c>
      <c r="B178" s="1365" t="s">
        <v>4642</v>
      </c>
      <c r="C178" s="1027"/>
      <c r="D178" s="385"/>
      <c r="E178" s="427"/>
      <c r="F178" s="338"/>
    </row>
    <row r="179" spans="1:6">
      <c r="A179" s="1371">
        <v>47</v>
      </c>
      <c r="B179" s="1027" t="s">
        <v>5371</v>
      </c>
      <c r="C179" s="1027"/>
      <c r="D179" s="427"/>
      <c r="E179" s="427">
        <v>3435221</v>
      </c>
      <c r="F179" s="379">
        <v>9720221</v>
      </c>
    </row>
    <row r="180" spans="1:6">
      <c r="A180" s="1371">
        <v>48</v>
      </c>
      <c r="B180" s="1365"/>
      <c r="C180" s="1027"/>
      <c r="D180" s="385"/>
      <c r="E180" s="427"/>
      <c r="F180" s="379"/>
    </row>
    <row r="181" spans="1:6" ht="15.6" thickBot="1">
      <c r="A181" s="1509">
        <v>49</v>
      </c>
      <c r="B181" s="1561" t="s">
        <v>1045</v>
      </c>
      <c r="C181" s="1562"/>
      <c r="D181" s="328">
        <f>SUM(D133:D180)</f>
        <v>28466252</v>
      </c>
      <c r="E181" s="328">
        <f>SUM(E133:E180)</f>
        <v>16557888</v>
      </c>
      <c r="F181" s="326">
        <f>SUM(F133:F180)</f>
        <v>53779976</v>
      </c>
    </row>
    <row r="182" spans="1:6">
      <c r="A182" s="9" t="s">
        <v>1418</v>
      </c>
    </row>
    <row r="183" spans="1:6">
      <c r="A183" s="12" t="s">
        <v>3547</v>
      </c>
      <c r="B183" s="12"/>
      <c r="C183" s="12"/>
      <c r="E183" s="12"/>
      <c r="F183" s="12"/>
    </row>
    <row r="184" spans="1:6">
      <c r="A184" s="12" t="s">
        <v>4644</v>
      </c>
      <c r="B184" s="12"/>
      <c r="C184" s="12"/>
      <c r="D184" s="12"/>
      <c r="E184" s="12"/>
      <c r="F184" s="12"/>
    </row>
    <row r="186" spans="1:6" ht="15.6" thickBot="1">
      <c r="A186" s="9" t="str">
        <f>'Data Sheet'!$C$25</f>
        <v>Rochester Gas &amp; Electric Corporation</v>
      </c>
      <c r="E186" s="1357"/>
      <c r="F186" s="1593" t="str">
        <f>'Data Sheet'!$C$38</f>
        <v>12/31/2013</v>
      </c>
    </row>
    <row r="187" spans="1:6">
      <c r="A187" s="1021"/>
      <c r="B187" s="1024"/>
      <c r="C187" s="1024"/>
      <c r="D187" s="1024"/>
      <c r="E187" s="1024"/>
      <c r="F187" s="1359"/>
    </row>
    <row r="188" spans="1:6">
      <c r="A188" s="1474" t="s">
        <v>2738</v>
      </c>
      <c r="B188" s="12"/>
      <c r="C188" s="12"/>
      <c r="D188" s="12"/>
      <c r="E188" s="12"/>
      <c r="F188" s="1038"/>
    </row>
    <row r="189" spans="1:6">
      <c r="A189" s="1030"/>
      <c r="B189" s="550"/>
      <c r="C189" s="550"/>
      <c r="D189" s="550"/>
      <c r="E189" s="550"/>
      <c r="F189" s="1364"/>
    </row>
    <row r="190" spans="1:6">
      <c r="A190" s="1377"/>
      <c r="B190" s="1379"/>
      <c r="C190" s="1492" t="s">
        <v>1042</v>
      </c>
      <c r="D190" s="1451"/>
      <c r="E190" s="1379"/>
      <c r="F190" s="1459"/>
    </row>
    <row r="191" spans="1:6">
      <c r="A191" s="1363"/>
      <c r="B191" s="1461" t="s">
        <v>1043</v>
      </c>
      <c r="C191" s="1461" t="s">
        <v>4208</v>
      </c>
      <c r="D191" s="1461" t="s">
        <v>4717</v>
      </c>
      <c r="E191" s="1461" t="s">
        <v>3395</v>
      </c>
      <c r="F191" s="1374" t="s">
        <v>4431</v>
      </c>
    </row>
    <row r="192" spans="1:6">
      <c r="A192" s="1363" t="s">
        <v>3430</v>
      </c>
      <c r="B192" s="1461" t="s">
        <v>1306</v>
      </c>
      <c r="C192" s="1461" t="s">
        <v>721</v>
      </c>
      <c r="D192" s="509"/>
      <c r="E192" s="509"/>
      <c r="F192" s="1374" t="s">
        <v>2139</v>
      </c>
    </row>
    <row r="193" spans="1:6">
      <c r="A193" s="1381" t="s">
        <v>1044</v>
      </c>
      <c r="B193" s="1464" t="s">
        <v>1091</v>
      </c>
      <c r="C193" s="1468" t="s">
        <v>447</v>
      </c>
      <c r="D193" s="1468" t="s">
        <v>448</v>
      </c>
      <c r="E193" s="1468" t="s">
        <v>449</v>
      </c>
      <c r="F193" s="1382" t="s">
        <v>3400</v>
      </c>
    </row>
    <row r="194" spans="1:6">
      <c r="A194" s="1363">
        <v>1</v>
      </c>
      <c r="B194" s="509" t="s">
        <v>4646</v>
      </c>
      <c r="C194" s="509"/>
      <c r="D194" s="380"/>
      <c r="E194" s="380"/>
      <c r="F194" s="337"/>
    </row>
    <row r="195" spans="1:6">
      <c r="A195" s="1363">
        <v>2</v>
      </c>
      <c r="B195" s="509" t="s">
        <v>5354</v>
      </c>
      <c r="C195" s="509"/>
      <c r="D195" s="375"/>
      <c r="E195" s="375">
        <v>4467521</v>
      </c>
      <c r="F195" s="338">
        <v>4467521</v>
      </c>
    </row>
    <row r="196" spans="1:6">
      <c r="A196" s="1363">
        <v>3</v>
      </c>
      <c r="B196" s="509"/>
      <c r="C196" s="509"/>
      <c r="D196" s="375"/>
      <c r="E196" s="375"/>
      <c r="F196" s="338"/>
    </row>
    <row r="197" spans="1:6">
      <c r="A197" s="1363">
        <v>4</v>
      </c>
      <c r="B197" s="509" t="s">
        <v>4647</v>
      </c>
      <c r="C197" s="509"/>
      <c r="D197" s="375"/>
      <c r="E197" s="375"/>
      <c r="F197" s="338"/>
    </row>
    <row r="198" spans="1:6">
      <c r="A198" s="1363">
        <v>5</v>
      </c>
      <c r="B198" s="509" t="s">
        <v>4648</v>
      </c>
      <c r="C198" s="509"/>
      <c r="D198" s="375"/>
      <c r="E198" s="375">
        <v>543960</v>
      </c>
      <c r="F198" s="338">
        <v>543960</v>
      </c>
    </row>
    <row r="199" spans="1:6">
      <c r="A199" s="1363">
        <v>6</v>
      </c>
      <c r="B199" s="509"/>
      <c r="C199" s="509"/>
      <c r="D199" s="375"/>
      <c r="E199" s="375"/>
      <c r="F199" s="338"/>
    </row>
    <row r="200" spans="1:6">
      <c r="A200" s="1363">
        <v>7</v>
      </c>
      <c r="B200" s="509" t="s">
        <v>4649</v>
      </c>
      <c r="C200" s="509"/>
      <c r="D200" s="375"/>
      <c r="E200" s="375"/>
      <c r="F200" s="338"/>
    </row>
    <row r="201" spans="1:6">
      <c r="A201" s="1363">
        <v>8</v>
      </c>
      <c r="B201" s="509" t="s">
        <v>5301</v>
      </c>
      <c r="C201" s="509"/>
      <c r="D201" s="375"/>
      <c r="E201" s="375">
        <v>7650072</v>
      </c>
      <c r="F201" s="338">
        <v>7650072</v>
      </c>
    </row>
    <row r="202" spans="1:6">
      <c r="A202" s="1363">
        <v>9</v>
      </c>
      <c r="B202" s="509"/>
      <c r="C202" s="509"/>
      <c r="D202" s="375"/>
      <c r="E202" s="375"/>
      <c r="F202" s="338"/>
    </row>
    <row r="203" spans="1:6">
      <c r="A203" s="1363">
        <v>10</v>
      </c>
      <c r="B203" s="509"/>
      <c r="C203" s="576"/>
      <c r="D203" s="375"/>
      <c r="E203" s="375"/>
      <c r="F203" s="338"/>
    </row>
    <row r="204" spans="1:6">
      <c r="A204" s="1363">
        <v>11</v>
      </c>
      <c r="B204" s="509"/>
      <c r="C204" s="509"/>
      <c r="D204" s="375"/>
      <c r="E204" s="375"/>
      <c r="F204" s="338"/>
    </row>
    <row r="205" spans="1:6">
      <c r="A205" s="1363">
        <v>12</v>
      </c>
      <c r="B205" s="509"/>
      <c r="C205" s="509"/>
      <c r="D205" s="375"/>
      <c r="E205" s="375"/>
      <c r="F205" s="338"/>
    </row>
    <row r="206" spans="1:6">
      <c r="A206" s="1363">
        <v>13</v>
      </c>
      <c r="B206" s="509"/>
      <c r="C206" s="509"/>
      <c r="D206" s="375"/>
      <c r="E206" s="375"/>
      <c r="F206" s="338"/>
    </row>
    <row r="207" spans="1:6">
      <c r="A207" s="1363">
        <v>14</v>
      </c>
      <c r="B207" s="509"/>
      <c r="C207" s="509"/>
      <c r="D207" s="375"/>
      <c r="E207" s="375"/>
      <c r="F207" s="338"/>
    </row>
    <row r="208" spans="1:6">
      <c r="A208" s="1363">
        <v>15</v>
      </c>
      <c r="B208" s="509"/>
      <c r="C208" s="509"/>
      <c r="D208" s="375"/>
      <c r="E208" s="375"/>
      <c r="F208" s="338"/>
    </row>
    <row r="209" spans="1:6">
      <c r="A209" s="1363">
        <v>16</v>
      </c>
      <c r="B209" s="509"/>
      <c r="C209" s="509"/>
      <c r="D209" s="375"/>
      <c r="E209" s="375"/>
      <c r="F209" s="338"/>
    </row>
    <row r="210" spans="1:6">
      <c r="A210" s="1363">
        <v>17</v>
      </c>
      <c r="B210" s="509"/>
      <c r="C210" s="509"/>
      <c r="D210" s="375"/>
      <c r="E210" s="375"/>
      <c r="F210" s="338"/>
    </row>
    <row r="211" spans="1:6">
      <c r="A211" s="1363">
        <v>18</v>
      </c>
      <c r="B211" s="509"/>
      <c r="C211" s="509"/>
      <c r="D211" s="375"/>
      <c r="E211" s="375"/>
      <c r="F211" s="338"/>
    </row>
    <row r="212" spans="1:6">
      <c r="A212" s="1363">
        <v>19</v>
      </c>
      <c r="B212" s="509"/>
      <c r="C212" s="509"/>
      <c r="D212" s="375"/>
      <c r="E212" s="375"/>
      <c r="F212" s="338"/>
    </row>
    <row r="213" spans="1:6">
      <c r="A213" s="1363">
        <v>20</v>
      </c>
      <c r="B213" s="509"/>
      <c r="C213" s="509"/>
      <c r="D213" s="375"/>
      <c r="E213" s="375"/>
      <c r="F213" s="338"/>
    </row>
    <row r="214" spans="1:6">
      <c r="A214" s="1363">
        <v>21</v>
      </c>
      <c r="B214" s="509"/>
      <c r="C214" s="509"/>
      <c r="D214" s="375"/>
      <c r="E214" s="375"/>
      <c r="F214" s="338"/>
    </row>
    <row r="215" spans="1:6">
      <c r="A215" s="1363">
        <v>22</v>
      </c>
      <c r="B215" s="509"/>
      <c r="C215" s="509"/>
      <c r="D215" s="375"/>
      <c r="E215" s="375"/>
      <c r="F215" s="338"/>
    </row>
    <row r="216" spans="1:6">
      <c r="A216" s="1363">
        <v>23</v>
      </c>
      <c r="B216" s="509"/>
      <c r="C216" s="509"/>
      <c r="D216" s="375"/>
      <c r="E216" s="375"/>
      <c r="F216" s="338"/>
    </row>
    <row r="217" spans="1:6">
      <c r="A217" s="1363">
        <v>24</v>
      </c>
      <c r="B217" s="509"/>
      <c r="C217" s="509"/>
      <c r="D217" s="375"/>
      <c r="E217" s="375"/>
      <c r="F217" s="338"/>
    </row>
    <row r="218" spans="1:6">
      <c r="A218" s="1363">
        <v>25</v>
      </c>
      <c r="B218" s="509"/>
      <c r="C218" s="509"/>
      <c r="D218" s="375"/>
      <c r="E218" s="375"/>
      <c r="F218" s="338"/>
    </row>
    <row r="219" spans="1:6">
      <c r="A219" s="1363">
        <v>26</v>
      </c>
      <c r="B219" s="509"/>
      <c r="C219" s="509"/>
      <c r="D219" s="375"/>
      <c r="E219" s="375"/>
      <c r="F219" s="338"/>
    </row>
    <row r="220" spans="1:6">
      <c r="A220" s="1363">
        <v>27</v>
      </c>
      <c r="B220" s="509"/>
      <c r="C220" s="509"/>
      <c r="D220" s="375"/>
      <c r="E220" s="375"/>
      <c r="F220" s="338"/>
    </row>
    <row r="221" spans="1:6">
      <c r="A221" s="1363">
        <v>28</v>
      </c>
      <c r="B221" s="509"/>
      <c r="C221" s="509"/>
      <c r="D221" s="375"/>
      <c r="E221" s="375"/>
      <c r="F221" s="338"/>
    </row>
    <row r="222" spans="1:6">
      <c r="A222" s="1363">
        <v>29</v>
      </c>
      <c r="B222" s="509"/>
      <c r="C222" s="509"/>
      <c r="D222" s="375"/>
      <c r="E222" s="375"/>
      <c r="F222" s="338"/>
    </row>
    <row r="223" spans="1:6">
      <c r="A223" s="1363">
        <v>30</v>
      </c>
      <c r="B223" s="509"/>
      <c r="C223" s="509"/>
      <c r="D223" s="375"/>
      <c r="E223" s="375"/>
      <c r="F223" s="338"/>
    </row>
    <row r="224" spans="1:6">
      <c r="A224" s="1363">
        <v>31</v>
      </c>
      <c r="B224" s="509"/>
      <c r="C224" s="509"/>
      <c r="D224" s="375"/>
      <c r="E224" s="375"/>
      <c r="F224" s="338"/>
    </row>
    <row r="225" spans="1:6">
      <c r="A225" s="1363">
        <v>32</v>
      </c>
      <c r="B225" s="509"/>
      <c r="C225" s="509"/>
      <c r="D225" s="375"/>
      <c r="E225" s="375"/>
      <c r="F225" s="338"/>
    </row>
    <row r="226" spans="1:6">
      <c r="A226" s="1363">
        <v>33</v>
      </c>
      <c r="B226" s="509"/>
      <c r="C226" s="509"/>
      <c r="D226" s="375"/>
      <c r="E226" s="375"/>
      <c r="F226" s="338"/>
    </row>
    <row r="227" spans="1:6">
      <c r="A227" s="1371">
        <v>34</v>
      </c>
      <c r="B227" s="1365"/>
      <c r="C227" s="1027"/>
      <c r="D227" s="385"/>
      <c r="E227" s="427"/>
      <c r="F227" s="338"/>
    </row>
    <row r="228" spans="1:6">
      <c r="A228" s="1371">
        <v>35</v>
      </c>
      <c r="B228" s="1365"/>
      <c r="C228" s="1027"/>
      <c r="D228" s="385"/>
      <c r="E228" s="427"/>
      <c r="F228" s="338"/>
    </row>
    <row r="229" spans="1:6">
      <c r="A229" s="1371">
        <v>36</v>
      </c>
      <c r="B229" s="1365"/>
      <c r="C229" s="1027"/>
      <c r="D229" s="385"/>
      <c r="E229" s="427"/>
      <c r="F229" s="338"/>
    </row>
    <row r="230" spans="1:6">
      <c r="A230" s="1371">
        <v>37</v>
      </c>
      <c r="B230" s="1365"/>
      <c r="C230" s="1027"/>
      <c r="D230" s="385"/>
      <c r="E230" s="427"/>
      <c r="F230" s="338"/>
    </row>
    <row r="231" spans="1:6">
      <c r="A231" s="1371">
        <v>38</v>
      </c>
      <c r="B231" s="1365"/>
      <c r="C231" s="1027"/>
      <c r="D231" s="385"/>
      <c r="E231" s="427"/>
      <c r="F231" s="338"/>
    </row>
    <row r="232" spans="1:6">
      <c r="A232" s="1371">
        <v>39</v>
      </c>
      <c r="B232" s="1365"/>
      <c r="C232" s="1027"/>
      <c r="D232" s="385"/>
      <c r="E232" s="427"/>
      <c r="F232" s="338"/>
    </row>
    <row r="233" spans="1:6">
      <c r="A233" s="1371">
        <v>40</v>
      </c>
      <c r="B233" s="1365"/>
      <c r="C233" s="1027"/>
      <c r="D233" s="385"/>
      <c r="E233" s="427"/>
      <c r="F233" s="338"/>
    </row>
    <row r="234" spans="1:6">
      <c r="A234" s="1371">
        <v>41</v>
      </c>
      <c r="B234" s="1365"/>
      <c r="C234" s="1027"/>
      <c r="D234" s="385"/>
      <c r="E234" s="427"/>
      <c r="F234" s="338"/>
    </row>
    <row r="235" spans="1:6">
      <c r="A235" s="1371">
        <v>42</v>
      </c>
      <c r="B235" s="1365"/>
      <c r="C235" s="1027"/>
      <c r="D235" s="385"/>
      <c r="E235" s="427"/>
      <c r="F235" s="338"/>
    </row>
    <row r="236" spans="1:6">
      <c r="A236" s="1371">
        <v>43</v>
      </c>
      <c r="B236" s="1365"/>
      <c r="C236" s="1027"/>
      <c r="D236" s="385"/>
      <c r="E236" s="427"/>
      <c r="F236" s="338"/>
    </row>
    <row r="237" spans="1:6">
      <c r="A237" s="1371">
        <v>44</v>
      </c>
      <c r="B237" s="1365"/>
      <c r="C237" s="1027"/>
      <c r="D237" s="385"/>
      <c r="E237" s="427"/>
      <c r="F237" s="338"/>
    </row>
    <row r="238" spans="1:6">
      <c r="A238" s="1371">
        <v>45</v>
      </c>
      <c r="B238" s="1365"/>
      <c r="C238" s="1027"/>
      <c r="D238" s="385"/>
      <c r="E238" s="427"/>
      <c r="F238" s="338"/>
    </row>
    <row r="239" spans="1:6">
      <c r="A239" s="1371">
        <v>46</v>
      </c>
      <c r="B239" s="1365"/>
      <c r="C239" s="1027"/>
      <c r="D239" s="385"/>
      <c r="E239" s="427"/>
      <c r="F239" s="338"/>
    </row>
    <row r="240" spans="1:6">
      <c r="A240" s="1371">
        <v>47</v>
      </c>
      <c r="B240" s="1027"/>
      <c r="C240" s="1027"/>
      <c r="D240" s="427"/>
      <c r="E240" s="427"/>
      <c r="F240" s="379"/>
    </row>
    <row r="241" spans="1:6">
      <c r="A241" s="1371">
        <v>48</v>
      </c>
      <c r="B241" s="1365"/>
      <c r="C241" s="1027"/>
      <c r="D241" s="385"/>
      <c r="E241" s="427"/>
      <c r="F241" s="379"/>
    </row>
    <row r="242" spans="1:6" ht="15.6" thickBot="1">
      <c r="A242" s="1509">
        <v>49</v>
      </c>
      <c r="B242" s="1561" t="s">
        <v>1045</v>
      </c>
      <c r="C242" s="1562"/>
      <c r="D242" s="328">
        <f>SUM(D194:D241)</f>
        <v>0</v>
      </c>
      <c r="E242" s="328">
        <f>SUM(E194:E241)</f>
        <v>12661553</v>
      </c>
      <c r="F242" s="326">
        <f>SUM(F194:F241)</f>
        <v>12661553</v>
      </c>
    </row>
    <row r="243" spans="1:6">
      <c r="A243" s="9" t="s">
        <v>1418</v>
      </c>
    </row>
    <row r="244" spans="1:6">
      <c r="A244" s="12" t="s">
        <v>3547</v>
      </c>
      <c r="B244" s="12"/>
      <c r="C244" s="12"/>
      <c r="E244" s="12" t="s">
        <v>1046</v>
      </c>
      <c r="F244" s="12"/>
    </row>
    <row r="245" spans="1:6">
      <c r="A245" s="12" t="s">
        <v>4645</v>
      </c>
      <c r="B245" s="12"/>
      <c r="C245" s="12"/>
      <c r="D245" s="12"/>
      <c r="E245" s="12"/>
      <c r="F245" s="12"/>
    </row>
  </sheetData>
  <customSheetViews>
    <customSheetView guid="{B03EE9F7-5DE6-4312-9CF8-68BFF35B892B}" scale="60" colorId="22" showPageBreaks="1" printArea="1" view="pageBreakPreview">
      <selection activeCell="F42" sqref="F42"/>
      <rowBreaks count="3" manualBreakCount="3">
        <brk id="62" max="5" man="1"/>
        <brk id="123" max="5" man="1"/>
        <brk id="185" max="5" man="1"/>
      </rowBreaks>
      <pageMargins left="0.5" right="0.5" top="0.5" bottom="0.5" header="0.5" footer="0.5"/>
      <printOptions horizontalCentered="1" verticalCentered="1"/>
      <pageSetup scale="38" fitToHeight="2" orientation="portrait" horizontalDpi="300" verticalDpi="300" r:id="rId1"/>
      <headerFooter alignWithMargins="0"/>
    </customSheetView>
    <customSheetView guid="{6604920B-9A9A-4B1B-8001-ABFAE204A5A1}" scale="60" colorId="22" showPageBreaks="1" view="pageBreakPreview">
      <selection activeCell="F42" sqref="F42"/>
      <rowBreaks count="3" manualBreakCount="3">
        <brk id="62" max="5" man="1"/>
        <brk id="123" max="5" man="1"/>
        <brk id="185" max="5" man="1"/>
      </rowBreaks>
      <pageMargins left="0.5" right="0.5" top="0.5" bottom="0.5" header="0.5" footer="0.5"/>
      <printOptions horizontalCentered="1" verticalCentered="1"/>
      <pageSetup scale="38" fitToHeight="2" orientation="portrait" horizontalDpi="300" verticalDpi="300" r:id="rId2"/>
      <headerFooter alignWithMargins="0"/>
    </customSheetView>
    <customSheetView guid="{725D19D6-B2FF-4AA6-9BA8-2C93787C1292}" scale="60" colorId="22" showPageBreaks="1" printArea="1" view="pageBreakPreview" showRuler="0">
      <selection activeCell="F42" sqref="F42"/>
      <rowBreaks count="3" manualBreakCount="3">
        <brk id="62" max="5" man="1"/>
        <brk id="123" max="5" man="1"/>
        <brk id="185" max="5" man="1"/>
      </rowBreaks>
      <pageMargins left="0.5" right="0.5" top="0.5" bottom="0.5" header="0.5" footer="0.5"/>
      <printOptions horizontalCentered="1" verticalCentered="1"/>
      <pageSetup scale="38" fitToHeight="2" orientation="portrait" horizontalDpi="300" verticalDpi="300" r:id="rId3"/>
      <headerFooter alignWithMargins="0"/>
    </customSheetView>
    <customSheetView guid="{00D7FFF0-A637-4B2D-8964-7D108FE27DC9}" scale="60" colorId="22" showPageBreaks="1" printArea="1" view="pageBreakPreview">
      <selection activeCell="F42" sqref="F42"/>
      <rowBreaks count="3" manualBreakCount="3">
        <brk id="62" max="5" man="1"/>
        <brk id="123" max="5" man="1"/>
        <brk id="185" max="5" man="1"/>
      </rowBreaks>
      <pageMargins left="0.5" right="0.5" top="0.5" bottom="0.5" header="0.5" footer="0.5"/>
      <printOptions horizontalCentered="1" verticalCentered="1"/>
      <pageSetup scale="38" fitToHeight="2" orientation="portrait" horizontalDpi="300" verticalDpi="300" r:id="rId4"/>
      <headerFooter alignWithMargins="0"/>
    </customSheetView>
    <customSheetView guid="{8930B103-E5CB-49CF-B279-92DC95584FC0}" scale="60" colorId="22" showPageBreaks="1" printArea="1" view="pageBreakPreview">
      <selection activeCell="F42" sqref="F42"/>
      <rowBreaks count="3" manualBreakCount="3">
        <brk id="62" max="5" man="1"/>
        <brk id="123" max="5" man="1"/>
        <brk id="185" max="5" man="1"/>
      </rowBreaks>
      <pageMargins left="0.5" right="0.5" top="0.5" bottom="0.5" header="0.5" footer="0.5"/>
      <printOptions horizontalCentered="1" verticalCentered="1"/>
      <pageSetup scale="38" fitToHeight="2" orientation="portrait" horizontalDpi="300" verticalDpi="300" r:id="rId5"/>
      <headerFooter alignWithMargins="0"/>
    </customSheetView>
  </customSheetViews>
  <phoneticPr fontId="54" type="noConversion"/>
  <printOptions horizontalCentered="1" verticalCentered="1"/>
  <pageMargins left="0.5" right="0.5" top="0.5" bottom="0.5" header="0.5" footer="0.5"/>
  <pageSetup scale="70" fitToHeight="2" orientation="portrait" horizontalDpi="300" verticalDpi="300" r:id="rId6"/>
  <headerFooter alignWithMargins="0"/>
  <rowBreaks count="3" manualBreakCount="3">
    <brk id="62" max="5" man="1"/>
    <brk id="123" max="5" man="1"/>
    <brk id="185" max="5" man="1"/>
  </rowBreaks>
  <legacyDrawing r:id="rId7"/>
</worksheet>
</file>

<file path=xl/worksheets/sheet48.xml><?xml version="1.0" encoding="utf-8"?>
<worksheet xmlns="http://schemas.openxmlformats.org/spreadsheetml/2006/main" xmlns:r="http://schemas.openxmlformats.org/officeDocument/2006/relationships">
  <sheetPr transitionEvaluation="1">
    <pageSetUpPr fitToPage="1"/>
  </sheetPr>
  <dimension ref="A1:J83"/>
  <sheetViews>
    <sheetView defaultGridColor="0" topLeftCell="A37" colorId="22" zoomScale="85" zoomScaleNormal="85" workbookViewId="0">
      <selection activeCell="D72" sqref="D72"/>
    </sheetView>
  </sheetViews>
  <sheetFormatPr defaultColWidth="9.6328125" defaultRowHeight="15"/>
  <cols>
    <col min="1" max="1" width="4.6328125" style="9" customWidth="1"/>
    <col min="2" max="2" width="45.6328125" style="9" customWidth="1"/>
    <col min="3" max="3" width="22.08984375" style="9" customWidth="1"/>
    <col min="4" max="5" width="25.6328125" style="9" customWidth="1"/>
    <col min="6" max="6" width="30.6328125" style="9" customWidth="1"/>
    <col min="7" max="7" width="35.6328125" style="9" customWidth="1"/>
    <col min="8" max="9" width="25.6328125" style="9" customWidth="1"/>
    <col min="10" max="10" width="4.6328125" style="9" customWidth="1"/>
    <col min="11" max="16384" width="9.6328125" style="9"/>
  </cols>
  <sheetData>
    <row r="1" spans="1:10">
      <c r="A1" s="43" t="s">
        <v>1429</v>
      </c>
      <c r="B1" s="44"/>
      <c r="C1" s="46" t="s">
        <v>1202</v>
      </c>
      <c r="D1" s="59" t="s">
        <v>1431</v>
      </c>
      <c r="E1" s="577" t="s">
        <v>1432</v>
      </c>
      <c r="F1" s="43" t="s">
        <v>1429</v>
      </c>
      <c r="G1" s="59" t="s">
        <v>1202</v>
      </c>
      <c r="H1" s="578" t="s">
        <v>1431</v>
      </c>
      <c r="I1" s="59" t="s">
        <v>1432</v>
      </c>
      <c r="J1" s="60"/>
    </row>
    <row r="2" spans="1:10">
      <c r="A2" s="72" t="str">
        <f>'Data Sheet'!$C$25</f>
        <v>Rochester Gas &amp; Electric Corporation</v>
      </c>
      <c r="B2" s="65"/>
      <c r="C2" s="30" t="s">
        <v>4654</v>
      </c>
      <c r="D2" s="57" t="s">
        <v>1434</v>
      </c>
      <c r="E2" s="49"/>
      <c r="F2" s="72" t="str">
        <f>'Data Sheet'!$C$25</f>
        <v>Rochester Gas &amp; Electric Corporation</v>
      </c>
      <c r="G2" s="57" t="s">
        <v>4655</v>
      </c>
      <c r="H2" s="57" t="s">
        <v>1434</v>
      </c>
      <c r="I2" s="1102"/>
      <c r="J2" s="39"/>
    </row>
    <row r="3" spans="1:10" ht="15" customHeight="1">
      <c r="A3" s="37"/>
      <c r="B3" s="116"/>
      <c r="C3" s="38" t="s">
        <v>1354</v>
      </c>
      <c r="D3" s="1103">
        <v>41639</v>
      </c>
      <c r="E3" s="1603" t="str">
        <f>'Data Sheet'!$C$38</f>
        <v>12/31/2013</v>
      </c>
      <c r="F3" s="37"/>
      <c r="G3" s="117" t="s">
        <v>1354</v>
      </c>
      <c r="H3" s="1103">
        <v>41639</v>
      </c>
      <c r="I3" s="1104" t="str">
        <f>'Data Sheet'!$C$38</f>
        <v>12/31/2013</v>
      </c>
      <c r="J3" s="133"/>
    </row>
    <row r="4" spans="1:10" ht="15" customHeight="1">
      <c r="A4" s="579" t="s">
        <v>1049</v>
      </c>
      <c r="B4" s="580"/>
      <c r="C4" s="580"/>
      <c r="D4" s="580"/>
      <c r="E4" s="581"/>
      <c r="F4" s="579" t="s">
        <v>1050</v>
      </c>
      <c r="G4" s="264"/>
      <c r="H4" s="580"/>
      <c r="I4" s="580"/>
      <c r="J4" s="581"/>
    </row>
    <row r="5" spans="1:10">
      <c r="A5" s="34"/>
      <c r="B5" s="30"/>
      <c r="C5" s="30"/>
      <c r="D5" s="30"/>
      <c r="E5" s="39"/>
      <c r="F5" s="582"/>
      <c r="G5" s="583"/>
      <c r="H5" s="583"/>
      <c r="I5" s="583"/>
      <c r="J5" s="175"/>
    </row>
    <row r="6" spans="1:10">
      <c r="A6" s="34"/>
      <c r="B6" s="30"/>
      <c r="C6" s="30"/>
      <c r="D6" s="30"/>
      <c r="E6" s="39"/>
      <c r="F6" s="34"/>
      <c r="G6" s="30"/>
      <c r="H6" s="30"/>
      <c r="I6" s="30"/>
      <c r="J6" s="39"/>
    </row>
    <row r="7" spans="1:10" ht="17.399999999999999">
      <c r="A7" s="72"/>
      <c r="B7" s="584" t="s">
        <v>1051</v>
      </c>
      <c r="C7" s="30"/>
      <c r="D7" s="584" t="s">
        <v>1052</v>
      </c>
      <c r="E7" s="39"/>
      <c r="F7" s="585" t="s">
        <v>1053</v>
      </c>
      <c r="G7" s="584"/>
      <c r="H7" s="584" t="s">
        <v>1054</v>
      </c>
      <c r="I7" s="584"/>
      <c r="J7" s="39"/>
    </row>
    <row r="8" spans="1:10" ht="17.399999999999999">
      <c r="A8" s="72"/>
      <c r="B8" s="584" t="s">
        <v>1055</v>
      </c>
      <c r="C8" s="30"/>
      <c r="D8" s="584" t="s">
        <v>1056</v>
      </c>
      <c r="E8" s="39"/>
      <c r="F8" s="585" t="s">
        <v>1057</v>
      </c>
      <c r="G8" s="584"/>
      <c r="H8" s="584" t="s">
        <v>1058</v>
      </c>
      <c r="I8" s="584"/>
      <c r="J8" s="39"/>
    </row>
    <row r="9" spans="1:10" ht="17.399999999999999">
      <c r="A9" s="72"/>
      <c r="B9" s="584" t="s">
        <v>1059</v>
      </c>
      <c r="C9" s="30"/>
      <c r="D9" s="584" t="s">
        <v>1060</v>
      </c>
      <c r="E9" s="39"/>
      <c r="F9" s="585" t="s">
        <v>1061</v>
      </c>
      <c r="G9" s="584"/>
      <c r="H9" s="584" t="s">
        <v>1062</v>
      </c>
      <c r="I9" s="584"/>
      <c r="J9" s="39"/>
    </row>
    <row r="10" spans="1:10" ht="17.399999999999999">
      <c r="A10" s="72"/>
      <c r="B10" s="584" t="s">
        <v>2510</v>
      </c>
      <c r="C10" s="30"/>
      <c r="D10" s="584" t="s">
        <v>2511</v>
      </c>
      <c r="E10" s="39"/>
      <c r="F10" s="585" t="s">
        <v>1072</v>
      </c>
      <c r="G10" s="584"/>
      <c r="H10" s="584" t="s">
        <v>1073</v>
      </c>
      <c r="I10" s="584"/>
      <c r="J10" s="39"/>
    </row>
    <row r="11" spans="1:10" ht="17.399999999999999">
      <c r="A11" s="72"/>
      <c r="B11" s="584" t="s">
        <v>1074</v>
      </c>
      <c r="C11" s="30"/>
      <c r="D11" s="584" t="s">
        <v>1075</v>
      </c>
      <c r="E11" s="39"/>
      <c r="F11" s="585" t="s">
        <v>1076</v>
      </c>
      <c r="G11" s="584"/>
      <c r="H11" s="584" t="s">
        <v>1077</v>
      </c>
      <c r="I11" s="584"/>
      <c r="J11" s="39"/>
    </row>
    <row r="12" spans="1:10" ht="17.399999999999999">
      <c r="A12" s="72"/>
      <c r="B12" s="584" t="s">
        <v>1078</v>
      </c>
      <c r="C12" s="30"/>
      <c r="D12" s="30"/>
      <c r="E12" s="39"/>
      <c r="F12" s="585" t="s">
        <v>2541</v>
      </c>
      <c r="G12" s="584"/>
      <c r="H12" s="584" t="s">
        <v>2542</v>
      </c>
      <c r="I12" s="584"/>
      <c r="J12" s="39"/>
    </row>
    <row r="13" spans="1:10" ht="17.399999999999999">
      <c r="A13" s="72"/>
      <c r="B13" s="584" t="s">
        <v>2543</v>
      </c>
      <c r="C13" s="30"/>
      <c r="D13" s="30"/>
      <c r="E13" s="39"/>
      <c r="F13" s="585" t="s">
        <v>2544</v>
      </c>
      <c r="G13" s="584"/>
      <c r="H13" s="584" t="s">
        <v>2545</v>
      </c>
      <c r="I13" s="584"/>
      <c r="J13" s="39"/>
    </row>
    <row r="14" spans="1:10">
      <c r="A14" s="34"/>
      <c r="B14" s="30"/>
      <c r="C14" s="30"/>
      <c r="D14" s="30"/>
      <c r="E14" s="39"/>
      <c r="F14" s="34"/>
      <c r="G14" s="30"/>
      <c r="H14" s="30"/>
      <c r="I14" s="30"/>
      <c r="J14" s="39"/>
    </row>
    <row r="15" spans="1:10">
      <c r="A15" s="37"/>
      <c r="B15" s="38"/>
      <c r="C15" s="38"/>
      <c r="D15" s="32"/>
      <c r="E15" s="33"/>
      <c r="F15" s="37"/>
      <c r="G15" s="38"/>
      <c r="H15" s="38"/>
      <c r="I15" s="38"/>
      <c r="J15" s="133"/>
    </row>
    <row r="16" spans="1:10">
      <c r="A16" s="582"/>
      <c r="B16" s="583"/>
      <c r="C16" s="583"/>
      <c r="D16" s="586" t="s">
        <v>2546</v>
      </c>
      <c r="E16" s="581"/>
      <c r="F16" s="263" t="s">
        <v>2547</v>
      </c>
      <c r="G16" s="580"/>
      <c r="H16" s="586" t="s">
        <v>2548</v>
      </c>
      <c r="I16" s="580"/>
      <c r="J16" s="242"/>
    </row>
    <row r="17" spans="1:10">
      <c r="A17" s="820" t="s">
        <v>1357</v>
      </c>
      <c r="B17" s="178" t="s">
        <v>2549</v>
      </c>
      <c r="C17" s="30"/>
      <c r="D17" s="205" t="s">
        <v>2550</v>
      </c>
      <c r="E17" s="207" t="s">
        <v>2551</v>
      </c>
      <c r="F17" s="820" t="s">
        <v>2550</v>
      </c>
      <c r="G17" s="205" t="s">
        <v>2552</v>
      </c>
      <c r="H17" s="205" t="s">
        <v>2553</v>
      </c>
      <c r="I17" s="205" t="s">
        <v>2554</v>
      </c>
      <c r="J17" s="49" t="s">
        <v>1357</v>
      </c>
    </row>
    <row r="18" spans="1:10">
      <c r="A18" s="34"/>
      <c r="B18" s="30"/>
      <c r="C18" s="30"/>
      <c r="D18" s="205"/>
      <c r="E18" s="207" t="s">
        <v>4212</v>
      </c>
      <c r="F18" s="34"/>
      <c r="G18" s="57"/>
      <c r="H18" s="57"/>
      <c r="I18" s="57"/>
      <c r="J18" s="49"/>
    </row>
    <row r="19" spans="1:10">
      <c r="A19" s="832" t="s">
        <v>1360</v>
      </c>
      <c r="B19" s="230" t="s">
        <v>446</v>
      </c>
      <c r="C19" s="38"/>
      <c r="D19" s="160" t="s">
        <v>447</v>
      </c>
      <c r="E19" s="208" t="s">
        <v>448</v>
      </c>
      <c r="F19" s="832" t="s">
        <v>449</v>
      </c>
      <c r="G19" s="160" t="s">
        <v>1953</v>
      </c>
      <c r="H19" s="160" t="s">
        <v>1954</v>
      </c>
      <c r="I19" s="160" t="s">
        <v>1955</v>
      </c>
      <c r="J19" s="134" t="s">
        <v>1360</v>
      </c>
    </row>
    <row r="20" spans="1:10">
      <c r="A20" s="587">
        <v>1</v>
      </c>
      <c r="B20" s="833" t="s">
        <v>2555</v>
      </c>
      <c r="C20" s="589"/>
      <c r="D20" s="590"/>
      <c r="E20" s="591"/>
      <c r="F20" s="592"/>
      <c r="G20" s="593"/>
      <c r="H20" s="593"/>
      <c r="I20" s="593"/>
      <c r="J20" s="594">
        <v>1</v>
      </c>
    </row>
    <row r="21" spans="1:10">
      <c r="A21" s="587">
        <v>2</v>
      </c>
      <c r="B21" s="588" t="s">
        <v>2556</v>
      </c>
      <c r="C21" s="589"/>
      <c r="D21" s="595">
        <v>305121225</v>
      </c>
      <c r="E21" s="596">
        <v>288349407</v>
      </c>
      <c r="F21" s="597">
        <v>2686168.5040000002</v>
      </c>
      <c r="G21" s="598">
        <v>2688367</v>
      </c>
      <c r="H21" s="598">
        <v>330180</v>
      </c>
      <c r="I21" s="598">
        <v>328581</v>
      </c>
      <c r="J21" s="594">
        <v>2</v>
      </c>
    </row>
    <row r="22" spans="1:10">
      <c r="A22" s="587">
        <v>3</v>
      </c>
      <c r="B22" s="588" t="s">
        <v>2557</v>
      </c>
      <c r="C22" s="589"/>
      <c r="D22" s="593"/>
      <c r="E22" s="599"/>
      <c r="F22" s="592"/>
      <c r="G22" s="593"/>
      <c r="H22" s="593"/>
      <c r="I22" s="593"/>
      <c r="J22" s="594">
        <v>3</v>
      </c>
    </row>
    <row r="23" spans="1:10">
      <c r="A23" s="587">
        <v>4</v>
      </c>
      <c r="B23" s="588" t="s">
        <v>2558</v>
      </c>
      <c r="C23" s="589"/>
      <c r="D23" s="598">
        <v>167765362</v>
      </c>
      <c r="E23" s="600">
        <v>168229341</v>
      </c>
      <c r="F23" s="597">
        <v>2593626</v>
      </c>
      <c r="G23" s="598">
        <v>2626563</v>
      </c>
      <c r="H23" s="598">
        <v>36608</v>
      </c>
      <c r="I23" s="598">
        <v>36574</v>
      </c>
      <c r="J23" s="594">
        <v>4</v>
      </c>
    </row>
    <row r="24" spans="1:10">
      <c r="A24" s="587">
        <v>5</v>
      </c>
      <c r="B24" s="588" t="s">
        <v>2559</v>
      </c>
      <c r="C24" s="589"/>
      <c r="D24" s="598">
        <v>51931279</v>
      </c>
      <c r="E24" s="600">
        <v>59746719</v>
      </c>
      <c r="F24" s="597">
        <v>1324716</v>
      </c>
      <c r="G24" s="598">
        <v>1360179</v>
      </c>
      <c r="H24" s="598">
        <v>892</v>
      </c>
      <c r="I24" s="598">
        <v>920</v>
      </c>
      <c r="J24" s="594">
        <v>5</v>
      </c>
    </row>
    <row r="25" spans="1:10">
      <c r="A25" s="587">
        <v>6</v>
      </c>
      <c r="B25" s="588" t="s">
        <v>2560</v>
      </c>
      <c r="C25" s="589"/>
      <c r="D25" s="598">
        <v>6590716</v>
      </c>
      <c r="E25" s="600">
        <v>6802783</v>
      </c>
      <c r="F25" s="597">
        <v>48030</v>
      </c>
      <c r="G25" s="598">
        <v>47497</v>
      </c>
      <c r="H25" s="598">
        <v>474</v>
      </c>
      <c r="I25" s="598">
        <v>471</v>
      </c>
      <c r="J25" s="594">
        <v>6</v>
      </c>
    </row>
    <row r="26" spans="1:10">
      <c r="A26" s="587">
        <v>7</v>
      </c>
      <c r="B26" s="588" t="s">
        <v>2561</v>
      </c>
      <c r="C26" s="589"/>
      <c r="D26" s="598">
        <v>29418885</v>
      </c>
      <c r="E26" s="600">
        <v>29955585</v>
      </c>
      <c r="F26" s="597">
        <v>502425</v>
      </c>
      <c r="G26" s="598">
        <v>508544</v>
      </c>
      <c r="H26" s="598">
        <v>2549</v>
      </c>
      <c r="I26" s="598">
        <v>2519</v>
      </c>
      <c r="J26" s="594">
        <v>7</v>
      </c>
    </row>
    <row r="27" spans="1:10">
      <c r="A27" s="587">
        <v>8</v>
      </c>
      <c r="B27" s="588" t="s">
        <v>1000</v>
      </c>
      <c r="C27" s="589"/>
      <c r="D27" s="598">
        <v>0</v>
      </c>
      <c r="E27" s="600">
        <v>0</v>
      </c>
      <c r="F27" s="597"/>
      <c r="G27" s="598"/>
      <c r="H27" s="598"/>
      <c r="I27" s="598"/>
      <c r="J27" s="594">
        <v>8</v>
      </c>
    </row>
    <row r="28" spans="1:10">
      <c r="A28" s="587">
        <v>9</v>
      </c>
      <c r="B28" s="588" t="s">
        <v>1001</v>
      </c>
      <c r="C28" s="589"/>
      <c r="D28" s="598">
        <v>0</v>
      </c>
      <c r="E28" s="600">
        <v>0</v>
      </c>
      <c r="F28" s="597"/>
      <c r="G28" s="598"/>
      <c r="H28" s="598"/>
      <c r="I28" s="598"/>
      <c r="J28" s="594">
        <v>9</v>
      </c>
    </row>
    <row r="29" spans="1:10">
      <c r="A29" s="587">
        <v>10</v>
      </c>
      <c r="B29" s="588" t="s">
        <v>1017</v>
      </c>
      <c r="C29" s="589"/>
      <c r="D29" s="598">
        <f t="shared" ref="D29:I29" si="0">SUM(D20:D28)</f>
        <v>560827467</v>
      </c>
      <c r="E29" s="600">
        <f t="shared" si="0"/>
        <v>553083835</v>
      </c>
      <c r="F29" s="597">
        <f t="shared" si="0"/>
        <v>7154965.5040000007</v>
      </c>
      <c r="G29" s="598">
        <f t="shared" si="0"/>
        <v>7231150</v>
      </c>
      <c r="H29" s="598">
        <f t="shared" si="0"/>
        <v>370703</v>
      </c>
      <c r="I29" s="598">
        <f t="shared" si="0"/>
        <v>369065</v>
      </c>
      <c r="J29" s="594">
        <v>10</v>
      </c>
    </row>
    <row r="30" spans="1:10">
      <c r="A30" s="587">
        <v>11</v>
      </c>
      <c r="B30" s="588" t="s">
        <v>1018</v>
      </c>
      <c r="C30" s="589"/>
      <c r="D30" s="598">
        <v>64552432</v>
      </c>
      <c r="E30" s="600">
        <v>50801816</v>
      </c>
      <c r="F30" s="597">
        <v>1869666</v>
      </c>
      <c r="G30" s="598">
        <v>1727672</v>
      </c>
      <c r="H30" s="598">
        <v>50</v>
      </c>
      <c r="I30" s="598">
        <v>48</v>
      </c>
      <c r="J30" s="594">
        <v>11</v>
      </c>
    </row>
    <row r="31" spans="1:10">
      <c r="A31" s="587">
        <v>12</v>
      </c>
      <c r="B31" s="588" t="s">
        <v>1019</v>
      </c>
      <c r="C31" s="589"/>
      <c r="D31" s="598">
        <f t="shared" ref="D31:I31" si="1">SUM(D29:D30)</f>
        <v>625379899</v>
      </c>
      <c r="E31" s="600">
        <f t="shared" si="1"/>
        <v>603885651</v>
      </c>
      <c r="F31" s="597">
        <f t="shared" si="1"/>
        <v>9024631.5040000007</v>
      </c>
      <c r="G31" s="598">
        <f t="shared" si="1"/>
        <v>8958822</v>
      </c>
      <c r="H31" s="598">
        <f t="shared" si="1"/>
        <v>370753</v>
      </c>
      <c r="I31" s="598">
        <f t="shared" si="1"/>
        <v>369113</v>
      </c>
      <c r="J31" s="594">
        <v>12</v>
      </c>
    </row>
    <row r="32" spans="1:10">
      <c r="A32" s="587">
        <v>13</v>
      </c>
      <c r="B32" s="588" t="s">
        <v>1020</v>
      </c>
      <c r="C32" s="589"/>
      <c r="D32" s="598"/>
      <c r="E32" s="600"/>
      <c r="F32" s="597"/>
      <c r="G32" s="598"/>
      <c r="H32" s="598"/>
      <c r="I32" s="598"/>
      <c r="J32" s="594">
        <v>13</v>
      </c>
    </row>
    <row r="33" spans="1:10">
      <c r="A33" s="587">
        <v>14</v>
      </c>
      <c r="B33" s="588" t="s">
        <v>1021</v>
      </c>
      <c r="C33" s="589"/>
      <c r="D33" s="598">
        <f t="shared" ref="D33:I33" si="2">D31-D32</f>
        <v>625379899</v>
      </c>
      <c r="E33" s="600">
        <f t="shared" si="2"/>
        <v>603885651</v>
      </c>
      <c r="F33" s="597">
        <f t="shared" si="2"/>
        <v>9024631.5040000007</v>
      </c>
      <c r="G33" s="598">
        <f t="shared" si="2"/>
        <v>8958822</v>
      </c>
      <c r="H33" s="598">
        <f t="shared" si="2"/>
        <v>370753</v>
      </c>
      <c r="I33" s="598">
        <f t="shared" si="2"/>
        <v>369113</v>
      </c>
      <c r="J33" s="594">
        <v>14</v>
      </c>
    </row>
    <row r="34" spans="1:10">
      <c r="A34" s="587">
        <v>15</v>
      </c>
      <c r="B34" s="588" t="s">
        <v>1022</v>
      </c>
      <c r="C34" s="589"/>
      <c r="D34" s="593"/>
      <c r="E34" s="599"/>
      <c r="F34" s="358"/>
      <c r="G34" s="601"/>
      <c r="H34" s="601"/>
      <c r="I34" s="601"/>
      <c r="J34" s="602"/>
    </row>
    <row r="35" spans="1:10">
      <c r="A35" s="587">
        <v>16</v>
      </c>
      <c r="B35" s="588" t="s">
        <v>1023</v>
      </c>
      <c r="C35" s="589"/>
      <c r="D35" s="598">
        <v>1939112</v>
      </c>
      <c r="E35" s="600">
        <v>1724599</v>
      </c>
      <c r="F35" s="34"/>
      <c r="G35" s="30"/>
      <c r="H35" s="30"/>
      <c r="I35" s="30"/>
      <c r="J35" s="39"/>
    </row>
    <row r="36" spans="1:10">
      <c r="A36" s="587">
        <v>17</v>
      </c>
      <c r="B36" s="588" t="s">
        <v>1024</v>
      </c>
      <c r="C36" s="589"/>
      <c r="D36" s="598">
        <v>241488</v>
      </c>
      <c r="E36" s="600">
        <v>420263</v>
      </c>
      <c r="F36" s="603"/>
      <c r="G36" s="30"/>
      <c r="H36" s="30"/>
      <c r="I36" s="30"/>
      <c r="J36" s="39"/>
    </row>
    <row r="37" spans="1:10">
      <c r="A37" s="587">
        <v>18</v>
      </c>
      <c r="B37" s="588" t="s">
        <v>1025</v>
      </c>
      <c r="C37" s="589"/>
      <c r="D37" s="598"/>
      <c r="E37" s="600"/>
      <c r="F37" s="34" t="s">
        <v>4683</v>
      </c>
      <c r="G37" s="30"/>
      <c r="H37" s="30"/>
      <c r="I37" s="30"/>
      <c r="J37" s="39"/>
    </row>
    <row r="38" spans="1:10">
      <c r="A38" s="587">
        <v>19</v>
      </c>
      <c r="B38" s="588" t="s">
        <v>1026</v>
      </c>
      <c r="C38" s="589"/>
      <c r="D38" s="598">
        <v>3281634</v>
      </c>
      <c r="E38" s="600">
        <v>1890344</v>
      </c>
      <c r="F38" s="34"/>
      <c r="G38" s="30"/>
      <c r="H38" s="30"/>
      <c r="I38" s="30"/>
      <c r="J38" s="39"/>
    </row>
    <row r="39" spans="1:10">
      <c r="A39" s="587">
        <v>20</v>
      </c>
      <c r="B39" s="588" t="s">
        <v>1027</v>
      </c>
      <c r="C39" s="589"/>
      <c r="D39" s="598"/>
      <c r="E39" s="600"/>
      <c r="F39" s="34" t="s">
        <v>4684</v>
      </c>
      <c r="G39" s="30"/>
      <c r="H39" s="30"/>
      <c r="I39" s="30"/>
      <c r="J39" s="39"/>
    </row>
    <row r="40" spans="1:10">
      <c r="A40" s="587">
        <v>21</v>
      </c>
      <c r="B40" s="588" t="s">
        <v>1028</v>
      </c>
      <c r="C40" s="589"/>
      <c r="D40" s="598">
        <v>45320175</v>
      </c>
      <c r="E40" s="600">
        <v>-12900301</v>
      </c>
      <c r="F40" s="34"/>
      <c r="G40" s="30"/>
      <c r="H40" s="30"/>
      <c r="I40" s="30"/>
      <c r="J40" s="39"/>
    </row>
    <row r="41" spans="1:10">
      <c r="A41" s="587">
        <v>22</v>
      </c>
      <c r="B41" s="588"/>
      <c r="C41" s="589"/>
      <c r="D41" s="598">
        <v>184025</v>
      </c>
      <c r="E41" s="600">
        <v>198440</v>
      </c>
      <c r="F41" s="34"/>
      <c r="G41" s="30"/>
      <c r="H41" s="30"/>
      <c r="I41" s="30"/>
      <c r="J41" s="39"/>
    </row>
    <row r="42" spans="1:10">
      <c r="A42" s="587">
        <v>23</v>
      </c>
      <c r="B42" s="588"/>
      <c r="C42" s="589"/>
      <c r="D42" s="598"/>
      <c r="E42" s="600"/>
      <c r="F42" s="34"/>
      <c r="G42" s="30"/>
      <c r="H42" s="30"/>
      <c r="I42" s="30"/>
      <c r="J42" s="39"/>
    </row>
    <row r="43" spans="1:10">
      <c r="A43" s="587">
        <v>24</v>
      </c>
      <c r="B43" s="588"/>
      <c r="C43" s="589"/>
      <c r="D43" s="598"/>
      <c r="E43" s="600"/>
      <c r="F43" s="34"/>
      <c r="G43" s="30"/>
      <c r="H43" s="30"/>
      <c r="I43" s="30"/>
      <c r="J43" s="39"/>
    </row>
    <row r="44" spans="1:10">
      <c r="A44" s="587">
        <v>25</v>
      </c>
      <c r="B44" s="588"/>
      <c r="C44" s="589"/>
      <c r="D44" s="598"/>
      <c r="E44" s="600"/>
      <c r="F44" s="34"/>
      <c r="G44" s="30"/>
      <c r="H44" s="30"/>
      <c r="I44" s="30"/>
      <c r="J44" s="39"/>
    </row>
    <row r="45" spans="1:10">
      <c r="A45" s="587">
        <v>26</v>
      </c>
      <c r="B45" s="588" t="s">
        <v>1029</v>
      </c>
      <c r="C45" s="589"/>
      <c r="D45" s="598">
        <f>SUM(D35:D44)</f>
        <v>50966434</v>
      </c>
      <c r="E45" s="600">
        <f>SUM(E35:E44)</f>
        <v>-8666655</v>
      </c>
      <c r="F45" s="34"/>
      <c r="G45" s="30"/>
      <c r="H45" s="30"/>
      <c r="I45" s="30"/>
      <c r="J45" s="39"/>
    </row>
    <row r="46" spans="1:10">
      <c r="A46" s="587">
        <v>27</v>
      </c>
      <c r="B46" s="588" t="s">
        <v>1030</v>
      </c>
      <c r="C46" s="589"/>
      <c r="D46" s="595">
        <f>D33+D45</f>
        <v>676346333</v>
      </c>
      <c r="E46" s="596">
        <f>E33+E45</f>
        <v>595218996</v>
      </c>
      <c r="F46" s="34"/>
      <c r="G46" s="30"/>
      <c r="H46" s="30"/>
      <c r="I46" s="30"/>
      <c r="J46" s="39"/>
    </row>
    <row r="47" spans="1:10">
      <c r="A47" s="34"/>
      <c r="B47" s="30"/>
      <c r="C47" s="30"/>
      <c r="D47" s="144"/>
      <c r="E47" s="145"/>
      <c r="F47" s="34"/>
      <c r="G47" s="30"/>
      <c r="H47" s="30"/>
      <c r="I47" s="30"/>
      <c r="J47" s="39"/>
    </row>
    <row r="48" spans="1:10">
      <c r="A48" s="34"/>
      <c r="B48" s="30"/>
      <c r="C48" s="30"/>
      <c r="D48" s="144"/>
      <c r="E48" s="145"/>
      <c r="F48" s="34"/>
      <c r="G48" s="30"/>
      <c r="H48" s="30"/>
      <c r="I48" s="30"/>
      <c r="J48" s="39"/>
    </row>
    <row r="49" spans="1:10">
      <c r="A49" s="34" t="s">
        <v>4656</v>
      </c>
      <c r="B49" s="30"/>
      <c r="C49" s="30"/>
      <c r="D49" s="144"/>
      <c r="E49" s="145"/>
      <c r="F49" s="34"/>
      <c r="G49" s="30"/>
      <c r="H49" s="30"/>
      <c r="I49" s="30"/>
      <c r="J49" s="39"/>
    </row>
    <row r="50" spans="1:10">
      <c r="A50" s="34" t="s">
        <v>4657</v>
      </c>
      <c r="B50" s="30"/>
      <c r="C50" s="30"/>
      <c r="D50" s="144"/>
      <c r="E50" s="145"/>
      <c r="F50" s="34"/>
      <c r="G50" s="30"/>
      <c r="H50" s="30"/>
      <c r="I50" s="30"/>
      <c r="J50" s="39"/>
    </row>
    <row r="51" spans="1:10">
      <c r="A51" s="34" t="s">
        <v>4658</v>
      </c>
      <c r="B51" s="30"/>
      <c r="C51" s="30"/>
      <c r="D51" s="144"/>
      <c r="E51" s="145"/>
      <c r="F51" s="34"/>
      <c r="G51" s="30"/>
      <c r="H51" s="30"/>
      <c r="I51" s="30"/>
      <c r="J51" s="39"/>
    </row>
    <row r="52" spans="1:10">
      <c r="A52" s="34"/>
      <c r="B52" s="30" t="s">
        <v>4659</v>
      </c>
      <c r="C52" s="30"/>
      <c r="D52" s="144">
        <v>3416168</v>
      </c>
      <c r="E52" s="145"/>
      <c r="F52" s="34"/>
      <c r="G52" s="30"/>
      <c r="H52" s="30"/>
      <c r="I52" s="30"/>
      <c r="J52" s="39"/>
    </row>
    <row r="53" spans="1:10">
      <c r="A53" s="34"/>
      <c r="B53" s="30" t="s">
        <v>4660</v>
      </c>
      <c r="C53" s="30"/>
      <c r="D53" s="144">
        <v>-428190</v>
      </c>
      <c r="E53" s="145"/>
      <c r="F53" s="34"/>
      <c r="G53" s="30"/>
      <c r="H53" s="30"/>
      <c r="I53" s="30"/>
      <c r="J53" s="39"/>
    </row>
    <row r="54" spans="1:10">
      <c r="A54" s="34"/>
      <c r="B54" s="30" t="s">
        <v>4661</v>
      </c>
      <c r="C54" s="30"/>
      <c r="D54" s="144">
        <v>1368599</v>
      </c>
      <c r="E54" s="145"/>
      <c r="F54" s="34"/>
      <c r="G54" s="30"/>
      <c r="H54" s="30"/>
      <c r="I54" s="30"/>
      <c r="J54" s="39"/>
    </row>
    <row r="55" spans="1:10">
      <c r="A55" s="34"/>
      <c r="B55" s="30" t="s">
        <v>4662</v>
      </c>
      <c r="C55" s="30"/>
      <c r="D55" s="144">
        <v>5975143</v>
      </c>
      <c r="E55" s="145"/>
      <c r="F55" s="34"/>
      <c r="G55" s="30"/>
      <c r="H55" s="30"/>
      <c r="I55" s="30"/>
      <c r="J55" s="39"/>
    </row>
    <row r="56" spans="1:10">
      <c r="A56" s="34"/>
      <c r="B56" s="30" t="s">
        <v>4663</v>
      </c>
      <c r="C56" s="30"/>
      <c r="D56" s="144">
        <v>2081141</v>
      </c>
      <c r="E56" s="145"/>
      <c r="F56" s="34"/>
      <c r="G56" s="30"/>
      <c r="H56" s="30"/>
      <c r="I56" s="30"/>
      <c r="J56" s="39"/>
    </row>
    <row r="57" spans="1:10">
      <c r="A57" s="34"/>
      <c r="B57" s="30" t="s">
        <v>4664</v>
      </c>
      <c r="C57" s="30"/>
      <c r="D57" s="144">
        <v>557288</v>
      </c>
      <c r="E57" s="145"/>
      <c r="F57" s="34"/>
      <c r="G57" s="30"/>
      <c r="H57" s="30"/>
      <c r="I57" s="30"/>
      <c r="J57" s="39"/>
    </row>
    <row r="58" spans="1:10">
      <c r="A58" s="34"/>
      <c r="B58" s="30" t="s">
        <v>3689</v>
      </c>
      <c r="C58" s="30"/>
      <c r="D58" s="144">
        <v>-16543356</v>
      </c>
      <c r="E58" s="145"/>
      <c r="F58" s="34"/>
      <c r="G58" s="30"/>
      <c r="H58" s="30"/>
      <c r="I58" s="30"/>
      <c r="J58" s="39"/>
    </row>
    <row r="59" spans="1:10">
      <c r="A59" s="34"/>
      <c r="B59" s="30" t="s">
        <v>4665</v>
      </c>
      <c r="C59" s="30"/>
      <c r="D59" s="144">
        <v>146526</v>
      </c>
      <c r="E59" s="145"/>
      <c r="F59" s="34"/>
      <c r="G59" s="30"/>
      <c r="H59" s="30"/>
      <c r="I59" s="30"/>
      <c r="J59" s="39"/>
    </row>
    <row r="60" spans="1:10">
      <c r="A60" s="34"/>
      <c r="B60" s="30" t="s">
        <v>4666</v>
      </c>
      <c r="C60" s="30"/>
      <c r="D60" s="144">
        <v>1950000</v>
      </c>
      <c r="E60" s="145"/>
      <c r="F60" s="34"/>
      <c r="G60" s="30"/>
      <c r="H60" s="30"/>
      <c r="I60" s="30"/>
      <c r="J60" s="39"/>
    </row>
    <row r="61" spans="1:10">
      <c r="A61" s="34"/>
      <c r="B61" s="30" t="s">
        <v>4667</v>
      </c>
      <c r="C61" s="30"/>
      <c r="D61" s="144">
        <v>-863322</v>
      </c>
      <c r="E61" s="145"/>
      <c r="F61" s="34"/>
      <c r="G61" s="30"/>
      <c r="H61" s="30"/>
      <c r="I61" s="30"/>
      <c r="J61" s="39"/>
    </row>
    <row r="62" spans="1:10">
      <c r="A62" s="34"/>
      <c r="B62" s="30" t="s">
        <v>4668</v>
      </c>
      <c r="C62" s="30"/>
      <c r="D62" s="144">
        <v>-1756987</v>
      </c>
      <c r="E62" s="145"/>
      <c r="F62" s="34"/>
      <c r="G62" s="30"/>
      <c r="H62" s="30"/>
      <c r="I62" s="30"/>
      <c r="J62" s="39"/>
    </row>
    <row r="63" spans="1:10">
      <c r="A63" s="34"/>
      <c r="B63" s="30" t="s">
        <v>4669</v>
      </c>
      <c r="C63" s="30"/>
      <c r="D63" s="144">
        <v>534265</v>
      </c>
      <c r="E63" s="145"/>
      <c r="F63" s="34"/>
      <c r="G63" s="30"/>
      <c r="H63" s="30"/>
      <c r="I63" s="30"/>
      <c r="J63" s="39"/>
    </row>
    <row r="64" spans="1:10">
      <c r="A64" s="34"/>
      <c r="B64" s="30" t="s">
        <v>4670</v>
      </c>
      <c r="C64" s="30"/>
      <c r="D64" s="144">
        <v>-105823</v>
      </c>
      <c r="E64" s="145"/>
      <c r="F64" s="34"/>
      <c r="G64" s="30"/>
      <c r="H64" s="30"/>
      <c r="I64" s="30"/>
      <c r="J64" s="39"/>
    </row>
    <row r="65" spans="1:10">
      <c r="A65" s="34"/>
      <c r="B65" s="30" t="s">
        <v>4671</v>
      </c>
      <c r="C65" s="30"/>
      <c r="D65" s="144">
        <v>-365429</v>
      </c>
      <c r="E65" s="145"/>
      <c r="F65" s="34"/>
      <c r="G65" s="30"/>
      <c r="H65" s="30"/>
      <c r="I65" s="30"/>
      <c r="J65" s="39"/>
    </row>
    <row r="66" spans="1:10">
      <c r="A66" s="34"/>
      <c r="B66" s="30" t="s">
        <v>4672</v>
      </c>
      <c r="C66" s="30"/>
      <c r="D66" s="144">
        <v>-260713</v>
      </c>
      <c r="E66" s="145"/>
      <c r="F66" s="34"/>
      <c r="G66" s="30"/>
      <c r="H66" s="30"/>
      <c r="I66" s="30"/>
      <c r="J66" s="39"/>
    </row>
    <row r="67" spans="1:10">
      <c r="A67" s="34"/>
      <c r="B67" s="30" t="s">
        <v>4673</v>
      </c>
      <c r="C67" s="30"/>
      <c r="D67" s="144">
        <v>525717</v>
      </c>
      <c r="E67" s="145"/>
      <c r="F67" s="34"/>
      <c r="G67" s="30"/>
      <c r="H67" s="30"/>
      <c r="I67" s="30"/>
      <c r="J67" s="39"/>
    </row>
    <row r="68" spans="1:10">
      <c r="A68" s="34"/>
      <c r="B68" s="30" t="s">
        <v>4674</v>
      </c>
      <c r="C68" s="30"/>
      <c r="D68" s="144">
        <v>1110305</v>
      </c>
      <c r="E68" s="145"/>
      <c r="F68" s="34"/>
      <c r="G68" s="30"/>
      <c r="H68" s="30"/>
      <c r="I68" s="30"/>
      <c r="J68" s="39"/>
    </row>
    <row r="69" spans="1:10">
      <c r="A69" s="34"/>
      <c r="B69" s="30" t="s">
        <v>4675</v>
      </c>
      <c r="C69" s="30"/>
      <c r="D69" s="144">
        <v>-1287066</v>
      </c>
      <c r="E69" s="145"/>
      <c r="F69" s="34"/>
      <c r="G69" s="30"/>
      <c r="H69" s="30"/>
      <c r="I69" s="30"/>
      <c r="J69" s="39"/>
    </row>
    <row r="70" spans="1:10">
      <c r="A70" s="34"/>
      <c r="B70" s="30" t="s">
        <v>4676</v>
      </c>
      <c r="C70" s="30"/>
      <c r="D70" s="144">
        <v>2771255</v>
      </c>
      <c r="E70" s="145"/>
      <c r="F70" s="34"/>
      <c r="G70" s="30"/>
      <c r="H70" s="30"/>
      <c r="I70" s="30"/>
      <c r="J70" s="39"/>
    </row>
    <row r="71" spans="1:10">
      <c r="A71" s="34"/>
      <c r="B71" s="30" t="s">
        <v>4677</v>
      </c>
      <c r="C71" s="30"/>
      <c r="D71" s="144">
        <v>41932953</v>
      </c>
      <c r="E71" s="145"/>
      <c r="F71" s="34"/>
      <c r="G71" s="30"/>
      <c r="H71" s="30"/>
      <c r="I71" s="30"/>
      <c r="J71" s="39"/>
    </row>
    <row r="72" spans="1:10">
      <c r="A72" s="34"/>
      <c r="B72" s="30" t="s">
        <v>4678</v>
      </c>
      <c r="C72" s="30"/>
      <c r="D72" s="144">
        <v>3731277</v>
      </c>
      <c r="E72" s="145"/>
      <c r="F72" s="34"/>
      <c r="G72" s="30"/>
      <c r="H72" s="30"/>
      <c r="I72" s="30"/>
      <c r="J72" s="39"/>
    </row>
    <row r="73" spans="1:10">
      <c r="A73" s="34"/>
      <c r="B73" s="30" t="s">
        <v>4679</v>
      </c>
      <c r="C73" s="30"/>
      <c r="D73" s="144">
        <v>1040746</v>
      </c>
      <c r="E73" s="145"/>
      <c r="F73" s="34"/>
      <c r="G73" s="30"/>
      <c r="H73" s="30"/>
      <c r="I73" s="30"/>
      <c r="J73" s="39"/>
    </row>
    <row r="74" spans="1:10">
      <c r="A74" s="34"/>
      <c r="B74" s="30" t="s">
        <v>4680</v>
      </c>
      <c r="C74" s="30"/>
      <c r="D74" s="144">
        <v>-494865</v>
      </c>
      <c r="E74" s="145"/>
      <c r="F74" s="34"/>
      <c r="G74" s="30"/>
      <c r="H74" s="30"/>
      <c r="I74" s="30"/>
      <c r="J74" s="39"/>
    </row>
    <row r="75" spans="1:10">
      <c r="A75" s="34"/>
      <c r="B75" s="30" t="s">
        <v>4681</v>
      </c>
      <c r="C75" s="30"/>
      <c r="D75" s="144">
        <v>821710</v>
      </c>
      <c r="E75" s="145"/>
      <c r="F75" s="34"/>
      <c r="G75" s="30"/>
      <c r="H75" s="30"/>
      <c r="I75" s="30"/>
      <c r="J75" s="39"/>
    </row>
    <row r="76" spans="1:10">
      <c r="A76" s="34"/>
      <c r="B76" s="30" t="s">
        <v>4682</v>
      </c>
      <c r="C76" s="30"/>
      <c r="D76" s="1873">
        <v>-537167</v>
      </c>
      <c r="E76" s="145"/>
      <c r="F76" s="34"/>
      <c r="G76" s="30"/>
      <c r="H76" s="30"/>
      <c r="I76" s="30"/>
      <c r="J76" s="39"/>
    </row>
    <row r="77" spans="1:10">
      <c r="A77" s="34"/>
      <c r="B77" s="30"/>
      <c r="C77" s="30"/>
      <c r="D77" s="144"/>
      <c r="E77" s="145"/>
      <c r="F77" s="34"/>
      <c r="G77" s="30"/>
      <c r="H77" s="30"/>
      <c r="I77" s="30"/>
      <c r="J77" s="39"/>
    </row>
    <row r="78" spans="1:10">
      <c r="A78" s="34"/>
      <c r="B78" s="30" t="s">
        <v>1938</v>
      </c>
      <c r="C78" s="30"/>
      <c r="D78" s="144">
        <v>45320175</v>
      </c>
      <c r="E78" s="145"/>
      <c r="F78" s="34"/>
      <c r="G78" s="30"/>
      <c r="H78" s="30"/>
      <c r="I78" s="30"/>
      <c r="J78" s="39"/>
    </row>
    <row r="79" spans="1:10">
      <c r="A79" s="34"/>
      <c r="B79" s="30"/>
      <c r="C79" s="30"/>
      <c r="D79" s="144"/>
      <c r="E79" s="145"/>
      <c r="F79" s="34"/>
      <c r="G79" s="30"/>
      <c r="H79" s="30"/>
      <c r="I79" s="30"/>
      <c r="J79" s="39"/>
    </row>
    <row r="80" spans="1:10" ht="15.6" thickBot="1">
      <c r="A80" s="40"/>
      <c r="B80" s="41"/>
      <c r="C80" s="41"/>
      <c r="D80" s="41"/>
      <c r="E80" s="191"/>
      <c r="F80" s="40"/>
      <c r="G80" s="41"/>
      <c r="H80" s="41"/>
      <c r="I80" s="41"/>
      <c r="J80" s="191"/>
    </row>
    <row r="81" spans="1:10" ht="17.399999999999999">
      <c r="A81" s="584"/>
      <c r="B81" s="584"/>
      <c r="C81" s="584"/>
      <c r="D81" s="584"/>
      <c r="E81" s="584"/>
      <c r="F81" s="584"/>
      <c r="G81" s="584"/>
      <c r="H81" s="584"/>
      <c r="I81" s="584"/>
      <c r="J81" s="584"/>
    </row>
    <row r="82" spans="1:10" ht="17.399999999999999">
      <c r="A82" s="604" t="s">
        <v>1101</v>
      </c>
      <c r="B82" s="605"/>
      <c r="C82" s="1105"/>
      <c r="D82" s="605"/>
      <c r="E82" s="605"/>
      <c r="F82" s="604" t="s">
        <v>1101</v>
      </c>
      <c r="G82" s="605"/>
      <c r="H82" s="1105"/>
      <c r="I82" s="605"/>
      <c r="J82" s="606" t="s">
        <v>1031</v>
      </c>
    </row>
    <row r="83" spans="1:10" ht="17.399999999999999">
      <c r="A83" s="607" t="s">
        <v>1032</v>
      </c>
      <c r="B83" s="1106"/>
      <c r="C83" s="1106"/>
      <c r="D83" s="1106"/>
      <c r="E83" s="1106"/>
      <c r="F83" s="607" t="s">
        <v>1033</v>
      </c>
      <c r="G83" s="1106"/>
      <c r="H83" s="1106"/>
      <c r="I83" s="1106"/>
      <c r="J83" s="1106"/>
    </row>
  </sheetData>
  <customSheetViews>
    <customSheetView guid="{B03EE9F7-5DE6-4312-9CF8-68BFF35B892B}" scale="85" colorId="22" fitToPage="1">
      <selection activeCell="G47" sqref="G47"/>
      <colBreaks count="2" manualBreakCount="2">
        <brk id="5" max="1048575" man="1"/>
        <brk id="12" max="1048575" man="1"/>
      </colBreaks>
      <pageMargins left="0.5" right="0.5" top="0.5" bottom="0.5" header="0" footer="0"/>
      <printOptions horizontalCentered="1" verticalCentered="1"/>
      <pageSetup scale="54" fitToWidth="2" orientation="portrait" horizontalDpi="300" verticalDpi="300" r:id="rId1"/>
      <headerFooter alignWithMargins="0"/>
    </customSheetView>
    <customSheetView guid="{6604920B-9A9A-4B1B-8001-ABFAE204A5A1}" scale="85" colorId="22" showPageBreaks="1" fitToPage="1">
      <selection activeCell="G47" sqref="G47"/>
      <colBreaks count="2" manualBreakCount="2">
        <brk id="5" max="1048575" man="1"/>
        <brk id="12" max="1048575" man="1"/>
      </colBreaks>
      <pageMargins left="0.5" right="0.5" top="0.5" bottom="0.5" header="0" footer="0"/>
      <printOptions horizontalCentered="1" verticalCentered="1"/>
      <pageSetup scale="54" fitToWidth="2" orientation="portrait" horizontalDpi="300" verticalDpi="300" r:id="rId2"/>
      <headerFooter alignWithMargins="0"/>
    </customSheetView>
    <customSheetView guid="{725D19D6-B2FF-4AA6-9BA8-2C93787C1292}" scale="85" colorId="22" fitToPage="1" showRuler="0">
      <colBreaks count="1" manualBreakCount="1">
        <brk id="5" max="1048575" man="1"/>
      </colBreaks>
      <pageMargins left="0.5" right="0.5" top="0.5" bottom="0.5" header="0" footer="0"/>
      <printOptions horizontalCentered="1" verticalCentered="1"/>
      <pageSetup scale="60" fitToWidth="2" orientation="portrait" horizontalDpi="300" verticalDpi="300" r:id="rId3"/>
      <headerFooter alignWithMargins="0"/>
    </customSheetView>
    <customSheetView guid="{00D7FFF0-A637-4B2D-8964-7D108FE27DC9}" scale="85" colorId="22" fitToPage="1">
      <selection activeCell="G47" sqref="G47"/>
      <colBreaks count="2" manualBreakCount="2">
        <brk id="5" max="1048575" man="1"/>
        <brk id="12" max="1048575" man="1"/>
      </colBreaks>
      <pageMargins left="0.5" right="0.5" top="0.5" bottom="0.5" header="0" footer="0"/>
      <printOptions horizontalCentered="1" verticalCentered="1"/>
      <pageSetup scale="54" fitToWidth="2" orientation="portrait" horizontalDpi="300" verticalDpi="300" r:id="rId4"/>
      <headerFooter alignWithMargins="0"/>
    </customSheetView>
    <customSheetView guid="{8930B103-E5CB-49CF-B279-92DC95584FC0}" scale="85" colorId="22" showPageBreaks="1" fitToPage="1">
      <selection activeCell="G47" sqref="G47"/>
      <colBreaks count="2" manualBreakCount="2">
        <brk id="5" max="1048575" man="1"/>
        <brk id="12" max="1048575" man="1"/>
      </colBreaks>
      <pageMargins left="0.5" right="0.5" top="0.5" bottom="0.5" header="0" footer="0"/>
      <printOptions horizontalCentered="1" verticalCentered="1"/>
      <pageSetup scale="54" fitToWidth="2" orientation="portrait" horizontalDpi="300" verticalDpi="300" r:id="rId5"/>
      <headerFooter alignWithMargins="0"/>
    </customSheetView>
  </customSheetViews>
  <phoneticPr fontId="54" type="noConversion"/>
  <printOptions horizontalCentered="1" verticalCentered="1"/>
  <pageMargins left="0.5" right="0.5" top="0.5" bottom="0.5" header="0" footer="0"/>
  <pageSetup scale="56" fitToWidth="2" orientation="portrait" horizontalDpi="300" verticalDpi="300" r:id="rId6"/>
  <headerFooter alignWithMargins="0"/>
  <colBreaks count="2" manualBreakCount="2">
    <brk id="5" max="1048575" man="1"/>
    <brk id="12" max="1048575" man="1"/>
  </colBreaks>
</worksheet>
</file>

<file path=xl/worksheets/sheet49.xml><?xml version="1.0" encoding="utf-8"?>
<worksheet xmlns="http://schemas.openxmlformats.org/spreadsheetml/2006/main" xmlns:r="http://schemas.openxmlformats.org/officeDocument/2006/relationships">
  <sheetPr transitionEvaluation="1"/>
  <dimension ref="A1:G135"/>
  <sheetViews>
    <sheetView defaultGridColor="0" view="pageBreakPreview" topLeftCell="A13" colorId="22" zoomScale="60" zoomScaleNormal="85" workbookViewId="0">
      <selection activeCell="J100" sqref="J100"/>
    </sheetView>
  </sheetViews>
  <sheetFormatPr defaultColWidth="9.6328125" defaultRowHeight="15"/>
  <cols>
    <col min="1" max="1" width="5.6328125" customWidth="1"/>
    <col min="2" max="2" width="29.54296875" customWidth="1"/>
    <col min="3" max="3" width="15.6328125" customWidth="1"/>
    <col min="4" max="4" width="16.6328125" customWidth="1"/>
    <col min="5" max="5" width="14.6328125" customWidth="1"/>
    <col min="6" max="6" width="13.6328125" customWidth="1"/>
    <col min="7" max="7" width="15.81640625" customWidth="1"/>
    <col min="8" max="8" width="13.08984375" customWidth="1"/>
    <col min="9" max="9" width="21.6328125" customWidth="1"/>
    <col min="10" max="10" width="21.1796875" customWidth="1"/>
    <col min="11" max="11" width="21.08984375" customWidth="1"/>
    <col min="13" max="13" width="10.6328125" customWidth="1"/>
    <col min="14" max="14" width="20.453125" customWidth="1"/>
    <col min="15" max="15" width="4.81640625" customWidth="1"/>
  </cols>
  <sheetData>
    <row r="1" spans="1:7">
      <c r="A1" s="1107"/>
      <c r="B1" s="1108"/>
      <c r="C1" s="1109"/>
      <c r="D1" s="1110" t="s">
        <v>2426</v>
      </c>
      <c r="E1" s="1111"/>
      <c r="F1" s="1112" t="s">
        <v>1431</v>
      </c>
      <c r="G1" s="1113" t="s">
        <v>1432</v>
      </c>
    </row>
    <row r="2" spans="1:7">
      <c r="A2" s="72" t="str">
        <f>'Data Sheet'!$C$25</f>
        <v>Rochester Gas &amp; Electric Corporation</v>
      </c>
      <c r="B2" s="1105"/>
      <c r="C2" s="1114"/>
      <c r="D2" s="1115" t="s">
        <v>1034</v>
      </c>
      <c r="E2" s="1116"/>
      <c r="F2" s="1117" t="s">
        <v>1434</v>
      </c>
      <c r="G2" s="1118"/>
    </row>
    <row r="3" spans="1:7" ht="15" customHeight="1">
      <c r="A3" s="1119"/>
      <c r="B3" s="1120"/>
      <c r="C3" s="1121"/>
      <c r="D3" s="1122" t="s">
        <v>1035</v>
      </c>
      <c r="E3" s="1123"/>
      <c r="F3" s="1600" t="str">
        <f>'Data Sheet'!$C$40</f>
        <v xml:space="preserve"> </v>
      </c>
      <c r="G3" s="1125" t="str">
        <f>'Data Sheet'!$C$38</f>
        <v>12/31/2013</v>
      </c>
    </row>
    <row r="4" spans="1:7" ht="15" customHeight="1">
      <c r="A4" s="1126" t="s">
        <v>1036</v>
      </c>
      <c r="B4" s="1127"/>
      <c r="C4" s="1127"/>
      <c r="D4" s="1127"/>
      <c r="E4" s="1127"/>
      <c r="F4" s="1127"/>
      <c r="G4" s="1128"/>
    </row>
    <row r="5" spans="1:7" ht="12.75" customHeight="1">
      <c r="A5" s="87"/>
      <c r="B5" s="2013" t="s">
        <v>1037</v>
      </c>
      <c r="C5" s="2013"/>
      <c r="D5" s="2013"/>
      <c r="E5" s="677" t="s">
        <v>557</v>
      </c>
      <c r="F5" s="677"/>
      <c r="G5" s="608"/>
    </row>
    <row r="6" spans="1:7" ht="12.75" customHeight="1">
      <c r="A6" s="72"/>
      <c r="B6" s="2014" t="s">
        <v>558</v>
      </c>
      <c r="C6" s="2014"/>
      <c r="D6" s="2014"/>
      <c r="E6" s="267" t="s">
        <v>559</v>
      </c>
      <c r="F6" s="267"/>
      <c r="G6" s="23"/>
    </row>
    <row r="7" spans="1:7" ht="12.75" customHeight="1">
      <c r="A7" s="72"/>
      <c r="B7" s="2014" t="s">
        <v>560</v>
      </c>
      <c r="C7" s="2014"/>
      <c r="D7" s="2014"/>
      <c r="E7" s="267" t="s">
        <v>561</v>
      </c>
      <c r="F7" s="267"/>
      <c r="G7" s="23"/>
    </row>
    <row r="8" spans="1:7" ht="12.75" customHeight="1">
      <c r="A8" s="72"/>
      <c r="B8" s="2014" t="s">
        <v>562</v>
      </c>
      <c r="C8" s="2014"/>
      <c r="D8" s="2014"/>
      <c r="E8" s="267" t="s">
        <v>563</v>
      </c>
      <c r="F8" s="267"/>
      <c r="G8" s="23"/>
    </row>
    <row r="9" spans="1:7" ht="12.75" customHeight="1">
      <c r="A9" s="72"/>
      <c r="B9" s="1350" t="s">
        <v>564</v>
      </c>
      <c r="C9" s="1351"/>
      <c r="D9" s="1351"/>
      <c r="E9" s="267" t="s">
        <v>565</v>
      </c>
      <c r="F9" s="267"/>
      <c r="G9" s="23"/>
    </row>
    <row r="10" spans="1:7" ht="12.75" customHeight="1">
      <c r="A10" s="72"/>
      <c r="B10" s="2014" t="s">
        <v>566</v>
      </c>
      <c r="C10" s="2014"/>
      <c r="D10" s="2014"/>
      <c r="E10" s="267" t="s">
        <v>567</v>
      </c>
      <c r="F10" s="267"/>
      <c r="G10" s="23"/>
    </row>
    <row r="11" spans="1:7" ht="12.75" customHeight="1">
      <c r="A11" s="72"/>
      <c r="B11" s="1352" t="s">
        <v>568</v>
      </c>
      <c r="C11" s="1352"/>
      <c r="D11" s="1352"/>
      <c r="E11" s="267" t="s">
        <v>569</v>
      </c>
      <c r="F11" s="267"/>
      <c r="G11" s="23"/>
    </row>
    <row r="12" spans="1:7" ht="12.75" customHeight="1">
      <c r="A12" s="72"/>
      <c r="B12" s="1352" t="s">
        <v>570</v>
      </c>
      <c r="C12" s="1351"/>
      <c r="D12" s="1351"/>
      <c r="E12" s="267" t="s">
        <v>571</v>
      </c>
      <c r="F12" s="267"/>
      <c r="G12" s="23"/>
    </row>
    <row r="13" spans="1:7" ht="12.75" customHeight="1">
      <c r="A13" s="72"/>
      <c r="B13" s="1352" t="s">
        <v>1063</v>
      </c>
      <c r="C13" s="1351"/>
      <c r="D13" s="1351"/>
      <c r="E13" s="267" t="s">
        <v>1064</v>
      </c>
      <c r="F13" s="267"/>
      <c r="G13" s="23"/>
    </row>
    <row r="14" spans="1:7" ht="12.75" customHeight="1">
      <c r="A14" s="72"/>
      <c r="B14" s="2014" t="s">
        <v>1065</v>
      </c>
      <c r="C14" s="2014"/>
      <c r="D14" s="2014"/>
      <c r="E14" s="267" t="s">
        <v>1066</v>
      </c>
      <c r="F14" s="267"/>
      <c r="G14" s="23"/>
    </row>
    <row r="15" spans="1:7" ht="12.75" customHeight="1">
      <c r="A15" s="72"/>
      <c r="B15" s="2014" t="s">
        <v>1067</v>
      </c>
      <c r="C15" s="2014"/>
      <c r="D15" s="2014"/>
      <c r="E15" s="267" t="s">
        <v>1068</v>
      </c>
      <c r="F15" s="267"/>
      <c r="G15" s="23"/>
    </row>
    <row r="16" spans="1:7" ht="12.75" customHeight="1">
      <c r="A16" s="72"/>
      <c r="B16" s="1958" t="s">
        <v>1069</v>
      </c>
      <c r="C16" s="1958"/>
      <c r="D16" s="1958"/>
      <c r="E16" s="267" t="s">
        <v>1070</v>
      </c>
      <c r="F16" s="267"/>
      <c r="G16" s="23"/>
    </row>
    <row r="17" spans="1:7" ht="12.75" customHeight="1">
      <c r="A17" s="72"/>
      <c r="B17" s="2012" t="s">
        <v>1071</v>
      </c>
      <c r="C17" s="2012"/>
      <c r="D17" s="2012"/>
      <c r="E17" s="356" t="s">
        <v>1257</v>
      </c>
      <c r="F17" s="356"/>
      <c r="G17" s="610"/>
    </row>
    <row r="18" spans="1:7">
      <c r="A18" s="1129" t="s">
        <v>1357</v>
      </c>
      <c r="B18" s="1130"/>
      <c r="C18" s="1131"/>
      <c r="D18" s="1132"/>
      <c r="E18" s="1133" t="s">
        <v>1258</v>
      </c>
      <c r="F18" s="1133" t="s">
        <v>1259</v>
      </c>
      <c r="G18" s="1134" t="s">
        <v>1260</v>
      </c>
    </row>
    <row r="19" spans="1:7">
      <c r="A19" s="1135" t="s">
        <v>1360</v>
      </c>
      <c r="B19" s="1136" t="s">
        <v>1261</v>
      </c>
      <c r="C19" s="1137" t="s">
        <v>1262</v>
      </c>
      <c r="D19" s="1138" t="s">
        <v>1263</v>
      </c>
      <c r="E19" s="1138" t="s">
        <v>1264</v>
      </c>
      <c r="F19" s="1138" t="s">
        <v>1265</v>
      </c>
      <c r="G19" s="1139" t="s">
        <v>1266</v>
      </c>
    </row>
    <row r="20" spans="1:7">
      <c r="A20" s="1140"/>
      <c r="B20" s="1141" t="s">
        <v>446</v>
      </c>
      <c r="C20" s="1142" t="s">
        <v>447</v>
      </c>
      <c r="D20" s="1141" t="s">
        <v>448</v>
      </c>
      <c r="E20" s="1141" t="s">
        <v>449</v>
      </c>
      <c r="F20" s="1141" t="s">
        <v>1953</v>
      </c>
      <c r="G20" s="1143" t="s">
        <v>1954</v>
      </c>
    </row>
    <row r="21" spans="1:7">
      <c r="A21" s="1129">
        <v>1</v>
      </c>
      <c r="B21" s="89" t="s">
        <v>3294</v>
      </c>
      <c r="C21" s="1144">
        <v>2611821</v>
      </c>
      <c r="D21" s="1145">
        <v>296083762</v>
      </c>
      <c r="E21" s="1144">
        <v>325246</v>
      </c>
      <c r="F21" s="1146">
        <f t="shared" ref="F21:F63" si="0">IF(ISERR(C21/E21*1000),"  ",C21/E21*1000)</f>
        <v>8030.2939928546393</v>
      </c>
      <c r="G21" s="1147">
        <f t="shared" ref="G21:G63" si="1">IF(ISERR(D21/C21/1000),"  ",D21/C21/1000)</f>
        <v>0.11336296093798158</v>
      </c>
    </row>
    <row r="22" spans="1:7">
      <c r="A22" s="1135">
        <f t="shared" ref="A22:A63" si="2">A21+1</f>
        <v>2</v>
      </c>
      <c r="B22" s="17" t="s">
        <v>5131</v>
      </c>
      <c r="C22" s="1148">
        <v>418</v>
      </c>
      <c r="D22" s="1148">
        <v>61412</v>
      </c>
      <c r="E22" s="1148">
        <v>126</v>
      </c>
      <c r="F22" s="1146">
        <f t="shared" si="0"/>
        <v>3317.4603174603176</v>
      </c>
      <c r="G22" s="1149">
        <f t="shared" si="1"/>
        <v>0.14691866028708134</v>
      </c>
    </row>
    <row r="23" spans="1:7">
      <c r="A23" s="1135">
        <f t="shared" si="2"/>
        <v>3</v>
      </c>
      <c r="B23" s="17" t="s">
        <v>5132</v>
      </c>
      <c r="C23" s="1148">
        <v>39</v>
      </c>
      <c r="D23" s="1148">
        <v>4942</v>
      </c>
      <c r="E23" s="1148"/>
      <c r="F23" s="1146" t="str">
        <f t="shared" si="0"/>
        <v xml:space="preserve">  </v>
      </c>
      <c r="G23" s="1149">
        <f t="shared" si="1"/>
        <v>0.12671794871794873</v>
      </c>
    </row>
    <row r="24" spans="1:7">
      <c r="A24" s="1135">
        <f t="shared" si="2"/>
        <v>4</v>
      </c>
      <c r="B24" s="17" t="s">
        <v>5133</v>
      </c>
      <c r="C24" s="1148">
        <v>83667</v>
      </c>
      <c r="D24" s="1148">
        <v>8849847</v>
      </c>
      <c r="E24" s="1148">
        <v>4072</v>
      </c>
      <c r="F24" s="1146">
        <f t="shared" si="0"/>
        <v>20546.905697445971</v>
      </c>
      <c r="G24" s="1149">
        <f t="shared" si="1"/>
        <v>0.10577464233210226</v>
      </c>
    </row>
    <row r="25" spans="1:7">
      <c r="A25" s="1135">
        <f t="shared" si="2"/>
        <v>5</v>
      </c>
      <c r="B25" s="17" t="s">
        <v>5134</v>
      </c>
      <c r="C25" s="1148">
        <v>734</v>
      </c>
      <c r="D25" s="1148">
        <v>155164</v>
      </c>
      <c r="E25" s="1148">
        <v>726</v>
      </c>
      <c r="F25" s="1146">
        <f t="shared" si="0"/>
        <v>1011.0192837465563</v>
      </c>
      <c r="G25" s="1149">
        <f t="shared" si="1"/>
        <v>0.2113950953678474</v>
      </c>
    </row>
    <row r="26" spans="1:7">
      <c r="A26" s="1135">
        <f t="shared" si="2"/>
        <v>6</v>
      </c>
      <c r="B26" s="17" t="s">
        <v>5135</v>
      </c>
      <c r="C26" s="1148">
        <v>290</v>
      </c>
      <c r="D26" s="1148">
        <v>43582</v>
      </c>
      <c r="E26" s="1148">
        <v>10</v>
      </c>
      <c r="F26" s="1146">
        <f t="shared" si="0"/>
        <v>29000</v>
      </c>
      <c r="G26" s="1149">
        <f t="shared" si="1"/>
        <v>0.15028275862068965</v>
      </c>
    </row>
    <row r="27" spans="1:7">
      <c r="A27" s="1135">
        <f t="shared" si="2"/>
        <v>7</v>
      </c>
      <c r="B27" s="17" t="s">
        <v>5136</v>
      </c>
      <c r="C27" s="1148"/>
      <c r="D27" s="1148"/>
      <c r="E27" s="1148"/>
      <c r="F27" s="1146" t="str">
        <f t="shared" si="0"/>
        <v xml:space="preserve">  </v>
      </c>
      <c r="G27" s="1149" t="str">
        <f t="shared" si="1"/>
        <v xml:space="preserve">  </v>
      </c>
    </row>
    <row r="28" spans="1:7">
      <c r="A28" s="1135">
        <f t="shared" si="2"/>
        <v>8</v>
      </c>
      <c r="B28" s="17" t="s">
        <v>5137</v>
      </c>
      <c r="C28" s="1148"/>
      <c r="D28" s="1148"/>
      <c r="E28" s="1148"/>
      <c r="F28" s="1146" t="str">
        <f t="shared" si="0"/>
        <v xml:space="preserve">  </v>
      </c>
      <c r="G28" s="1149" t="str">
        <f t="shared" si="1"/>
        <v xml:space="preserve">  </v>
      </c>
    </row>
    <row r="29" spans="1:7">
      <c r="A29" s="1135">
        <f t="shared" si="2"/>
        <v>9</v>
      </c>
      <c r="B29" s="17" t="s">
        <v>5138</v>
      </c>
      <c r="C29" s="1148"/>
      <c r="D29" s="1148"/>
      <c r="E29" s="1148"/>
      <c r="F29" s="1146" t="str">
        <f t="shared" si="0"/>
        <v xml:space="preserve">  </v>
      </c>
      <c r="G29" s="1149" t="str">
        <f t="shared" si="1"/>
        <v xml:space="preserve">  </v>
      </c>
    </row>
    <row r="30" spans="1:7">
      <c r="A30" s="1135">
        <f t="shared" si="2"/>
        <v>10</v>
      </c>
      <c r="B30" s="1105"/>
      <c r="C30" s="1148"/>
      <c r="D30" s="1148"/>
      <c r="E30" s="1148"/>
      <c r="F30" s="1146" t="str">
        <f t="shared" si="0"/>
        <v xml:space="preserve">  </v>
      </c>
      <c r="G30" s="1149" t="str">
        <f t="shared" si="1"/>
        <v xml:space="preserve">  </v>
      </c>
    </row>
    <row r="31" spans="1:7">
      <c r="A31" s="1135">
        <f t="shared" si="2"/>
        <v>11</v>
      </c>
      <c r="B31" s="1738" t="s">
        <v>5139</v>
      </c>
      <c r="C31" s="1148">
        <v>-10800</v>
      </c>
      <c r="D31" s="1148">
        <v>-77484</v>
      </c>
      <c r="E31" s="1148"/>
      <c r="F31" s="1146" t="str">
        <f t="shared" si="0"/>
        <v xml:space="preserve">  </v>
      </c>
      <c r="G31" s="1149">
        <f t="shared" si="1"/>
        <v>7.1744444444444442E-3</v>
      </c>
    </row>
    <row r="32" spans="1:7">
      <c r="A32" s="1135">
        <f t="shared" si="2"/>
        <v>12</v>
      </c>
      <c r="B32" s="1150"/>
      <c r="C32" s="1148"/>
      <c r="D32" s="1148"/>
      <c r="E32" s="1148"/>
      <c r="F32" s="1146" t="str">
        <f t="shared" si="0"/>
        <v xml:space="preserve">  </v>
      </c>
      <c r="G32" s="1149" t="str">
        <f t="shared" si="1"/>
        <v xml:space="preserve">  </v>
      </c>
    </row>
    <row r="33" spans="1:7">
      <c r="A33" s="1135">
        <f t="shared" si="2"/>
        <v>13</v>
      </c>
      <c r="B33" s="1738" t="s">
        <v>5140</v>
      </c>
      <c r="C33" s="1148">
        <v>2686169</v>
      </c>
      <c r="D33" s="1148">
        <v>305121225</v>
      </c>
      <c r="E33" s="1148">
        <v>330180</v>
      </c>
      <c r="F33" s="1146">
        <f t="shared" si="0"/>
        <v>8135.4685323157073</v>
      </c>
      <c r="G33" s="1149">
        <f t="shared" si="1"/>
        <v>0.11358973504645463</v>
      </c>
    </row>
    <row r="34" spans="1:7">
      <c r="A34" s="1135">
        <f t="shared" si="2"/>
        <v>14</v>
      </c>
      <c r="B34" s="1105"/>
      <c r="C34" s="1148"/>
      <c r="D34" s="1148"/>
      <c r="E34" s="1148"/>
      <c r="F34" s="1146" t="str">
        <f t="shared" si="0"/>
        <v xml:space="preserve">  </v>
      </c>
      <c r="G34" s="1149" t="str">
        <f t="shared" si="1"/>
        <v xml:space="preserve">  </v>
      </c>
    </row>
    <row r="35" spans="1:7">
      <c r="A35" s="1135">
        <f t="shared" si="2"/>
        <v>15</v>
      </c>
      <c r="B35" s="1105"/>
      <c r="C35" s="1148"/>
      <c r="D35" s="1148"/>
      <c r="E35" s="1148"/>
      <c r="F35" s="1146" t="str">
        <f t="shared" si="0"/>
        <v xml:space="preserve">  </v>
      </c>
      <c r="G35" s="1149" t="str">
        <f t="shared" si="1"/>
        <v xml:space="preserve">  </v>
      </c>
    </row>
    <row r="36" spans="1:7">
      <c r="A36" s="1135">
        <f t="shared" si="2"/>
        <v>16</v>
      </c>
      <c r="B36" s="17" t="s">
        <v>5141</v>
      </c>
      <c r="C36" s="1148"/>
      <c r="D36" s="1148"/>
      <c r="E36" s="1148"/>
      <c r="F36" s="1146" t="str">
        <f t="shared" si="0"/>
        <v xml:space="preserve">  </v>
      </c>
      <c r="G36" s="1149" t="str">
        <f t="shared" si="1"/>
        <v xml:space="preserve">  </v>
      </c>
    </row>
    <row r="37" spans="1:7">
      <c r="A37" s="1135">
        <f t="shared" si="2"/>
        <v>17</v>
      </c>
      <c r="B37" s="17" t="s">
        <v>5142</v>
      </c>
      <c r="C37" s="1148">
        <v>121</v>
      </c>
      <c r="D37" s="1148">
        <v>19161</v>
      </c>
      <c r="E37" s="1148">
        <v>31</v>
      </c>
      <c r="F37" s="1146">
        <f t="shared" si="0"/>
        <v>3903.2258064516132</v>
      </c>
      <c r="G37" s="1149">
        <f t="shared" si="1"/>
        <v>0.15835537190082644</v>
      </c>
    </row>
    <row r="38" spans="1:7">
      <c r="A38" s="1135">
        <f t="shared" si="2"/>
        <v>18</v>
      </c>
      <c r="B38" s="17" t="s">
        <v>5132</v>
      </c>
      <c r="C38" s="1148">
        <v>201406</v>
      </c>
      <c r="D38" s="1148">
        <v>21857021</v>
      </c>
      <c r="E38" s="1148">
        <v>26304</v>
      </c>
      <c r="F38" s="1146">
        <f t="shared" si="0"/>
        <v>7656.8582725060824</v>
      </c>
      <c r="G38" s="1149">
        <f t="shared" si="1"/>
        <v>0.10852219397634628</v>
      </c>
    </row>
    <row r="39" spans="1:7">
      <c r="A39" s="1135">
        <f t="shared" si="2"/>
        <v>19</v>
      </c>
      <c r="B39" s="17" t="s">
        <v>5133</v>
      </c>
      <c r="C39" s="1148">
        <v>497276</v>
      </c>
      <c r="D39" s="1148">
        <v>32764195</v>
      </c>
      <c r="E39" s="1148">
        <v>933</v>
      </c>
      <c r="F39" s="1146">
        <f t="shared" si="0"/>
        <v>532986.06645230437</v>
      </c>
      <c r="G39" s="1149">
        <f t="shared" si="1"/>
        <v>6.5887344251482072E-2</v>
      </c>
    </row>
    <row r="40" spans="1:7">
      <c r="A40" s="1135">
        <f t="shared" si="2"/>
        <v>20</v>
      </c>
      <c r="B40" s="471" t="s">
        <v>5143</v>
      </c>
      <c r="C40" s="1148">
        <v>1</v>
      </c>
      <c r="D40" s="1148">
        <v>167</v>
      </c>
      <c r="E40" s="1148"/>
      <c r="F40" s="1146" t="str">
        <f t="shared" si="0"/>
        <v xml:space="preserve">  </v>
      </c>
      <c r="G40" s="1149">
        <f t="shared" si="1"/>
        <v>0.16700000000000001</v>
      </c>
    </row>
    <row r="41" spans="1:7">
      <c r="A41" s="1135">
        <f t="shared" si="2"/>
        <v>21</v>
      </c>
      <c r="B41" s="17" t="s">
        <v>5144</v>
      </c>
      <c r="C41" s="1148"/>
      <c r="D41" s="1148"/>
      <c r="E41" s="1148"/>
      <c r="F41" s="1146" t="str">
        <f t="shared" si="0"/>
        <v xml:space="preserve">  </v>
      </c>
      <c r="G41" s="1149" t="str">
        <f t="shared" si="1"/>
        <v xml:space="preserve">  </v>
      </c>
    </row>
    <row r="42" spans="1:7">
      <c r="A42" s="1135">
        <f t="shared" si="2"/>
        <v>22</v>
      </c>
      <c r="B42" s="17" t="s">
        <v>5135</v>
      </c>
      <c r="C42" s="1148">
        <v>6307</v>
      </c>
      <c r="D42" s="1148">
        <v>1144770</v>
      </c>
      <c r="E42" s="1148">
        <v>1466</v>
      </c>
      <c r="F42" s="1146">
        <f t="shared" si="0"/>
        <v>4302.1828103683492</v>
      </c>
      <c r="G42" s="1149">
        <f t="shared" si="1"/>
        <v>0.18150784842238782</v>
      </c>
    </row>
    <row r="43" spans="1:7">
      <c r="A43" s="1135">
        <f t="shared" si="2"/>
        <v>23</v>
      </c>
      <c r="B43" s="17" t="s">
        <v>5136</v>
      </c>
      <c r="C43" s="1148">
        <v>871448</v>
      </c>
      <c r="D43" s="1148">
        <v>72632501</v>
      </c>
      <c r="E43" s="1148">
        <v>7865</v>
      </c>
      <c r="F43" s="1146">
        <f t="shared" si="0"/>
        <v>110800.76287349014</v>
      </c>
      <c r="G43" s="1149">
        <f t="shared" si="1"/>
        <v>8.3346913413077997E-2</v>
      </c>
    </row>
    <row r="44" spans="1:7">
      <c r="A44" s="1135">
        <f t="shared" si="2"/>
        <v>24</v>
      </c>
      <c r="B44" s="17" t="s">
        <v>5137</v>
      </c>
      <c r="C44" s="1148">
        <v>2306751</v>
      </c>
      <c r="D44" s="1148">
        <v>87433210</v>
      </c>
      <c r="E44" s="1148">
        <v>576</v>
      </c>
      <c r="F44" s="1146">
        <f t="shared" si="0"/>
        <v>4004776.0416666665</v>
      </c>
      <c r="G44" s="1149">
        <f t="shared" si="1"/>
        <v>3.790318504251218E-2</v>
      </c>
    </row>
    <row r="45" spans="1:7">
      <c r="A45" s="1135">
        <f t="shared" si="2"/>
        <v>25</v>
      </c>
      <c r="B45" s="17" t="s">
        <v>5138</v>
      </c>
      <c r="C45" s="1148">
        <v>44628</v>
      </c>
      <c r="D45" s="1148">
        <v>3427840</v>
      </c>
      <c r="E45" s="1148">
        <v>325</v>
      </c>
      <c r="F45" s="1146">
        <f t="shared" si="0"/>
        <v>137316.92307692306</v>
      </c>
      <c r="G45" s="1149">
        <f t="shared" si="1"/>
        <v>7.680917809446984E-2</v>
      </c>
    </row>
    <row r="46" spans="1:7">
      <c r="A46" s="1135">
        <f t="shared" si="2"/>
        <v>26</v>
      </c>
      <c r="B46" s="1105"/>
      <c r="C46" s="1148"/>
      <c r="D46" s="1148"/>
      <c r="E46" s="1148"/>
      <c r="F46" s="1146" t="str">
        <f t="shared" si="0"/>
        <v xml:space="preserve">  </v>
      </c>
      <c r="G46" s="1149" t="str">
        <f t="shared" si="1"/>
        <v xml:space="preserve">  </v>
      </c>
    </row>
    <row r="47" spans="1:7">
      <c r="A47" s="1135">
        <f t="shared" si="2"/>
        <v>27</v>
      </c>
      <c r="B47" s="1738" t="s">
        <v>5139</v>
      </c>
      <c r="C47" s="1148">
        <v>-9596</v>
      </c>
      <c r="D47" s="1148">
        <v>417776</v>
      </c>
      <c r="E47" s="1148"/>
      <c r="F47" s="1146" t="str">
        <f t="shared" si="0"/>
        <v xml:space="preserve">  </v>
      </c>
      <c r="G47" s="1149">
        <f t="shared" si="1"/>
        <v>-4.3536473530637762E-2</v>
      </c>
    </row>
    <row r="48" spans="1:7">
      <c r="A48" s="1135">
        <f t="shared" si="2"/>
        <v>28</v>
      </c>
      <c r="B48" s="1105"/>
      <c r="C48" s="1148"/>
      <c r="D48" s="1148"/>
      <c r="E48" s="1148"/>
      <c r="F48" s="1146" t="str">
        <f t="shared" si="0"/>
        <v xml:space="preserve">  </v>
      </c>
      <c r="G48" s="1149" t="str">
        <f t="shared" si="1"/>
        <v xml:space="preserve">  </v>
      </c>
    </row>
    <row r="49" spans="1:7">
      <c r="A49" s="1135">
        <f t="shared" si="2"/>
        <v>29</v>
      </c>
      <c r="B49" s="17" t="s">
        <v>5145</v>
      </c>
      <c r="C49" s="1148">
        <v>3918342</v>
      </c>
      <c r="D49" s="1148">
        <v>219696641</v>
      </c>
      <c r="E49" s="1148">
        <v>37500</v>
      </c>
      <c r="F49" s="1146">
        <f t="shared" si="0"/>
        <v>104489.12</v>
      </c>
      <c r="G49" s="1149">
        <f t="shared" si="1"/>
        <v>5.6068776283438246E-2</v>
      </c>
    </row>
    <row r="50" spans="1:7">
      <c r="A50" s="1135">
        <f t="shared" si="2"/>
        <v>30</v>
      </c>
      <c r="B50" s="1105"/>
      <c r="C50" s="1148"/>
      <c r="D50" s="1148"/>
      <c r="E50" s="1148"/>
      <c r="F50" s="1146" t="str">
        <f t="shared" si="0"/>
        <v xml:space="preserve">  </v>
      </c>
      <c r="G50" s="1149" t="str">
        <f t="shared" si="1"/>
        <v xml:space="preserve">  </v>
      </c>
    </row>
    <row r="51" spans="1:7">
      <c r="A51" s="1135">
        <f t="shared" si="2"/>
        <v>31</v>
      </c>
      <c r="B51" s="1151"/>
      <c r="C51" s="1148"/>
      <c r="D51" s="1148"/>
      <c r="E51" s="1148"/>
      <c r="F51" s="1146" t="str">
        <f t="shared" si="0"/>
        <v xml:space="preserve">  </v>
      </c>
      <c r="G51" s="1149" t="str">
        <f t="shared" si="1"/>
        <v xml:space="preserve">  </v>
      </c>
    </row>
    <row r="52" spans="1:7">
      <c r="A52" s="1135">
        <f t="shared" si="2"/>
        <v>32</v>
      </c>
      <c r="B52" s="471" t="s">
        <v>5146</v>
      </c>
      <c r="C52" s="1148"/>
      <c r="D52" s="1148"/>
      <c r="E52" s="1148"/>
      <c r="F52" s="1146" t="str">
        <f t="shared" si="0"/>
        <v xml:space="preserve">  </v>
      </c>
      <c r="G52" s="1149" t="str">
        <f t="shared" si="1"/>
        <v xml:space="preserve">  </v>
      </c>
    </row>
    <row r="53" spans="1:7">
      <c r="A53" s="1135">
        <f t="shared" si="2"/>
        <v>33</v>
      </c>
      <c r="B53" s="17" t="s">
        <v>5131</v>
      </c>
      <c r="C53" s="1148">
        <v>16991</v>
      </c>
      <c r="D53" s="1148">
        <v>4710135</v>
      </c>
      <c r="E53" s="1148">
        <v>304</v>
      </c>
      <c r="F53" s="1146">
        <f t="shared" si="0"/>
        <v>55891.447368421053</v>
      </c>
      <c r="G53" s="1149">
        <f t="shared" si="1"/>
        <v>0.27721352480725092</v>
      </c>
    </row>
    <row r="54" spans="1:7">
      <c r="A54" s="1135">
        <f t="shared" si="2"/>
        <v>34</v>
      </c>
      <c r="B54" s="17" t="s">
        <v>5132</v>
      </c>
      <c r="C54" s="1148">
        <v>25184</v>
      </c>
      <c r="D54" s="1148">
        <v>1414617</v>
      </c>
      <c r="E54" s="1148">
        <v>75</v>
      </c>
      <c r="F54" s="1146">
        <f t="shared" si="0"/>
        <v>335786.66666666669</v>
      </c>
      <c r="G54" s="1149">
        <f t="shared" si="1"/>
        <v>5.6171259529860226E-2</v>
      </c>
    </row>
    <row r="55" spans="1:7">
      <c r="A55" s="1135">
        <f t="shared" si="2"/>
        <v>35</v>
      </c>
      <c r="B55" s="17" t="s">
        <v>5133</v>
      </c>
      <c r="C55" s="1148">
        <v>5809</v>
      </c>
      <c r="D55" s="1148">
        <v>457188</v>
      </c>
      <c r="E55" s="1148">
        <v>78</v>
      </c>
      <c r="F55" s="1146">
        <f t="shared" si="0"/>
        <v>74474.358974358984</v>
      </c>
      <c r="G55" s="1149">
        <f t="shared" si="1"/>
        <v>7.8703391289378546E-2</v>
      </c>
    </row>
    <row r="56" spans="1:7">
      <c r="A56" s="1135">
        <f t="shared" si="2"/>
        <v>36</v>
      </c>
      <c r="B56" s="17" t="s">
        <v>5135</v>
      </c>
      <c r="C56" s="1148">
        <v>46</v>
      </c>
      <c r="D56" s="1148">
        <v>8776</v>
      </c>
      <c r="E56" s="1148">
        <v>17</v>
      </c>
      <c r="F56" s="1146">
        <f t="shared" si="0"/>
        <v>2705.8823529411766</v>
      </c>
      <c r="G56" s="1149">
        <f t="shared" si="1"/>
        <v>0.19078260869565219</v>
      </c>
    </row>
    <row r="57" spans="1:7">
      <c r="A57" s="1135">
        <f t="shared" si="2"/>
        <v>37</v>
      </c>
      <c r="B57" s="1105"/>
      <c r="C57" s="1148"/>
      <c r="D57" s="1148"/>
      <c r="E57" s="1148"/>
      <c r="F57" s="1146" t="str">
        <f t="shared" si="0"/>
        <v xml:space="preserve">  </v>
      </c>
      <c r="G57" s="1149" t="str">
        <f t="shared" si="1"/>
        <v xml:space="preserve">  </v>
      </c>
    </row>
    <row r="58" spans="1:7">
      <c r="A58" s="1135">
        <f t="shared" si="2"/>
        <v>38</v>
      </c>
      <c r="B58" s="1738" t="s">
        <v>5147</v>
      </c>
      <c r="C58" s="1148">
        <v>48030</v>
      </c>
      <c r="D58" s="1148">
        <v>6590716</v>
      </c>
      <c r="E58" s="1148">
        <v>474</v>
      </c>
      <c r="F58" s="1146">
        <f t="shared" si="0"/>
        <v>101329.11392405063</v>
      </c>
      <c r="G58" s="1149">
        <f t="shared" si="1"/>
        <v>0.13722082032063293</v>
      </c>
    </row>
    <row r="59" spans="1:7">
      <c r="A59" s="1135">
        <f t="shared" si="2"/>
        <v>39</v>
      </c>
      <c r="B59" s="1105"/>
      <c r="C59" s="1148"/>
      <c r="D59" s="1148"/>
      <c r="E59" s="1148"/>
      <c r="F59" s="1146" t="str">
        <f t="shared" si="0"/>
        <v xml:space="preserve">  </v>
      </c>
      <c r="G59" s="1149" t="str">
        <f t="shared" si="1"/>
        <v xml:space="preserve">  </v>
      </c>
    </row>
    <row r="60" spans="1:7">
      <c r="A60" s="1135">
        <f t="shared" si="2"/>
        <v>40</v>
      </c>
      <c r="B60" s="1120"/>
      <c r="C60" s="1152"/>
      <c r="D60" s="1152"/>
      <c r="E60" s="1152"/>
      <c r="F60" s="1146" t="str">
        <f t="shared" si="0"/>
        <v xml:space="preserve">  </v>
      </c>
      <c r="G60" s="1149" t="str">
        <f t="shared" si="1"/>
        <v xml:space="preserve">  </v>
      </c>
    </row>
    <row r="61" spans="1:7">
      <c r="A61" s="1129">
        <f t="shared" si="2"/>
        <v>41</v>
      </c>
      <c r="B61" s="1153" t="s">
        <v>1267</v>
      </c>
      <c r="C61" s="1154">
        <v>7177456</v>
      </c>
      <c r="D61" s="1155">
        <v>560475675</v>
      </c>
      <c r="E61" s="1155">
        <v>370703</v>
      </c>
      <c r="F61" s="1155">
        <f t="shared" si="0"/>
        <v>19361.742419133374</v>
      </c>
      <c r="G61" s="1156">
        <f t="shared" si="1"/>
        <v>7.8088347041068581E-2</v>
      </c>
    </row>
    <row r="62" spans="1:7">
      <c r="A62" s="1129">
        <f t="shared" si="2"/>
        <v>42</v>
      </c>
      <c r="B62" s="1153" t="s">
        <v>1268</v>
      </c>
      <c r="C62" s="1154">
        <v>-22490</v>
      </c>
      <c r="D62" s="1154">
        <v>351792</v>
      </c>
      <c r="E62" s="1154"/>
      <c r="F62" s="1146" t="str">
        <f t="shared" si="0"/>
        <v xml:space="preserve">  </v>
      </c>
      <c r="G62" s="1149">
        <f t="shared" si="1"/>
        <v>-1.5642152067585593E-2</v>
      </c>
    </row>
    <row r="63" spans="1:7" ht="15.6" thickBot="1">
      <c r="A63" s="1157">
        <f t="shared" si="2"/>
        <v>43</v>
      </c>
      <c r="B63" s="1158" t="s">
        <v>4204</v>
      </c>
      <c r="C63" s="1159">
        <f>C61+C62</f>
        <v>7154966</v>
      </c>
      <c r="D63" s="1160">
        <f>D61+D62</f>
        <v>560827467</v>
      </c>
      <c r="E63" s="1159">
        <f>E61+E62</f>
        <v>370703</v>
      </c>
      <c r="F63" s="1161">
        <f t="shared" si="0"/>
        <v>19301.073905525449</v>
      </c>
      <c r="G63" s="1162">
        <f t="shared" si="1"/>
        <v>7.8382967438279938E-2</v>
      </c>
    </row>
    <row r="64" spans="1:7">
      <c r="A64" s="1105"/>
      <c r="B64" s="1105"/>
      <c r="C64" s="1105"/>
      <c r="D64" s="1105"/>
      <c r="E64" s="1105"/>
      <c r="F64" s="1105"/>
      <c r="G64" s="1163"/>
    </row>
    <row r="65" spans="1:7">
      <c r="A65" s="1105" t="s">
        <v>1269</v>
      </c>
      <c r="B65" s="1105"/>
      <c r="C65" s="1105"/>
      <c r="D65" s="1105"/>
      <c r="E65" s="1105"/>
      <c r="F65" s="1105"/>
      <c r="G65" s="1163"/>
    </row>
    <row r="66" spans="1:7">
      <c r="A66" s="1106" t="s">
        <v>1270</v>
      </c>
      <c r="B66" s="1106"/>
      <c r="C66" s="1106"/>
      <c r="D66" s="1106"/>
      <c r="E66" s="1106"/>
      <c r="F66" s="1106"/>
      <c r="G66" s="1106"/>
    </row>
    <row r="69" spans="1:7">
      <c r="A69" s="1105"/>
      <c r="B69" s="1105"/>
      <c r="C69" s="16"/>
      <c r="D69" s="16"/>
    </row>
    <row r="70" spans="1:7" ht="15.6">
      <c r="A70" s="71" t="s">
        <v>3894</v>
      </c>
      <c r="B70" s="1106"/>
      <c r="C70" s="1106"/>
      <c r="D70" s="1106"/>
      <c r="E70" s="1106"/>
      <c r="F70" s="1106"/>
      <c r="G70" s="1106"/>
    </row>
    <row r="72" spans="1:7" ht="16.2" thickBot="1">
      <c r="A72" s="1706" t="str">
        <f>'Data Sheet'!$C$25</f>
        <v>Rochester Gas &amp; Electric Corporation</v>
      </c>
      <c r="B72" s="1105"/>
      <c r="C72" s="1105"/>
      <c r="D72" s="1105"/>
      <c r="E72" s="1105"/>
      <c r="F72" s="1164" t="str">
        <f>'Data Sheet'!$C$40</f>
        <v xml:space="preserve"> </v>
      </c>
      <c r="G72" t="str">
        <f>'Data Sheet'!$C$38</f>
        <v>12/31/2013</v>
      </c>
    </row>
    <row r="73" spans="1:7">
      <c r="A73" s="1107"/>
      <c r="B73" s="1108"/>
      <c r="C73" s="1108"/>
      <c r="D73" s="1108"/>
      <c r="E73" s="1108"/>
      <c r="F73" s="1108"/>
      <c r="G73" s="1165"/>
    </row>
    <row r="74" spans="1:7">
      <c r="A74" s="1166" t="s">
        <v>1036</v>
      </c>
      <c r="B74" s="1106"/>
      <c r="C74" s="1106"/>
      <c r="D74" s="1106"/>
      <c r="E74" s="1106"/>
      <c r="F74" s="1106"/>
      <c r="G74" s="1167"/>
    </row>
    <row r="75" spans="1:7">
      <c r="A75" s="1168"/>
      <c r="B75" s="1105"/>
      <c r="C75" s="1105"/>
      <c r="D75" s="1105"/>
      <c r="E75" s="1105"/>
      <c r="F75" s="1105"/>
      <c r="G75" s="1169"/>
    </row>
    <row r="76" spans="1:7">
      <c r="A76" s="1129" t="s">
        <v>1357</v>
      </c>
      <c r="B76" s="1130"/>
      <c r="C76" s="1131"/>
      <c r="D76" s="1132"/>
      <c r="E76" s="1133" t="s">
        <v>1258</v>
      </c>
      <c r="F76" s="1133" t="s">
        <v>1259</v>
      </c>
      <c r="G76" s="1134" t="s">
        <v>1260</v>
      </c>
    </row>
    <row r="77" spans="1:7">
      <c r="A77" s="1135" t="s">
        <v>1360</v>
      </c>
      <c r="B77" s="1136" t="s">
        <v>1261</v>
      </c>
      <c r="C77" s="1137" t="s">
        <v>1262</v>
      </c>
      <c r="D77" s="1138" t="s">
        <v>1263</v>
      </c>
      <c r="E77" s="1138" t="s">
        <v>1264</v>
      </c>
      <c r="F77" s="1138" t="s">
        <v>1265</v>
      </c>
      <c r="G77" s="1139" t="s">
        <v>1266</v>
      </c>
    </row>
    <row r="78" spans="1:7">
      <c r="A78" s="1140"/>
      <c r="B78" s="1141" t="s">
        <v>446</v>
      </c>
      <c r="C78" s="1142" t="s">
        <v>447</v>
      </c>
      <c r="D78" s="1141" t="s">
        <v>448</v>
      </c>
      <c r="E78" s="1141" t="s">
        <v>449</v>
      </c>
      <c r="F78" s="1141" t="s">
        <v>1953</v>
      </c>
      <c r="G78" s="1143" t="s">
        <v>1954</v>
      </c>
    </row>
    <row r="79" spans="1:7">
      <c r="A79" s="1129">
        <v>1</v>
      </c>
      <c r="B79" s="89" t="s">
        <v>5148</v>
      </c>
      <c r="C79" s="1144"/>
      <c r="D79" s="1145"/>
      <c r="E79" s="1144"/>
      <c r="F79" s="1146" t="str">
        <f t="shared" ref="F79:F132" si="3">IF(ISERR(C79/E79*1000),"  ",C79/E79*1000)</f>
        <v xml:space="preserve">  </v>
      </c>
      <c r="G79" s="1147" t="str">
        <f t="shared" ref="G79:G133" si="4">IF(ISERR(D79/C79/1000),"  ",D79/C79/1000)</f>
        <v xml:space="preserve">  </v>
      </c>
    </row>
    <row r="80" spans="1:7">
      <c r="A80" s="1135">
        <f t="shared" ref="A80:A102" si="5">A79+1</f>
        <v>2</v>
      </c>
      <c r="B80" s="1762" t="s">
        <v>5131</v>
      </c>
      <c r="C80" s="1148">
        <v>144</v>
      </c>
      <c r="D80" s="1148">
        <v>12599</v>
      </c>
      <c r="E80" s="1148">
        <v>4</v>
      </c>
      <c r="F80" s="1146">
        <f t="shared" si="3"/>
        <v>36000</v>
      </c>
      <c r="G80" s="1149">
        <f t="shared" si="4"/>
        <v>8.749305555555556E-2</v>
      </c>
    </row>
    <row r="81" spans="1:7">
      <c r="A81" s="1135">
        <f t="shared" si="5"/>
        <v>3</v>
      </c>
      <c r="B81" s="17" t="s">
        <v>5132</v>
      </c>
      <c r="C81" s="1148">
        <v>10785</v>
      </c>
      <c r="D81" s="1148">
        <v>1013785</v>
      </c>
      <c r="E81" s="1148">
        <v>1472</v>
      </c>
      <c r="F81" s="1146">
        <f t="shared" si="3"/>
        <v>7326.766304347826</v>
      </c>
      <c r="G81" s="1149">
        <f t="shared" si="4"/>
        <v>9.3999536393138614E-2</v>
      </c>
    </row>
    <row r="82" spans="1:7">
      <c r="A82" s="1135">
        <f t="shared" si="5"/>
        <v>4</v>
      </c>
      <c r="B82" s="17" t="s">
        <v>5133</v>
      </c>
      <c r="C82" s="1148">
        <v>81458</v>
      </c>
      <c r="D82" s="1148">
        <v>5545728</v>
      </c>
      <c r="E82" s="1148">
        <v>163</v>
      </c>
      <c r="F82" s="1146">
        <f t="shared" si="3"/>
        <v>499742.33128834359</v>
      </c>
      <c r="G82" s="1149">
        <f t="shared" si="4"/>
        <v>6.8080826929215049E-2</v>
      </c>
    </row>
    <row r="83" spans="1:7">
      <c r="A83" s="1135">
        <f t="shared" si="5"/>
        <v>5</v>
      </c>
      <c r="B83" s="17" t="s">
        <v>5135</v>
      </c>
      <c r="C83" s="1148">
        <v>451</v>
      </c>
      <c r="D83" s="1148">
        <v>77280</v>
      </c>
      <c r="E83" s="1148">
        <v>170</v>
      </c>
      <c r="F83" s="1146">
        <f t="shared" si="3"/>
        <v>2652.9411764705883</v>
      </c>
      <c r="G83" s="1149">
        <f t="shared" si="4"/>
        <v>0.17135254988913526</v>
      </c>
    </row>
    <row r="84" spans="1:7">
      <c r="A84" s="1135">
        <f t="shared" si="5"/>
        <v>6</v>
      </c>
      <c r="B84" s="17" t="s">
        <v>5136</v>
      </c>
      <c r="C84" s="1148">
        <v>69412</v>
      </c>
      <c r="D84" s="1148">
        <v>5780827</v>
      </c>
      <c r="E84" s="1148">
        <v>540</v>
      </c>
      <c r="F84" s="1146">
        <f t="shared" si="3"/>
        <v>128540.74074074074</v>
      </c>
      <c r="G84" s="1149">
        <f t="shared" si="4"/>
        <v>8.3282818532818534E-2</v>
      </c>
    </row>
    <row r="85" spans="1:7">
      <c r="A85" s="1135">
        <f t="shared" si="5"/>
        <v>7</v>
      </c>
      <c r="B85" s="17" t="s">
        <v>5137</v>
      </c>
      <c r="C85" s="1148">
        <v>331040</v>
      </c>
      <c r="D85" s="1148">
        <v>16130541</v>
      </c>
      <c r="E85" s="1148">
        <v>121</v>
      </c>
      <c r="F85" s="1146">
        <f t="shared" si="3"/>
        <v>2735867.7685950417</v>
      </c>
      <c r="G85" s="1149">
        <f t="shared" si="4"/>
        <v>4.8726863823102942E-2</v>
      </c>
    </row>
    <row r="86" spans="1:7">
      <c r="A86" s="1135">
        <f t="shared" si="5"/>
        <v>8</v>
      </c>
      <c r="B86" s="17" t="s">
        <v>5138</v>
      </c>
      <c r="C86" s="1148">
        <v>11229</v>
      </c>
      <c r="D86" s="1148">
        <v>846626</v>
      </c>
      <c r="E86" s="1148">
        <v>79</v>
      </c>
      <c r="F86" s="1146">
        <f t="shared" si="3"/>
        <v>142139.24050632911</v>
      </c>
      <c r="G86" s="1149">
        <f t="shared" si="4"/>
        <v>7.5396384361920032E-2</v>
      </c>
    </row>
    <row r="87" spans="1:7">
      <c r="A87" s="1135">
        <f t="shared" si="5"/>
        <v>9</v>
      </c>
      <c r="B87" s="17" t="s">
        <v>5153</v>
      </c>
      <c r="C87" s="1148"/>
      <c r="D87" s="1148"/>
      <c r="E87" s="1148"/>
      <c r="F87" s="1146" t="str">
        <f t="shared" si="3"/>
        <v xml:space="preserve">  </v>
      </c>
      <c r="G87" s="1149" t="str">
        <f t="shared" si="4"/>
        <v xml:space="preserve">  </v>
      </c>
    </row>
    <row r="88" spans="1:7">
      <c r="A88" s="1135">
        <f t="shared" si="5"/>
        <v>10</v>
      </c>
      <c r="B88" s="1105"/>
      <c r="C88" s="1148"/>
      <c r="D88" s="1148"/>
      <c r="E88" s="1148"/>
      <c r="F88" s="1146" t="str">
        <f t="shared" si="3"/>
        <v xml:space="preserve">  </v>
      </c>
      <c r="G88" s="1149" t="str">
        <f t="shared" si="4"/>
        <v xml:space="preserve">  </v>
      </c>
    </row>
    <row r="89" spans="1:7">
      <c r="A89" s="1135">
        <f t="shared" si="5"/>
        <v>11</v>
      </c>
      <c r="B89" s="1738" t="s">
        <v>5139</v>
      </c>
      <c r="C89" s="1148">
        <v>-2094</v>
      </c>
      <c r="D89" s="1148">
        <v>11499</v>
      </c>
      <c r="E89" s="1148"/>
      <c r="F89" s="1146" t="str">
        <f t="shared" si="3"/>
        <v xml:space="preserve">  </v>
      </c>
      <c r="G89" s="1149">
        <f t="shared" si="4"/>
        <v>-5.4914040114613181E-3</v>
      </c>
    </row>
    <row r="90" spans="1:7">
      <c r="A90" s="1135">
        <f t="shared" si="5"/>
        <v>12</v>
      </c>
      <c r="B90" s="1105"/>
      <c r="C90" s="1148"/>
      <c r="D90" s="1148"/>
      <c r="E90" s="1148"/>
      <c r="F90" s="1146" t="str">
        <f t="shared" si="3"/>
        <v xml:space="preserve">  </v>
      </c>
      <c r="G90" s="1149" t="str">
        <f t="shared" si="4"/>
        <v xml:space="preserve">  </v>
      </c>
    </row>
    <row r="91" spans="1:7">
      <c r="A91" s="1135">
        <f t="shared" si="5"/>
        <v>13</v>
      </c>
      <c r="B91" s="1738" t="s">
        <v>5154</v>
      </c>
      <c r="C91" s="1148">
        <v>502425</v>
      </c>
      <c r="D91" s="1148">
        <v>29418885</v>
      </c>
      <c r="E91" s="1148">
        <v>2549</v>
      </c>
      <c r="F91" s="1146">
        <f t="shared" si="3"/>
        <v>197106.70851314242</v>
      </c>
      <c r="G91" s="1149">
        <f t="shared" si="4"/>
        <v>5.8553784146887597E-2</v>
      </c>
    </row>
    <row r="92" spans="1:7">
      <c r="A92" s="1135">
        <f t="shared" si="5"/>
        <v>14</v>
      </c>
      <c r="B92" s="1105"/>
      <c r="C92" s="1148"/>
      <c r="D92" s="1148"/>
      <c r="E92" s="1148"/>
      <c r="F92" s="1146" t="str">
        <f t="shared" si="3"/>
        <v xml:space="preserve">  </v>
      </c>
      <c r="G92" s="1149" t="str">
        <f t="shared" si="4"/>
        <v xml:space="preserve">  </v>
      </c>
    </row>
    <row r="93" spans="1:7">
      <c r="A93" s="1135">
        <f t="shared" si="5"/>
        <v>15</v>
      </c>
      <c r="B93" s="1105"/>
      <c r="C93" s="1148"/>
      <c r="D93" s="1148"/>
      <c r="E93" s="1148"/>
      <c r="F93" s="1146" t="str">
        <f t="shared" si="3"/>
        <v xml:space="preserve">  </v>
      </c>
      <c r="G93" s="1149" t="str">
        <f t="shared" si="4"/>
        <v xml:space="preserve">  </v>
      </c>
    </row>
    <row r="94" spans="1:7">
      <c r="A94" s="1135">
        <f t="shared" si="5"/>
        <v>16</v>
      </c>
      <c r="B94" s="1105"/>
      <c r="C94" s="1148"/>
      <c r="D94" s="1148"/>
      <c r="E94" s="1148"/>
      <c r="F94" s="1146" t="str">
        <f t="shared" si="3"/>
        <v xml:space="preserve">  </v>
      </c>
      <c r="G94" s="1149" t="str">
        <f t="shared" si="4"/>
        <v xml:space="preserve">  </v>
      </c>
    </row>
    <row r="95" spans="1:7">
      <c r="A95" s="1135">
        <f t="shared" si="5"/>
        <v>17</v>
      </c>
      <c r="B95" s="1105"/>
      <c r="C95" s="1148"/>
      <c r="D95" s="1148"/>
      <c r="E95" s="1148"/>
      <c r="F95" s="1146" t="str">
        <f t="shared" si="3"/>
        <v xml:space="preserve">  </v>
      </c>
      <c r="G95" s="1149" t="str">
        <f t="shared" si="4"/>
        <v xml:space="preserve">  </v>
      </c>
    </row>
    <row r="96" spans="1:7">
      <c r="A96" s="1135">
        <f t="shared" si="5"/>
        <v>18</v>
      </c>
      <c r="B96" s="1105"/>
      <c r="C96" s="1148"/>
      <c r="D96" s="1148"/>
      <c r="E96" s="1148"/>
      <c r="F96" s="1146" t="str">
        <f t="shared" si="3"/>
        <v xml:space="preserve">  </v>
      </c>
      <c r="G96" s="1149" t="str">
        <f t="shared" si="4"/>
        <v xml:space="preserve">  </v>
      </c>
    </row>
    <row r="97" spans="1:7">
      <c r="A97" s="1135">
        <f t="shared" si="5"/>
        <v>19</v>
      </c>
      <c r="B97" s="1105"/>
      <c r="C97" s="1148"/>
      <c r="D97" s="1148"/>
      <c r="E97" s="1148"/>
      <c r="F97" s="1146" t="str">
        <f t="shared" si="3"/>
        <v xml:space="preserve">  </v>
      </c>
      <c r="G97" s="1149" t="str">
        <f t="shared" si="4"/>
        <v xml:space="preserve">  </v>
      </c>
    </row>
    <row r="98" spans="1:7">
      <c r="A98" s="1135">
        <f t="shared" si="5"/>
        <v>20</v>
      </c>
      <c r="B98" s="1105"/>
      <c r="C98" s="1148"/>
      <c r="D98" s="1148"/>
      <c r="E98" s="1148"/>
      <c r="F98" s="1146" t="str">
        <f t="shared" si="3"/>
        <v xml:space="preserve">  </v>
      </c>
      <c r="G98" s="1149" t="str">
        <f t="shared" si="4"/>
        <v xml:space="preserve">  </v>
      </c>
    </row>
    <row r="99" spans="1:7">
      <c r="A99" s="1135">
        <f t="shared" si="5"/>
        <v>21</v>
      </c>
      <c r="B99" s="1105"/>
      <c r="C99" s="1148"/>
      <c r="D99" s="1148"/>
      <c r="E99" s="1148"/>
      <c r="F99" s="1146" t="str">
        <f t="shared" si="3"/>
        <v xml:space="preserve">  </v>
      </c>
      <c r="G99" s="1149" t="str">
        <f t="shared" si="4"/>
        <v xml:space="preserve">  </v>
      </c>
    </row>
    <row r="100" spans="1:7">
      <c r="A100" s="1135">
        <f t="shared" si="5"/>
        <v>22</v>
      </c>
      <c r="B100" s="1105"/>
      <c r="C100" s="1148"/>
      <c r="D100" s="1148"/>
      <c r="E100" s="1148"/>
      <c r="F100" s="1146" t="str">
        <f t="shared" si="3"/>
        <v xml:space="preserve">  </v>
      </c>
      <c r="G100" s="1149" t="str">
        <f t="shared" si="4"/>
        <v xml:space="preserve">  </v>
      </c>
    </row>
    <row r="101" spans="1:7">
      <c r="A101" s="1135">
        <f t="shared" si="5"/>
        <v>23</v>
      </c>
      <c r="B101" s="1105"/>
      <c r="C101" s="1148"/>
      <c r="D101" s="1148"/>
      <c r="E101" s="1148"/>
      <c r="F101" s="1146" t="str">
        <f t="shared" si="3"/>
        <v xml:space="preserve">  </v>
      </c>
      <c r="G101" s="1149" t="str">
        <f t="shared" si="4"/>
        <v xml:space="preserve">  </v>
      </c>
    </row>
    <row r="102" spans="1:7">
      <c r="A102" s="1135">
        <f t="shared" si="5"/>
        <v>24</v>
      </c>
      <c r="B102" s="1105"/>
      <c r="C102" s="1148"/>
      <c r="D102" s="1148"/>
      <c r="E102" s="1148"/>
      <c r="F102" s="1146" t="str">
        <f t="shared" si="3"/>
        <v xml:space="preserve">  </v>
      </c>
      <c r="G102" s="1149" t="str">
        <f t="shared" si="4"/>
        <v xml:space="preserve">  </v>
      </c>
    </row>
    <row r="103" spans="1:7">
      <c r="A103" s="1135">
        <v>25</v>
      </c>
      <c r="B103" s="1105"/>
      <c r="C103" s="1148"/>
      <c r="D103" s="1148"/>
      <c r="E103" s="1148"/>
      <c r="F103" s="1146" t="str">
        <f t="shared" si="3"/>
        <v xml:space="preserve">  </v>
      </c>
      <c r="G103" s="1149" t="str">
        <f t="shared" si="4"/>
        <v xml:space="preserve">  </v>
      </c>
    </row>
    <row r="104" spans="1:7">
      <c r="A104" s="1135">
        <v>26</v>
      </c>
      <c r="B104" s="1105"/>
      <c r="C104" s="1148"/>
      <c r="D104" s="1148"/>
      <c r="E104" s="1148"/>
      <c r="F104" s="1146" t="str">
        <f t="shared" si="3"/>
        <v xml:space="preserve">  </v>
      </c>
      <c r="G104" s="1149" t="str">
        <f t="shared" si="4"/>
        <v xml:space="preserve">  </v>
      </c>
    </row>
    <row r="105" spans="1:7">
      <c r="A105" s="1135">
        <v>27</v>
      </c>
      <c r="B105" s="1105"/>
      <c r="C105" s="1148"/>
      <c r="D105" s="1148"/>
      <c r="E105" s="1148"/>
      <c r="F105" s="1146" t="str">
        <f t="shared" si="3"/>
        <v xml:space="preserve">  </v>
      </c>
      <c r="G105" s="1149" t="str">
        <f t="shared" si="4"/>
        <v xml:space="preserve">  </v>
      </c>
    </row>
    <row r="106" spans="1:7">
      <c r="A106" s="1135">
        <v>28</v>
      </c>
      <c r="B106" s="1105"/>
      <c r="C106" s="1148"/>
      <c r="D106" s="1148"/>
      <c r="E106" s="1148"/>
      <c r="F106" s="1146" t="str">
        <f t="shared" si="3"/>
        <v xml:space="preserve">  </v>
      </c>
      <c r="G106" s="1149" t="str">
        <f t="shared" si="4"/>
        <v xml:space="preserve">  </v>
      </c>
    </row>
    <row r="107" spans="1:7">
      <c r="A107" s="1135">
        <v>29</v>
      </c>
      <c r="B107" s="1105"/>
      <c r="C107" s="1148"/>
      <c r="D107" s="1148"/>
      <c r="E107" s="1148"/>
      <c r="F107" s="1146" t="str">
        <f t="shared" si="3"/>
        <v xml:space="preserve">  </v>
      </c>
      <c r="G107" s="1149" t="str">
        <f t="shared" si="4"/>
        <v xml:space="preserve">  </v>
      </c>
    </row>
    <row r="108" spans="1:7">
      <c r="A108" s="1135">
        <v>30</v>
      </c>
      <c r="B108" s="1105"/>
      <c r="C108" s="1148"/>
      <c r="D108" s="1148"/>
      <c r="E108" s="1148"/>
      <c r="F108" s="1146" t="str">
        <f t="shared" si="3"/>
        <v xml:space="preserve">  </v>
      </c>
      <c r="G108" s="1149" t="str">
        <f t="shared" si="4"/>
        <v xml:space="preserve">  </v>
      </c>
    </row>
    <row r="109" spans="1:7">
      <c r="A109" s="1135">
        <v>31</v>
      </c>
      <c r="B109" s="1105"/>
      <c r="C109" s="1148"/>
      <c r="D109" s="1148"/>
      <c r="E109" s="1148"/>
      <c r="F109" s="1146" t="str">
        <f t="shared" si="3"/>
        <v xml:space="preserve">  </v>
      </c>
      <c r="G109" s="1149" t="str">
        <f t="shared" si="4"/>
        <v xml:space="preserve">  </v>
      </c>
    </row>
    <row r="110" spans="1:7">
      <c r="A110" s="1135">
        <v>32</v>
      </c>
      <c r="B110" s="1105"/>
      <c r="C110" s="1148"/>
      <c r="D110" s="1148"/>
      <c r="E110" s="1148"/>
      <c r="F110" s="1146" t="str">
        <f t="shared" si="3"/>
        <v xml:space="preserve">  </v>
      </c>
      <c r="G110" s="1149" t="str">
        <f t="shared" si="4"/>
        <v xml:space="preserve">  </v>
      </c>
    </row>
    <row r="111" spans="1:7">
      <c r="A111" s="1135">
        <v>33</v>
      </c>
      <c r="B111" s="1105"/>
      <c r="C111" s="1148"/>
      <c r="D111" s="1148"/>
      <c r="E111" s="1148"/>
      <c r="F111" s="1146" t="str">
        <f t="shared" si="3"/>
        <v xml:space="preserve">  </v>
      </c>
      <c r="G111" s="1149" t="str">
        <f t="shared" si="4"/>
        <v xml:space="preserve">  </v>
      </c>
    </row>
    <row r="112" spans="1:7">
      <c r="A112" s="1135">
        <v>34</v>
      </c>
      <c r="B112" s="1105"/>
      <c r="C112" s="1148"/>
      <c r="D112" s="1148"/>
      <c r="E112" s="1148"/>
      <c r="F112" s="1146" t="str">
        <f t="shared" si="3"/>
        <v xml:space="preserve">  </v>
      </c>
      <c r="G112" s="1149" t="str">
        <f t="shared" si="4"/>
        <v xml:space="preserve">  </v>
      </c>
    </row>
    <row r="113" spans="1:7">
      <c r="A113" s="1135">
        <v>35</v>
      </c>
      <c r="B113" s="1105"/>
      <c r="C113" s="1148"/>
      <c r="D113" s="1148"/>
      <c r="E113" s="1148"/>
      <c r="F113" s="1146" t="str">
        <f t="shared" si="3"/>
        <v xml:space="preserve">  </v>
      </c>
      <c r="G113" s="1149" t="str">
        <f t="shared" si="4"/>
        <v xml:space="preserve">  </v>
      </c>
    </row>
    <row r="114" spans="1:7">
      <c r="A114" s="1135">
        <v>36</v>
      </c>
      <c r="B114" s="1105"/>
      <c r="C114" s="1148"/>
      <c r="D114" s="1148"/>
      <c r="E114" s="1148"/>
      <c r="F114" s="1146" t="str">
        <f t="shared" si="3"/>
        <v xml:space="preserve">  </v>
      </c>
      <c r="G114" s="1149" t="str">
        <f t="shared" si="4"/>
        <v xml:space="preserve">  </v>
      </c>
    </row>
    <row r="115" spans="1:7">
      <c r="A115" s="1135">
        <v>37</v>
      </c>
      <c r="B115" s="1105"/>
      <c r="C115" s="1148"/>
      <c r="D115" s="1148"/>
      <c r="E115" s="1148"/>
      <c r="F115" s="1146" t="str">
        <f t="shared" si="3"/>
        <v xml:space="preserve">  </v>
      </c>
      <c r="G115" s="1149" t="str">
        <f t="shared" si="4"/>
        <v xml:space="preserve">  </v>
      </c>
    </row>
    <row r="116" spans="1:7">
      <c r="A116" s="1135">
        <v>38</v>
      </c>
      <c r="B116" s="1105"/>
      <c r="C116" s="1148"/>
      <c r="D116" s="1148"/>
      <c r="E116" s="1148"/>
      <c r="F116" s="1146" t="str">
        <f t="shared" si="3"/>
        <v xml:space="preserve">  </v>
      </c>
      <c r="G116" s="1149" t="str">
        <f t="shared" si="4"/>
        <v xml:space="preserve">  </v>
      </c>
    </row>
    <row r="117" spans="1:7">
      <c r="A117" s="1135">
        <v>39</v>
      </c>
      <c r="B117" s="1105"/>
      <c r="C117" s="1148"/>
      <c r="D117" s="1148"/>
      <c r="E117" s="1148"/>
      <c r="F117" s="1146" t="str">
        <f t="shared" si="3"/>
        <v xml:space="preserve">  </v>
      </c>
      <c r="G117" s="1149" t="str">
        <f t="shared" si="4"/>
        <v xml:space="preserve">  </v>
      </c>
    </row>
    <row r="118" spans="1:7">
      <c r="A118" s="1135">
        <v>40</v>
      </c>
      <c r="B118" s="1105"/>
      <c r="C118" s="1148"/>
      <c r="D118" s="1148"/>
      <c r="E118" s="1148"/>
      <c r="F118" s="1146" t="str">
        <f t="shared" si="3"/>
        <v xml:space="preserve">  </v>
      </c>
      <c r="G118" s="1149" t="str">
        <f t="shared" si="4"/>
        <v xml:space="preserve">  </v>
      </c>
    </row>
    <row r="119" spans="1:7">
      <c r="A119" s="1135">
        <v>41</v>
      </c>
      <c r="B119" s="1105"/>
      <c r="C119" s="1148"/>
      <c r="D119" s="1148"/>
      <c r="E119" s="1148"/>
      <c r="F119" s="1146" t="str">
        <f t="shared" si="3"/>
        <v xml:space="preserve">  </v>
      </c>
      <c r="G119" s="1149" t="str">
        <f t="shared" si="4"/>
        <v xml:space="preserve">  </v>
      </c>
    </row>
    <row r="120" spans="1:7">
      <c r="A120" s="1135">
        <f t="shared" ref="A120:A133" si="6">A119+1</f>
        <v>42</v>
      </c>
      <c r="B120" s="1105"/>
      <c r="C120" s="1148"/>
      <c r="D120" s="1148"/>
      <c r="E120" s="1148"/>
      <c r="F120" s="1146" t="str">
        <f t="shared" si="3"/>
        <v xml:space="preserve">  </v>
      </c>
      <c r="G120" s="1149" t="str">
        <f t="shared" si="4"/>
        <v xml:space="preserve">  </v>
      </c>
    </row>
    <row r="121" spans="1:7">
      <c r="A121" s="1135">
        <f t="shared" si="6"/>
        <v>43</v>
      </c>
      <c r="B121" s="1105"/>
      <c r="C121" s="1148"/>
      <c r="D121" s="1148"/>
      <c r="E121" s="1148"/>
      <c r="F121" s="1146" t="str">
        <f t="shared" si="3"/>
        <v xml:space="preserve">  </v>
      </c>
      <c r="G121" s="1149" t="str">
        <f t="shared" si="4"/>
        <v xml:space="preserve">  </v>
      </c>
    </row>
    <row r="122" spans="1:7">
      <c r="A122" s="1135">
        <f t="shared" si="6"/>
        <v>44</v>
      </c>
      <c r="B122" s="1105"/>
      <c r="C122" s="1148"/>
      <c r="D122" s="1148"/>
      <c r="E122" s="1148"/>
      <c r="F122" s="1146" t="str">
        <f t="shared" si="3"/>
        <v xml:space="preserve">  </v>
      </c>
      <c r="G122" s="1149" t="str">
        <f t="shared" si="4"/>
        <v xml:space="preserve">  </v>
      </c>
    </row>
    <row r="123" spans="1:7">
      <c r="A123" s="1135">
        <f t="shared" si="6"/>
        <v>45</v>
      </c>
      <c r="B123" s="1105"/>
      <c r="C123" s="1148"/>
      <c r="D123" s="1148"/>
      <c r="E123" s="1148"/>
      <c r="F123" s="1146" t="str">
        <f t="shared" si="3"/>
        <v xml:space="preserve">  </v>
      </c>
      <c r="G123" s="1149" t="str">
        <f t="shared" si="4"/>
        <v xml:space="preserve">  </v>
      </c>
    </row>
    <row r="124" spans="1:7">
      <c r="A124" s="1135">
        <f t="shared" si="6"/>
        <v>46</v>
      </c>
      <c r="B124" s="1105"/>
      <c r="C124" s="1148"/>
      <c r="D124" s="1148"/>
      <c r="E124" s="1148"/>
      <c r="F124" s="1146" t="str">
        <f t="shared" si="3"/>
        <v xml:space="preserve">  </v>
      </c>
      <c r="G124" s="1149" t="str">
        <f t="shared" si="4"/>
        <v xml:space="preserve">  </v>
      </c>
    </row>
    <row r="125" spans="1:7">
      <c r="A125" s="1135">
        <f t="shared" si="6"/>
        <v>47</v>
      </c>
      <c r="B125" s="1105"/>
      <c r="C125" s="1148"/>
      <c r="D125" s="1148"/>
      <c r="E125" s="1148"/>
      <c r="F125" s="1146" t="str">
        <f t="shared" si="3"/>
        <v xml:space="preserve">  </v>
      </c>
      <c r="G125" s="1149" t="str">
        <f t="shared" si="4"/>
        <v xml:space="preserve">  </v>
      </c>
    </row>
    <row r="126" spans="1:7">
      <c r="A126" s="1135">
        <f t="shared" si="6"/>
        <v>48</v>
      </c>
      <c r="B126" s="1105"/>
      <c r="C126" s="1148"/>
      <c r="D126" s="1148"/>
      <c r="E126" s="1148"/>
      <c r="F126" s="1146" t="str">
        <f t="shared" si="3"/>
        <v xml:space="preserve">  </v>
      </c>
      <c r="G126" s="1149" t="str">
        <f t="shared" si="4"/>
        <v xml:space="preserve">  </v>
      </c>
    </row>
    <row r="127" spans="1:7">
      <c r="A127" s="1135">
        <f t="shared" si="6"/>
        <v>49</v>
      </c>
      <c r="B127" s="1105"/>
      <c r="C127" s="1148"/>
      <c r="D127" s="1148"/>
      <c r="E127" s="1148"/>
      <c r="F127" s="1146" t="str">
        <f t="shared" si="3"/>
        <v xml:space="preserve">  </v>
      </c>
      <c r="G127" s="1149" t="str">
        <f t="shared" si="4"/>
        <v xml:space="preserve">  </v>
      </c>
    </row>
    <row r="128" spans="1:7">
      <c r="A128" s="1135">
        <f t="shared" si="6"/>
        <v>50</v>
      </c>
      <c r="B128" s="1105"/>
      <c r="C128" s="1148"/>
      <c r="D128" s="1148"/>
      <c r="E128" s="1148"/>
      <c r="F128" s="1146" t="str">
        <f t="shared" si="3"/>
        <v xml:space="preserve">  </v>
      </c>
      <c r="G128" s="1149" t="str">
        <f t="shared" si="4"/>
        <v xml:space="preserve">  </v>
      </c>
    </row>
    <row r="129" spans="1:7">
      <c r="A129" s="1135">
        <f t="shared" si="6"/>
        <v>51</v>
      </c>
      <c r="B129" s="1105"/>
      <c r="C129" s="1148"/>
      <c r="D129" s="1148"/>
      <c r="E129" s="1148"/>
      <c r="F129" s="1146" t="str">
        <f t="shared" si="3"/>
        <v xml:space="preserve">  </v>
      </c>
      <c r="G129" s="1149" t="str">
        <f t="shared" si="4"/>
        <v xml:space="preserve">  </v>
      </c>
    </row>
    <row r="130" spans="1:7">
      <c r="A130" s="1135">
        <f t="shared" si="6"/>
        <v>52</v>
      </c>
      <c r="B130" s="1105"/>
      <c r="C130" s="1148"/>
      <c r="D130" s="1148"/>
      <c r="E130" s="1148"/>
      <c r="F130" s="1146" t="str">
        <f t="shared" si="3"/>
        <v xml:space="preserve">  </v>
      </c>
      <c r="G130" s="1149" t="str">
        <f t="shared" si="4"/>
        <v xml:space="preserve">  </v>
      </c>
    </row>
    <row r="131" spans="1:7">
      <c r="A131" s="1135">
        <f t="shared" si="6"/>
        <v>53</v>
      </c>
      <c r="B131" s="1105"/>
      <c r="C131" s="1148"/>
      <c r="D131" s="1148"/>
      <c r="E131" s="1148"/>
      <c r="F131" s="1146" t="str">
        <f t="shared" si="3"/>
        <v xml:space="preserve">  </v>
      </c>
      <c r="G131" s="1149" t="str">
        <f t="shared" si="4"/>
        <v xml:space="preserve">  </v>
      </c>
    </row>
    <row r="132" spans="1:7">
      <c r="A132" s="1135">
        <f t="shared" si="6"/>
        <v>54</v>
      </c>
      <c r="B132" s="1120"/>
      <c r="C132" s="1152"/>
      <c r="D132" s="1152"/>
      <c r="E132" s="1152"/>
      <c r="F132" s="1146" t="str">
        <f t="shared" si="3"/>
        <v xml:space="preserve">  </v>
      </c>
      <c r="G132" s="1149" t="str">
        <f t="shared" si="4"/>
        <v xml:space="preserve">  </v>
      </c>
    </row>
    <row r="133" spans="1:7" ht="15.6" thickBot="1">
      <c r="A133" s="1170">
        <f t="shared" si="6"/>
        <v>55</v>
      </c>
      <c r="B133" s="1171" t="s">
        <v>1267</v>
      </c>
      <c r="C133" s="1172">
        <f>C91</f>
        <v>502425</v>
      </c>
      <c r="D133" s="1173">
        <f>D91</f>
        <v>29418885</v>
      </c>
      <c r="E133" s="1161">
        <f>E91</f>
        <v>2549</v>
      </c>
      <c r="F133" s="1161">
        <f>F91</f>
        <v>197106.70851314242</v>
      </c>
      <c r="G133" s="1162">
        <f t="shared" si="4"/>
        <v>5.8553784146887597E-2</v>
      </c>
    </row>
    <row r="135" spans="1:7">
      <c r="A135" s="1106" t="s">
        <v>1271</v>
      </c>
      <c r="B135" s="1106"/>
      <c r="C135" s="1106"/>
      <c r="D135" s="1106"/>
      <c r="E135" s="1106"/>
      <c r="F135" s="1106"/>
      <c r="G135" s="1106"/>
    </row>
  </sheetData>
  <customSheetViews>
    <customSheetView guid="{B03EE9F7-5DE6-4312-9CF8-68BFF35B892B}" scale="60" colorId="22" showPageBreaks="1" view="pageBreakPreview" topLeftCell="A73">
      <selection activeCell="F80" sqref="F80"/>
      <rowBreaks count="1" manualBreakCount="1">
        <brk id="70" max="16383" man="1"/>
      </rowBreaks>
      <pageMargins left="0.5" right="0.5" top="0.5" bottom="0.5" header="0" footer="0"/>
      <printOptions horizontalCentered="1" verticalCentered="1"/>
      <pageSetup scale="65" fitToWidth="2" fitToHeight="2" orientation="portrait" horizontalDpi="300" verticalDpi="300" r:id="rId1"/>
      <headerFooter alignWithMargins="0"/>
    </customSheetView>
    <customSheetView guid="{6604920B-9A9A-4B1B-8001-ABFAE204A5A1}" scale="60" colorId="22" showPageBreaks="1" view="pageBreakPreview" topLeftCell="A73">
      <selection activeCell="F80" sqref="F80"/>
      <rowBreaks count="1" manualBreakCount="1">
        <brk id="70" max="16383" man="1"/>
      </rowBreaks>
      <pageMargins left="0.5" right="0.5" top="0.5" bottom="0.5" header="0" footer="0"/>
      <printOptions horizontalCentered="1" verticalCentered="1"/>
      <pageSetup scale="65" fitToWidth="2" fitToHeight="2" orientation="portrait" horizontalDpi="300" verticalDpi="300" r:id="rId2"/>
      <headerFooter alignWithMargins="0"/>
    </customSheetView>
    <customSheetView guid="{725D19D6-B2FF-4AA6-9BA8-2C93787C1292}" scale="60" colorId="22" showPageBreaks="1" view="pageBreakPreview" showRuler="0" topLeftCell="A73">
      <selection activeCell="E62" sqref="E62"/>
      <rowBreaks count="1" manualBreakCount="1">
        <brk id="70" max="16383" man="1"/>
      </rowBreaks>
      <pageMargins left="0.5" right="0.5" top="0.5" bottom="0.5" header="0" footer="0"/>
      <printOptions horizontalCentered="1" verticalCentered="1"/>
      <pageSetup scale="65" fitToWidth="2" fitToHeight="2" orientation="portrait" horizontalDpi="300" verticalDpi="300" r:id="rId3"/>
      <headerFooter alignWithMargins="0"/>
    </customSheetView>
    <customSheetView guid="{00D7FFF0-A637-4B2D-8964-7D108FE27DC9}" scale="60" colorId="22" showPageBreaks="1" view="pageBreakPreview" topLeftCell="A73">
      <selection activeCell="F80" sqref="F80"/>
      <rowBreaks count="1" manualBreakCount="1">
        <brk id="70" max="16383" man="1"/>
      </rowBreaks>
      <pageMargins left="0.5" right="0.5" top="0.5" bottom="0.5" header="0" footer="0"/>
      <printOptions horizontalCentered="1" verticalCentered="1"/>
      <pageSetup scale="65" fitToWidth="2" fitToHeight="2" orientation="portrait" horizontalDpi="300" verticalDpi="300" r:id="rId4"/>
      <headerFooter alignWithMargins="0"/>
    </customSheetView>
    <customSheetView guid="{8930B103-E5CB-49CF-B279-92DC95584FC0}" scale="60" colorId="22" showPageBreaks="1" view="pageBreakPreview" topLeftCell="A73">
      <selection activeCell="F80" sqref="F80"/>
      <rowBreaks count="1" manualBreakCount="1">
        <brk id="70" max="16383" man="1"/>
      </rowBreaks>
      <pageMargins left="0.5" right="0.5" top="0.5" bottom="0.5" header="0" footer="0"/>
      <printOptions horizontalCentered="1" verticalCentered="1"/>
      <pageSetup scale="65" fitToWidth="2" fitToHeight="2" orientation="portrait" horizontalDpi="300" verticalDpi="300" r:id="rId5"/>
      <headerFooter alignWithMargins="0"/>
    </customSheetView>
  </customSheetViews>
  <mergeCells count="9">
    <mergeCell ref="B17:D17"/>
    <mergeCell ref="B5:D5"/>
    <mergeCell ref="B6:D6"/>
    <mergeCell ref="B7:D7"/>
    <mergeCell ref="B8:D8"/>
    <mergeCell ref="B10:D10"/>
    <mergeCell ref="B14:D14"/>
    <mergeCell ref="B15:D15"/>
    <mergeCell ref="B16:D16"/>
  </mergeCells>
  <phoneticPr fontId="54" type="noConversion"/>
  <printOptions horizontalCentered="1" verticalCentered="1"/>
  <pageMargins left="0.5" right="0.5" top="0.5" bottom="0.5" header="0" footer="0"/>
  <pageSetup scale="65" fitToWidth="2" fitToHeight="2" orientation="portrait" horizontalDpi="300" verticalDpi="300" r:id="rId6"/>
  <headerFooter alignWithMargins="0"/>
  <rowBreaks count="1" manualBreakCount="1">
    <brk id="70" max="16383" man="1"/>
  </rowBreaks>
</worksheet>
</file>

<file path=xl/worksheets/sheet5.xml><?xml version="1.0" encoding="utf-8"?>
<worksheet xmlns="http://schemas.openxmlformats.org/spreadsheetml/2006/main" xmlns:r="http://schemas.openxmlformats.org/officeDocument/2006/relationships">
  <sheetPr transitionEvaluation="1">
    <pageSetUpPr fitToPage="1"/>
  </sheetPr>
  <dimension ref="A1:D68"/>
  <sheetViews>
    <sheetView defaultGridColor="0" view="pageBreakPreview" colorId="22" zoomScale="60" zoomScaleNormal="85" workbookViewId="0">
      <selection activeCell="G7" sqref="G7"/>
    </sheetView>
  </sheetViews>
  <sheetFormatPr defaultColWidth="9.6328125" defaultRowHeight="15"/>
  <cols>
    <col min="1" max="1" width="4.6328125" style="9" customWidth="1"/>
    <col min="2" max="2" width="7" style="9" customWidth="1"/>
    <col min="3" max="3" width="64.36328125" style="9" customWidth="1"/>
    <col min="4" max="4" width="12.08984375" style="9" customWidth="1"/>
    <col min="5" max="16384" width="9.6328125" style="9"/>
  </cols>
  <sheetData>
    <row r="1" spans="1:4" ht="22.2" customHeight="1" thickBot="1">
      <c r="A1" s="1887" t="str">
        <f>'Data Sheet'!A56</f>
        <v>Annual Report of Rochester Gas &amp; Electric Corporation                                                                                     Year ended 12/31/2013</v>
      </c>
      <c r="B1" s="1887"/>
      <c r="C1" s="1887"/>
      <c r="D1" s="1887"/>
    </row>
    <row r="2" spans="1:4">
      <c r="A2" s="984"/>
      <c r="B2" s="20"/>
      <c r="C2" s="20"/>
      <c r="D2" s="21"/>
    </row>
    <row r="3" spans="1:4" ht="15" customHeight="1">
      <c r="A3" s="22" t="s">
        <v>1418</v>
      </c>
      <c r="B3" s="19" t="s">
        <v>1418</v>
      </c>
      <c r="C3" s="19" t="s">
        <v>1418</v>
      </c>
      <c r="D3" s="23"/>
    </row>
    <row r="4" spans="1:4" ht="15" customHeight="1">
      <c r="A4" s="24" t="s">
        <v>1419</v>
      </c>
      <c r="B4" s="18"/>
      <c r="C4" s="18"/>
      <c r="D4" s="25"/>
    </row>
    <row r="5" spans="1:4">
      <c r="A5" s="22"/>
      <c r="B5" s="19"/>
      <c r="C5" s="19"/>
      <c r="D5" s="23"/>
    </row>
    <row r="6" spans="1:4">
      <c r="A6" s="22"/>
      <c r="B6" s="19"/>
      <c r="C6" s="19"/>
      <c r="D6" s="23"/>
    </row>
    <row r="7" spans="1:4">
      <c r="A7" s="22"/>
      <c r="B7" s="19"/>
      <c r="C7" s="19"/>
      <c r="D7" s="23"/>
    </row>
    <row r="8" spans="1:4">
      <c r="A8" s="983" t="s">
        <v>1106</v>
      </c>
      <c r="B8" s="1888" t="s">
        <v>2391</v>
      </c>
      <c r="C8" s="1888"/>
      <c r="D8" s="1889"/>
    </row>
    <row r="9" spans="1:4">
      <c r="A9" s="22"/>
      <c r="B9" s="1885" t="s">
        <v>969</v>
      </c>
      <c r="C9" s="1885"/>
      <c r="D9" s="1886"/>
    </row>
    <row r="10" spans="1:4">
      <c r="A10" s="22"/>
      <c r="B10" s="1885" t="s">
        <v>968</v>
      </c>
      <c r="C10" s="1885"/>
      <c r="D10" s="1886"/>
    </row>
    <row r="11" spans="1:4">
      <c r="A11" s="22"/>
      <c r="B11"/>
      <c r="C11"/>
      <c r="D11" s="985"/>
    </row>
    <row r="12" spans="1:4">
      <c r="A12" s="983" t="s">
        <v>1107</v>
      </c>
      <c r="B12" s="982" t="s">
        <v>2392</v>
      </c>
      <c r="C12" s="18"/>
      <c r="D12" s="23"/>
    </row>
    <row r="13" spans="1:4">
      <c r="A13" s="22"/>
      <c r="B13" s="1885" t="s">
        <v>0</v>
      </c>
      <c r="C13" s="1885"/>
      <c r="D13" s="1886"/>
    </row>
    <row r="14" spans="1:4">
      <c r="A14" s="22"/>
      <c r="B14" s="1885" t="s">
        <v>1</v>
      </c>
      <c r="C14" s="1885"/>
      <c r="D14" s="1886"/>
    </row>
    <row r="15" spans="1:4">
      <c r="A15" s="22"/>
      <c r="B15" s="1885" t="s">
        <v>2</v>
      </c>
      <c r="C15" s="1885"/>
      <c r="D15" s="1886"/>
    </row>
    <row r="16" spans="1:4">
      <c r="A16" s="22"/>
      <c r="B16" s="18"/>
      <c r="C16" s="18"/>
      <c r="D16" s="23"/>
    </row>
    <row r="17" spans="1:4">
      <c r="A17" s="983" t="s">
        <v>1108</v>
      </c>
      <c r="B17" s="1885" t="s">
        <v>2390</v>
      </c>
      <c r="C17" s="1885"/>
      <c r="D17" s="1886"/>
    </row>
    <row r="18" spans="1:4">
      <c r="A18" s="22"/>
      <c r="B18" s="1885" t="s">
        <v>1420</v>
      </c>
      <c r="C18" s="1885"/>
      <c r="D18" s="1886"/>
    </row>
    <row r="19" spans="1:4">
      <c r="A19" s="22"/>
      <c r="B19" s="1885" t="s">
        <v>1421</v>
      </c>
      <c r="C19" s="1885"/>
      <c r="D19" s="1886"/>
    </row>
    <row r="20" spans="1:4">
      <c r="A20" s="22"/>
      <c r="B20" s="18"/>
      <c r="C20" s="18"/>
      <c r="D20" s="23"/>
    </row>
    <row r="21" spans="1:4">
      <c r="A21" s="983" t="s">
        <v>1109</v>
      </c>
      <c r="B21" s="1885" t="s">
        <v>2393</v>
      </c>
      <c r="C21" s="1885"/>
      <c r="D21" s="1886"/>
    </row>
    <row r="22" spans="1:4">
      <c r="A22" s="22"/>
      <c r="B22" s="1885" t="s">
        <v>1422</v>
      </c>
      <c r="C22" s="1885"/>
      <c r="D22" s="1886"/>
    </row>
    <row r="23" spans="1:4">
      <c r="A23" s="22"/>
      <c r="B23" s="1885" t="s">
        <v>2394</v>
      </c>
      <c r="C23" s="1885"/>
      <c r="D23" s="1886"/>
    </row>
    <row r="24" spans="1:4">
      <c r="A24" s="22"/>
      <c r="B24" s="1885" t="s">
        <v>2395</v>
      </c>
      <c r="C24" s="1885"/>
      <c r="D24" s="1886"/>
    </row>
    <row r="25" spans="1:4">
      <c r="A25" s="22"/>
      <c r="B25" s="1885" t="s">
        <v>2396</v>
      </c>
      <c r="C25" s="1885"/>
      <c r="D25" s="1886"/>
    </row>
    <row r="26" spans="1:4">
      <c r="A26" s="22"/>
      <c r="B26" s="1885" t="s">
        <v>694</v>
      </c>
      <c r="C26" s="1885"/>
      <c r="D26" s="1886"/>
    </row>
    <row r="27" spans="1:4">
      <c r="A27" s="22"/>
      <c r="B27" s="18"/>
      <c r="C27" s="18"/>
      <c r="D27" s="23"/>
    </row>
    <row r="28" spans="1:4">
      <c r="A28" s="983" t="s">
        <v>1110</v>
      </c>
      <c r="B28" s="1885" t="s">
        <v>695</v>
      </c>
      <c r="C28" s="1885"/>
      <c r="D28" s="1886"/>
    </row>
    <row r="29" spans="1:4">
      <c r="A29" s="22"/>
      <c r="B29" s="1885" t="s">
        <v>696</v>
      </c>
      <c r="C29" s="1885"/>
      <c r="D29" s="1886"/>
    </row>
    <row r="30" spans="1:4">
      <c r="A30" s="22"/>
      <c r="B30" s="1885" t="s">
        <v>697</v>
      </c>
      <c r="C30" s="1885"/>
      <c r="D30" s="1886"/>
    </row>
    <row r="31" spans="1:4">
      <c r="A31" s="22"/>
      <c r="B31" s="18"/>
      <c r="C31" s="18"/>
      <c r="D31" s="23"/>
    </row>
    <row r="32" spans="1:4">
      <c r="A32" s="983" t="s">
        <v>1111</v>
      </c>
      <c r="B32" s="982" t="s">
        <v>698</v>
      </c>
      <c r="C32" s="18"/>
      <c r="D32" s="23"/>
    </row>
    <row r="33" spans="1:4">
      <c r="A33" s="22"/>
      <c r="B33" s="1885" t="s">
        <v>699</v>
      </c>
      <c r="C33" s="1885"/>
      <c r="D33" s="1886"/>
    </row>
    <row r="34" spans="1:4">
      <c r="A34" s="22"/>
      <c r="B34" s="1885" t="s">
        <v>1423</v>
      </c>
      <c r="C34" s="1885"/>
      <c r="D34" s="1886"/>
    </row>
    <row r="35" spans="1:4">
      <c r="A35" s="22"/>
      <c r="B35" s="18"/>
      <c r="C35" s="18"/>
      <c r="D35" s="23"/>
    </row>
    <row r="36" spans="1:4">
      <c r="A36" s="983" t="s">
        <v>1112</v>
      </c>
      <c r="B36" s="1885" t="s">
        <v>700</v>
      </c>
      <c r="C36" s="1885"/>
      <c r="D36" s="1886"/>
    </row>
    <row r="37" spans="1:4">
      <c r="A37" s="22"/>
      <c r="B37" s="1885" t="s">
        <v>701</v>
      </c>
      <c r="C37" s="1885"/>
      <c r="D37" s="1886"/>
    </row>
    <row r="38" spans="1:4">
      <c r="A38" s="22"/>
      <c r="B38" s="1885" t="s">
        <v>702</v>
      </c>
      <c r="C38" s="1885"/>
      <c r="D38" s="1886"/>
    </row>
    <row r="39" spans="1:4">
      <c r="A39" s="22"/>
      <c r="B39" s="1885" t="s">
        <v>703</v>
      </c>
      <c r="C39" s="1885"/>
      <c r="D39" s="1886"/>
    </row>
    <row r="40" spans="1:4">
      <c r="A40" s="22"/>
      <c r="B40" s="18"/>
      <c r="C40" s="18"/>
      <c r="D40" s="23"/>
    </row>
    <row r="41" spans="1:4">
      <c r="A41" s="983" t="s">
        <v>1113</v>
      </c>
      <c r="B41" s="1885" t="s">
        <v>704</v>
      </c>
      <c r="C41" s="1885"/>
      <c r="D41" s="1886"/>
    </row>
    <row r="42" spans="1:4">
      <c r="A42" s="22"/>
      <c r="B42" s="1885" t="s">
        <v>1424</v>
      </c>
      <c r="C42" s="1885"/>
      <c r="D42" s="1886"/>
    </row>
    <row r="43" spans="1:4">
      <c r="A43" s="22"/>
      <c r="B43" s="1885" t="s">
        <v>1425</v>
      </c>
      <c r="C43" s="1885"/>
      <c r="D43" s="1886"/>
    </row>
    <row r="44" spans="1:4">
      <c r="A44" s="22"/>
      <c r="B44" s="18"/>
      <c r="C44" s="18"/>
      <c r="D44" s="23"/>
    </row>
    <row r="45" spans="1:4">
      <c r="A45" s="983" t="s">
        <v>1114</v>
      </c>
      <c r="B45" s="1885" t="s">
        <v>1103</v>
      </c>
      <c r="C45" s="1885"/>
      <c r="D45" s="1886"/>
    </row>
    <row r="46" spans="1:4">
      <c r="A46" s="22"/>
      <c r="B46" s="1885" t="s">
        <v>1104</v>
      </c>
      <c r="C46" s="1885"/>
      <c r="D46" s="1886"/>
    </row>
    <row r="47" spans="1:4">
      <c r="A47" s="22"/>
      <c r="B47" s="18"/>
      <c r="C47" s="18"/>
      <c r="D47" s="23"/>
    </row>
    <row r="48" spans="1:4">
      <c r="A48" s="983" t="s">
        <v>1115</v>
      </c>
      <c r="B48" s="1885" t="s">
        <v>1105</v>
      </c>
      <c r="C48" s="1885"/>
      <c r="D48" s="1886"/>
    </row>
    <row r="49" spans="1:4">
      <c r="A49" s="22"/>
      <c r="B49" s="1885" t="s">
        <v>1426</v>
      </c>
      <c r="C49" s="1885"/>
      <c r="D49" s="1886"/>
    </row>
    <row r="50" spans="1:4">
      <c r="A50" s="22"/>
      <c r="B50" s="1885" t="s">
        <v>1427</v>
      </c>
      <c r="C50" s="1885"/>
      <c r="D50" s="1886"/>
    </row>
    <row r="51" spans="1:4">
      <c r="A51" s="22"/>
      <c r="B51" s="18"/>
      <c r="C51" s="18"/>
      <c r="D51" s="23"/>
    </row>
    <row r="52" spans="1:4">
      <c r="A52" s="22"/>
      <c r="B52" s="19"/>
      <c r="C52" s="19"/>
      <c r="D52" s="23"/>
    </row>
    <row r="53" spans="1:4" ht="15.6" thickBot="1">
      <c r="A53" s="26"/>
      <c r="B53" s="27"/>
      <c r="C53" s="27"/>
      <c r="D53" s="28"/>
    </row>
    <row r="54" spans="1:4">
      <c r="A54" s="19"/>
      <c r="B54" s="19"/>
      <c r="C54" s="805" t="s">
        <v>1428</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customSheetViews>
    <customSheetView guid="{B03EE9F7-5DE6-4312-9CF8-68BFF35B892B}" scale="60" colorId="22" showPageBreaks="1" fitToPage="1" view="pageBreakPreview">
      <selection activeCell="G7" sqref="G7"/>
      <pageMargins left="0.5" right="0.5" top="0" bottom="0" header="0.5" footer="0.5"/>
      <printOptions horizontalCentered="1" verticalCentered="1"/>
      <pageSetup scale="91" orientation="portrait" horizontalDpi="300" verticalDpi="300" r:id="rId1"/>
      <headerFooter alignWithMargins="0"/>
    </customSheetView>
    <customSheetView guid="{6604920B-9A9A-4B1B-8001-ABFAE204A5A1}" scale="60" colorId="22" showPageBreaks="1" fitToPage="1" view="pageBreakPreview">
      <selection activeCell="G7" sqref="G7"/>
      <pageMargins left="0.5" right="0.5" top="0" bottom="0" header="0.5" footer="0.5"/>
      <printOptions horizontalCentered="1" verticalCentered="1"/>
      <pageSetup scale="91" orientation="portrait" horizontalDpi="300" verticalDpi="300" r:id="rId2"/>
      <headerFooter alignWithMargins="0"/>
    </customSheetView>
    <customSheetView guid="{725D19D6-B2FF-4AA6-9BA8-2C93787C1292}" scale="60" colorId="22" showPageBreaks="1" fitToPage="1" view="pageBreakPreview" showRuler="0">
      <selection activeCell="G7" sqref="G7"/>
      <pageMargins left="0.5" right="0.5" top="0" bottom="0" header="0.5" footer="0.5"/>
      <printOptions horizontalCentered="1" verticalCentered="1"/>
      <pageSetup scale="91" orientation="portrait" horizontalDpi="300" verticalDpi="300" r:id="rId3"/>
      <headerFooter alignWithMargins="0"/>
    </customSheetView>
    <customSheetView guid="{00D7FFF0-A637-4B2D-8964-7D108FE27DC9}" scale="60" colorId="22" showPageBreaks="1" fitToPage="1" view="pageBreakPreview">
      <selection activeCell="G7" sqref="G7"/>
      <pageMargins left="0.5" right="0.5" top="0" bottom="0" header="0.5" footer="0.5"/>
      <printOptions horizontalCentered="1" verticalCentered="1"/>
      <pageSetup scale="91" orientation="portrait" horizontalDpi="300" verticalDpi="300" r:id="rId4"/>
      <headerFooter alignWithMargins="0"/>
    </customSheetView>
    <customSheetView guid="{8930B103-E5CB-49CF-B279-92DC95584FC0}" scale="60" colorId="22" showPageBreaks="1" fitToPage="1" view="pageBreakPreview">
      <selection activeCell="G7" sqref="G7"/>
      <pageMargins left="0.5" right="0.5" top="0" bottom="0" header="0.5" footer="0.5"/>
      <printOptions horizontalCentered="1" verticalCentered="1"/>
      <pageSetup scale="91" orientation="portrait" horizontalDpi="300" verticalDpi="300" r:id="rId5"/>
      <headerFooter alignWithMargins="0"/>
    </customSheetView>
  </customSheetViews>
  <mergeCells count="33">
    <mergeCell ref="B15:D15"/>
    <mergeCell ref="B9:D9"/>
    <mergeCell ref="B10:D10"/>
    <mergeCell ref="B26:D26"/>
    <mergeCell ref="B28:D28"/>
    <mergeCell ref="B29:D29"/>
    <mergeCell ref="A1:D1"/>
    <mergeCell ref="B17:D17"/>
    <mergeCell ref="B18:D18"/>
    <mergeCell ref="B19:D19"/>
    <mergeCell ref="B8:D8"/>
    <mergeCell ref="B13:D13"/>
    <mergeCell ref="B14:D14"/>
    <mergeCell ref="B50:D50"/>
    <mergeCell ref="B42:D42"/>
    <mergeCell ref="B43:D43"/>
    <mergeCell ref="B49:D49"/>
    <mergeCell ref="B21:D21"/>
    <mergeCell ref="B22:D22"/>
    <mergeCell ref="B30:D30"/>
    <mergeCell ref="B23:D23"/>
    <mergeCell ref="B24:D24"/>
    <mergeCell ref="B25:D25"/>
    <mergeCell ref="B33:D33"/>
    <mergeCell ref="B45:D45"/>
    <mergeCell ref="B46:D46"/>
    <mergeCell ref="B48:D48"/>
    <mergeCell ref="B36:D36"/>
    <mergeCell ref="B37:D37"/>
    <mergeCell ref="B38:D38"/>
    <mergeCell ref="B39:D39"/>
    <mergeCell ref="B41:D41"/>
    <mergeCell ref="B34:D34"/>
  </mergeCells>
  <phoneticPr fontId="54" type="noConversion"/>
  <printOptions horizontalCentered="1" verticalCentered="1"/>
  <pageMargins left="0.5" right="0.5" top="0" bottom="0" header="0.5" footer="0.5"/>
  <pageSetup scale="91" orientation="portrait" horizontalDpi="300" verticalDpi="300" r:id="rId6"/>
  <headerFooter alignWithMargins="0"/>
</worksheet>
</file>

<file path=xl/worksheets/sheet50.xml><?xml version="1.0" encoding="utf-8"?>
<worksheet xmlns="http://schemas.openxmlformats.org/spreadsheetml/2006/main" xmlns:r="http://schemas.openxmlformats.org/officeDocument/2006/relationships">
  <sheetPr transitionEvaluation="1"/>
  <dimension ref="A1:O124"/>
  <sheetViews>
    <sheetView defaultGridColor="0" view="pageBreakPreview" topLeftCell="A49" colorId="22" zoomScale="60" zoomScaleNormal="85" workbookViewId="0">
      <selection activeCell="B44" sqref="B44"/>
    </sheetView>
  </sheetViews>
  <sheetFormatPr defaultColWidth="9.6328125" defaultRowHeight="15"/>
  <cols>
    <col min="1" max="1" width="4.6328125" customWidth="1"/>
    <col min="2" max="2" width="15.6328125" customWidth="1"/>
    <col min="3" max="3" width="17.6328125" customWidth="1"/>
    <col min="4" max="8" width="13.6328125" customWidth="1"/>
    <col min="9" max="9" width="29.6328125" customWidth="1"/>
    <col min="10" max="10" width="22.6328125" customWidth="1"/>
    <col min="11" max="11" width="14.6328125" customWidth="1"/>
    <col min="12" max="12" width="3.6328125" customWidth="1"/>
    <col min="13" max="13" width="12.6328125" customWidth="1"/>
    <col min="14" max="14" width="16.6328125" customWidth="1"/>
    <col min="15" max="15" width="5.6328125" customWidth="1"/>
    <col min="16" max="16" width="4.6328125" customWidth="1"/>
  </cols>
  <sheetData>
    <row r="1" spans="1:15">
      <c r="A1" s="29" t="s">
        <v>1429</v>
      </c>
      <c r="B1" s="66"/>
      <c r="C1" s="260"/>
      <c r="D1" s="66" t="s">
        <v>2377</v>
      </c>
      <c r="E1" s="260"/>
      <c r="F1" s="66" t="s">
        <v>1431</v>
      </c>
      <c r="G1" s="262" t="s">
        <v>1432</v>
      </c>
      <c r="H1" s="67"/>
      <c r="I1" s="29" t="s">
        <v>1429</v>
      </c>
      <c r="J1" s="262" t="s">
        <v>2377</v>
      </c>
      <c r="K1" s="260"/>
      <c r="L1" s="66" t="s">
        <v>1431</v>
      </c>
      <c r="M1" s="260"/>
      <c r="N1" s="66" t="s">
        <v>1432</v>
      </c>
      <c r="O1" s="67"/>
    </row>
    <row r="2" spans="1:15">
      <c r="A2" s="72" t="str">
        <f>'Data Sheet'!$C$25</f>
        <v>Rochester Gas &amp; Electric Corporation</v>
      </c>
      <c r="B2" s="17"/>
      <c r="C2" s="81"/>
      <c r="D2" s="17" t="s">
        <v>4685</v>
      </c>
      <c r="E2" s="81"/>
      <c r="F2" s="17" t="s">
        <v>1434</v>
      </c>
      <c r="G2" s="98"/>
      <c r="H2" s="73"/>
      <c r="I2" s="72" t="str">
        <f>'Data Sheet'!$C$25</f>
        <v>Rochester Gas &amp; Electric Corporation</v>
      </c>
      <c r="J2" s="17" t="s">
        <v>4685</v>
      </c>
      <c r="K2" s="81"/>
      <c r="L2" s="17" t="s">
        <v>1434</v>
      </c>
      <c r="M2" s="81"/>
      <c r="N2" s="17"/>
      <c r="O2" s="73"/>
    </row>
    <row r="3" spans="1:15" ht="15" customHeight="1">
      <c r="A3" s="72"/>
      <c r="B3" s="17"/>
      <c r="C3" s="81"/>
      <c r="D3" s="17" t="s">
        <v>3720</v>
      </c>
      <c r="E3" s="81"/>
      <c r="F3" s="1601">
        <v>41639</v>
      </c>
      <c r="G3" s="1104" t="str">
        <f>'Data Sheet'!$C$38</f>
        <v>12/31/2013</v>
      </c>
      <c r="H3" s="133"/>
      <c r="I3" s="80"/>
      <c r="J3" s="17" t="s">
        <v>3720</v>
      </c>
      <c r="K3" s="81"/>
      <c r="L3" s="1601" t="str">
        <f>'Data Sheet'!$C$38</f>
        <v>12/31/2013</v>
      </c>
      <c r="M3" s="1124"/>
      <c r="N3" s="1105" t="str">
        <f>'Data Sheet'!$C$38</f>
        <v>12/31/2013</v>
      </c>
      <c r="O3" s="76"/>
    </row>
    <row r="4" spans="1:15" ht="15" customHeight="1">
      <c r="A4" s="263" t="s">
        <v>1272</v>
      </c>
      <c r="B4" s="264"/>
      <c r="C4" s="264"/>
      <c r="D4" s="264"/>
      <c r="E4" s="264"/>
      <c r="F4" s="264"/>
      <c r="G4" s="264"/>
      <c r="H4" s="265"/>
      <c r="I4" s="263" t="s">
        <v>1273</v>
      </c>
      <c r="J4" s="264"/>
      <c r="K4" s="264"/>
      <c r="L4" s="264"/>
      <c r="M4" s="264"/>
      <c r="N4" s="264"/>
      <c r="O4" s="76"/>
    </row>
    <row r="5" spans="1:15">
      <c r="A5" s="72"/>
      <c r="B5" s="17"/>
      <c r="C5" s="17"/>
      <c r="D5" s="17"/>
      <c r="E5" s="17"/>
      <c r="F5" s="17"/>
      <c r="G5" s="17"/>
      <c r="H5" s="73"/>
      <c r="I5" s="87"/>
      <c r="J5" s="89"/>
      <c r="K5" s="89"/>
      <c r="L5" s="89"/>
      <c r="M5" s="89"/>
      <c r="N5" s="89"/>
      <c r="O5" s="73"/>
    </row>
    <row r="6" spans="1:15">
      <c r="A6" s="72" t="s">
        <v>2005</v>
      </c>
      <c r="B6" s="17" t="s">
        <v>1462</v>
      </c>
      <c r="C6" s="17"/>
      <c r="D6" s="17"/>
      <c r="E6" s="17"/>
      <c r="F6" s="17"/>
      <c r="G6" s="17"/>
      <c r="H6" s="73"/>
      <c r="I6" s="72" t="s">
        <v>1463</v>
      </c>
      <c r="J6" s="17"/>
      <c r="K6" s="17"/>
      <c r="L6" s="17"/>
      <c r="M6" s="17"/>
      <c r="N6" s="17"/>
      <c r="O6" s="73"/>
    </row>
    <row r="7" spans="1:15">
      <c r="A7" s="72"/>
      <c r="B7" s="17" t="s">
        <v>5021</v>
      </c>
      <c r="C7" s="17"/>
      <c r="D7" s="17"/>
      <c r="E7" s="17"/>
      <c r="F7" s="17"/>
      <c r="G7" s="17"/>
      <c r="H7" s="73"/>
      <c r="I7" s="72" t="s">
        <v>1464</v>
      </c>
      <c r="J7" s="17"/>
      <c r="K7" s="17"/>
      <c r="L7" s="17"/>
      <c r="M7" s="17"/>
      <c r="N7" s="17"/>
      <c r="O7" s="73"/>
    </row>
    <row r="8" spans="1:15">
      <c r="A8" s="72"/>
      <c r="B8" s="17" t="s">
        <v>1465</v>
      </c>
      <c r="C8" s="17"/>
      <c r="D8" s="17"/>
      <c r="E8" s="17"/>
      <c r="F8" s="17"/>
      <c r="G8" s="17"/>
      <c r="H8" s="73"/>
      <c r="I8" s="72" t="s">
        <v>1466</v>
      </c>
      <c r="J8" s="17"/>
      <c r="K8" s="17"/>
      <c r="L8" s="17"/>
      <c r="M8" s="17"/>
      <c r="N8" s="17"/>
      <c r="O8" s="73"/>
    </row>
    <row r="9" spans="1:15">
      <c r="A9" s="72"/>
      <c r="B9" s="17" t="s">
        <v>1467</v>
      </c>
      <c r="C9" s="17"/>
      <c r="D9" s="17"/>
      <c r="E9" s="17"/>
      <c r="F9" s="17"/>
      <c r="G9" s="17"/>
      <c r="H9" s="73"/>
      <c r="I9" s="72" t="s">
        <v>1468</v>
      </c>
      <c r="J9" s="17"/>
      <c r="K9" s="17"/>
      <c r="L9" s="17"/>
      <c r="M9" s="17"/>
      <c r="N9" s="17"/>
      <c r="O9" s="73"/>
    </row>
    <row r="10" spans="1:15">
      <c r="A10" s="1168"/>
      <c r="B10" s="1105"/>
      <c r="C10" s="1105"/>
      <c r="D10" s="1105"/>
      <c r="E10" s="17"/>
      <c r="F10" s="17"/>
      <c r="G10" s="17"/>
      <c r="H10" s="73"/>
      <c r="I10" s="72" t="s">
        <v>1469</v>
      </c>
      <c r="J10" s="17"/>
      <c r="K10" s="17"/>
      <c r="L10" s="17"/>
      <c r="M10" s="17"/>
      <c r="N10" s="17"/>
      <c r="O10" s="73"/>
    </row>
    <row r="11" spans="1:15">
      <c r="A11" s="72" t="s">
        <v>1922</v>
      </c>
      <c r="B11" s="17" t="s">
        <v>415</v>
      </c>
      <c r="C11" s="1105"/>
      <c r="D11" s="1105"/>
      <c r="E11" s="17"/>
      <c r="F11" s="17"/>
      <c r="G11" s="17"/>
      <c r="H11" s="73"/>
      <c r="I11" s="72" t="s">
        <v>416</v>
      </c>
      <c r="J11" s="17"/>
      <c r="K11" s="17"/>
      <c r="L11" s="17"/>
      <c r="M11" s="17"/>
      <c r="N11" s="17"/>
      <c r="O11" s="73"/>
    </row>
    <row r="12" spans="1:15">
      <c r="A12" s="72"/>
      <c r="B12" s="17" t="s">
        <v>417</v>
      </c>
      <c r="C12" s="1105"/>
      <c r="D12" s="1105"/>
      <c r="E12" s="17"/>
      <c r="F12" s="17"/>
      <c r="G12" s="17"/>
      <c r="H12" s="73"/>
      <c r="I12" s="72" t="s">
        <v>3802</v>
      </c>
      <c r="J12" s="17"/>
      <c r="K12" s="17"/>
      <c r="L12" s="17"/>
      <c r="M12" s="17"/>
      <c r="N12" s="17"/>
      <c r="O12" s="73"/>
    </row>
    <row r="13" spans="1:15">
      <c r="A13" s="72"/>
      <c r="B13" s="17"/>
      <c r="C13" s="1105"/>
      <c r="D13" s="1105"/>
      <c r="E13" s="17"/>
      <c r="F13" s="17"/>
      <c r="G13" s="17"/>
      <c r="H13" s="73"/>
      <c r="I13" s="72" t="s">
        <v>3803</v>
      </c>
      <c r="J13" s="17"/>
      <c r="K13" s="17"/>
      <c r="L13" s="17"/>
      <c r="M13" s="17"/>
      <c r="N13" s="17"/>
      <c r="O13" s="73"/>
    </row>
    <row r="14" spans="1:15">
      <c r="A14" s="72" t="s">
        <v>1923</v>
      </c>
      <c r="B14" s="17" t="s">
        <v>3804</v>
      </c>
      <c r="C14" s="17"/>
      <c r="D14" s="17"/>
      <c r="E14" s="17"/>
      <c r="F14" s="17"/>
      <c r="G14" s="17"/>
      <c r="H14" s="73"/>
      <c r="I14" s="72" t="s">
        <v>3805</v>
      </c>
      <c r="J14" s="17"/>
      <c r="K14" s="17"/>
      <c r="L14" s="17"/>
      <c r="M14" s="17"/>
      <c r="N14" s="17"/>
      <c r="O14" s="73"/>
    </row>
    <row r="15" spans="1:15">
      <c r="A15" s="72"/>
      <c r="B15" s="17" t="s">
        <v>3806</v>
      </c>
      <c r="C15" s="17"/>
      <c r="D15" s="17"/>
      <c r="E15" s="17"/>
      <c r="F15" s="17"/>
      <c r="G15" s="17"/>
      <c r="H15" s="73"/>
      <c r="I15" s="72" t="s">
        <v>3807</v>
      </c>
      <c r="J15" s="17"/>
      <c r="K15" s="17"/>
      <c r="L15" s="17"/>
      <c r="M15" s="17"/>
      <c r="N15" s="17"/>
      <c r="O15" s="73"/>
    </row>
    <row r="16" spans="1:15">
      <c r="A16" s="72"/>
      <c r="B16" s="17" t="s">
        <v>3808</v>
      </c>
      <c r="C16" s="17"/>
      <c r="D16" s="17"/>
      <c r="E16" s="17"/>
      <c r="F16" s="17"/>
      <c r="G16" s="17"/>
      <c r="H16" s="73"/>
      <c r="I16" s="72" t="s">
        <v>3809</v>
      </c>
      <c r="J16" s="17"/>
      <c r="K16" s="17"/>
      <c r="L16" s="17"/>
      <c r="M16" s="17"/>
      <c r="N16" s="17"/>
      <c r="O16" s="73"/>
    </row>
    <row r="17" spans="1:15">
      <c r="A17" s="72"/>
      <c r="B17" s="17" t="s">
        <v>3810</v>
      </c>
      <c r="C17" s="17"/>
      <c r="D17" s="17"/>
      <c r="E17" s="17"/>
      <c r="F17" s="17"/>
      <c r="G17" s="17"/>
      <c r="H17" s="73"/>
      <c r="I17" s="72" t="s">
        <v>3811</v>
      </c>
      <c r="J17" s="17"/>
      <c r="K17" s="17"/>
      <c r="L17" s="17"/>
      <c r="M17" s="17"/>
      <c r="N17" s="17"/>
      <c r="O17" s="73"/>
    </row>
    <row r="18" spans="1:15">
      <c r="A18" s="72"/>
      <c r="B18" s="17" t="s">
        <v>3812</v>
      </c>
      <c r="C18" s="17"/>
      <c r="D18" s="17"/>
      <c r="E18" s="17"/>
      <c r="F18" s="17"/>
      <c r="G18" s="17"/>
      <c r="H18" s="73"/>
      <c r="I18" s="72" t="s">
        <v>3813</v>
      </c>
      <c r="J18" s="17"/>
      <c r="K18" s="17"/>
      <c r="L18" s="17"/>
      <c r="M18" s="17"/>
      <c r="N18" s="17"/>
      <c r="O18" s="73"/>
    </row>
    <row r="19" spans="1:15">
      <c r="A19" s="72"/>
      <c r="B19" s="17" t="s">
        <v>3814</v>
      </c>
      <c r="C19" s="17"/>
      <c r="D19" s="17"/>
      <c r="E19" s="17"/>
      <c r="F19" s="17"/>
      <c r="G19" s="17"/>
      <c r="H19" s="73"/>
      <c r="I19" s="72" t="s">
        <v>3815</v>
      </c>
      <c r="J19" s="17"/>
      <c r="K19" s="17"/>
      <c r="L19" s="17"/>
      <c r="M19" s="17"/>
      <c r="N19" s="17"/>
      <c r="O19" s="73"/>
    </row>
    <row r="20" spans="1:15">
      <c r="A20" s="72"/>
      <c r="B20" s="17" t="s">
        <v>3816</v>
      </c>
      <c r="C20" s="17"/>
      <c r="D20" s="17"/>
      <c r="E20" s="17"/>
      <c r="F20" s="17"/>
      <c r="G20" s="17"/>
      <c r="H20" s="73"/>
      <c r="I20" s="72" t="s">
        <v>3817</v>
      </c>
      <c r="J20" s="17"/>
      <c r="K20" s="17"/>
      <c r="L20" s="17"/>
      <c r="M20" s="17"/>
      <c r="N20" s="17"/>
      <c r="O20" s="73"/>
    </row>
    <row r="21" spans="1:15">
      <c r="A21" s="72"/>
      <c r="B21" s="17" t="s">
        <v>3818</v>
      </c>
      <c r="C21" s="17"/>
      <c r="D21" s="17"/>
      <c r="E21" s="17"/>
      <c r="F21" s="17"/>
      <c r="G21" s="17"/>
      <c r="H21" s="73"/>
      <c r="I21" s="72" t="s">
        <v>3819</v>
      </c>
      <c r="J21" s="17"/>
      <c r="K21" s="17"/>
      <c r="L21" s="17"/>
      <c r="M21" s="17"/>
      <c r="N21" s="17"/>
      <c r="O21" s="73"/>
    </row>
    <row r="22" spans="1:15">
      <c r="A22" s="72"/>
      <c r="B22" s="17" t="s">
        <v>3820</v>
      </c>
      <c r="C22" s="17"/>
      <c r="D22" s="17"/>
      <c r="E22" s="17"/>
      <c r="F22" s="17"/>
      <c r="G22" s="17"/>
      <c r="H22" s="73"/>
      <c r="I22" s="72" t="s">
        <v>3821</v>
      </c>
      <c r="J22" s="17"/>
      <c r="K22" s="17"/>
      <c r="L22" s="17"/>
      <c r="M22" s="17"/>
      <c r="N22" s="17"/>
      <c r="O22" s="73"/>
    </row>
    <row r="23" spans="1:15">
      <c r="A23" s="72"/>
      <c r="B23" s="17" t="s">
        <v>5245</v>
      </c>
      <c r="C23" s="17"/>
      <c r="D23" s="17"/>
      <c r="E23" s="17"/>
      <c r="F23" s="17"/>
      <c r="G23" s="17"/>
      <c r="H23" s="73"/>
      <c r="I23" s="72" t="s">
        <v>5246</v>
      </c>
      <c r="J23" s="17"/>
      <c r="K23" s="17"/>
      <c r="L23" s="17"/>
      <c r="M23" s="17"/>
      <c r="N23" s="17"/>
      <c r="O23" s="73"/>
    </row>
    <row r="24" spans="1:15">
      <c r="A24" s="72"/>
      <c r="B24" s="17" t="s">
        <v>5247</v>
      </c>
      <c r="C24" s="17"/>
      <c r="D24" s="17"/>
      <c r="E24" s="17"/>
      <c r="F24" s="17"/>
      <c r="G24" s="17"/>
      <c r="H24" s="73"/>
      <c r="I24" s="72" t="s">
        <v>5248</v>
      </c>
      <c r="J24" s="17"/>
      <c r="K24" s="17"/>
      <c r="L24" s="17"/>
      <c r="M24" s="17"/>
      <c r="N24" s="17"/>
      <c r="O24" s="73"/>
    </row>
    <row r="25" spans="1:15">
      <c r="A25" s="72"/>
      <c r="B25" s="17" t="s">
        <v>5249</v>
      </c>
      <c r="C25" s="17"/>
      <c r="D25" s="17"/>
      <c r="E25" s="17"/>
      <c r="F25" s="17"/>
      <c r="G25" s="17"/>
      <c r="H25" s="73"/>
      <c r="I25" s="72" t="s">
        <v>5250</v>
      </c>
      <c r="J25" s="17"/>
      <c r="K25" s="17"/>
      <c r="L25" s="17"/>
      <c r="M25" s="17"/>
      <c r="N25" s="17"/>
      <c r="O25" s="73"/>
    </row>
    <row r="26" spans="1:15">
      <c r="A26" s="72"/>
      <c r="B26" s="17" t="s">
        <v>5251</v>
      </c>
      <c r="C26" s="17"/>
      <c r="D26" s="17"/>
      <c r="E26" s="17"/>
      <c r="F26" s="17"/>
      <c r="G26" s="17"/>
      <c r="H26" s="73"/>
      <c r="I26" s="72" t="s">
        <v>5252</v>
      </c>
      <c r="J26" s="17"/>
      <c r="K26" s="17"/>
      <c r="L26" s="17"/>
      <c r="M26" s="17"/>
      <c r="N26" s="17"/>
      <c r="O26" s="73"/>
    </row>
    <row r="27" spans="1:15">
      <c r="A27" s="72"/>
      <c r="B27" s="17" t="s">
        <v>5253</v>
      </c>
      <c r="C27" s="17"/>
      <c r="D27" s="17"/>
      <c r="E27" s="17"/>
      <c r="F27" s="17"/>
      <c r="G27" s="17"/>
      <c r="H27" s="73"/>
      <c r="I27" s="72" t="s">
        <v>5254</v>
      </c>
      <c r="J27" s="17"/>
      <c r="K27" s="17"/>
      <c r="L27" s="17"/>
      <c r="M27" s="17"/>
      <c r="N27" s="17"/>
      <c r="O27" s="73"/>
    </row>
    <row r="28" spans="1:15">
      <c r="A28" s="72"/>
      <c r="B28" s="17" t="s">
        <v>3755</v>
      </c>
      <c r="C28" s="17"/>
      <c r="D28" s="17"/>
      <c r="E28" s="17"/>
      <c r="F28" s="17"/>
      <c r="G28" s="17"/>
      <c r="H28" s="73"/>
      <c r="I28" s="72" t="s">
        <v>3756</v>
      </c>
      <c r="J28" s="17"/>
      <c r="K28" s="17"/>
      <c r="L28" s="17"/>
      <c r="M28" s="17"/>
      <c r="N28" s="17"/>
      <c r="O28" s="73"/>
    </row>
    <row r="29" spans="1:15">
      <c r="A29" s="72"/>
      <c r="B29" s="17" t="s">
        <v>3757</v>
      </c>
      <c r="C29" s="17"/>
      <c r="D29" s="17"/>
      <c r="E29" s="17"/>
      <c r="F29" s="17"/>
      <c r="G29" s="17"/>
      <c r="H29" s="73"/>
      <c r="I29" s="72" t="s">
        <v>3758</v>
      </c>
      <c r="J29" s="17"/>
      <c r="K29" s="17"/>
      <c r="L29" s="17"/>
      <c r="M29" s="17"/>
      <c r="N29" s="17"/>
      <c r="O29" s="73"/>
    </row>
    <row r="30" spans="1:15">
      <c r="A30" s="72"/>
      <c r="B30" s="17" t="s">
        <v>1116</v>
      </c>
      <c r="C30" s="17"/>
      <c r="D30" s="17"/>
      <c r="E30" s="17"/>
      <c r="F30" s="17"/>
      <c r="G30" s="17"/>
      <c r="H30" s="73"/>
      <c r="I30" s="72" t="s">
        <v>1117</v>
      </c>
      <c r="J30" s="17"/>
      <c r="K30" s="17"/>
      <c r="L30" s="17"/>
      <c r="M30" s="17"/>
      <c r="N30" s="17"/>
      <c r="O30" s="73"/>
    </row>
    <row r="31" spans="1:15">
      <c r="A31" s="72"/>
      <c r="B31" s="17" t="s">
        <v>1118</v>
      </c>
      <c r="C31" s="17"/>
      <c r="D31" s="17"/>
      <c r="E31" s="17"/>
      <c r="F31" s="17"/>
      <c r="G31" s="17"/>
      <c r="H31" s="73"/>
      <c r="I31" s="72" t="s">
        <v>1119</v>
      </c>
      <c r="J31" s="17"/>
      <c r="K31" s="17"/>
      <c r="L31" s="17"/>
      <c r="M31" s="17"/>
      <c r="N31" s="17"/>
      <c r="O31" s="73"/>
    </row>
    <row r="32" spans="1:15">
      <c r="A32" s="72"/>
      <c r="B32" s="17" t="s">
        <v>1120</v>
      </c>
      <c r="C32" s="17"/>
      <c r="D32" s="17"/>
      <c r="E32" s="17"/>
      <c r="F32" s="17"/>
      <c r="G32" s="17"/>
      <c r="H32" s="73"/>
      <c r="I32" s="72" t="s">
        <v>1121</v>
      </c>
      <c r="J32" s="17"/>
      <c r="K32" s="17"/>
      <c r="L32" s="17"/>
      <c r="M32" s="17"/>
      <c r="N32" s="17"/>
      <c r="O32" s="73"/>
    </row>
    <row r="33" spans="1:15">
      <c r="A33" s="72"/>
      <c r="B33" s="17" t="s">
        <v>1122</v>
      </c>
      <c r="C33" s="17"/>
      <c r="D33" s="17"/>
      <c r="E33" s="17"/>
      <c r="F33" s="17"/>
      <c r="G33" s="17"/>
      <c r="H33" s="73"/>
      <c r="I33" s="72"/>
      <c r="J33" s="17"/>
      <c r="K33" s="17"/>
      <c r="L33" s="17"/>
      <c r="M33" s="17"/>
      <c r="N33" s="17"/>
      <c r="O33" s="73"/>
    </row>
    <row r="34" spans="1:15">
      <c r="A34" s="1168"/>
      <c r="B34" s="17" t="s">
        <v>1123</v>
      </c>
      <c r="C34" s="1105"/>
      <c r="D34" s="17"/>
      <c r="E34" s="17"/>
      <c r="F34" s="17"/>
      <c r="G34" s="17"/>
      <c r="H34" s="73"/>
      <c r="I34" s="72"/>
      <c r="J34" s="17"/>
      <c r="K34" s="17"/>
      <c r="L34" s="17"/>
      <c r="M34" s="17"/>
      <c r="N34" s="17"/>
      <c r="O34" s="73"/>
    </row>
    <row r="35" spans="1:15">
      <c r="A35" s="1168"/>
      <c r="B35" s="17"/>
      <c r="C35" s="1105"/>
      <c r="D35" s="17"/>
      <c r="E35" s="17"/>
      <c r="F35" s="17"/>
      <c r="G35" s="17"/>
      <c r="H35" s="73"/>
      <c r="I35" s="72"/>
      <c r="J35" s="17"/>
      <c r="K35" s="17"/>
      <c r="L35" s="17"/>
      <c r="M35" s="17"/>
      <c r="N35" s="17"/>
      <c r="O35" s="73"/>
    </row>
    <row r="36" spans="1:15">
      <c r="A36" s="87"/>
      <c r="B36" s="90"/>
      <c r="C36" s="82"/>
      <c r="D36" s="82"/>
      <c r="E36" s="89"/>
      <c r="F36" s="90"/>
      <c r="G36" s="90" t="s">
        <v>1124</v>
      </c>
      <c r="H36" s="85"/>
      <c r="I36" s="439"/>
      <c r="J36" s="611" t="s">
        <v>1125</v>
      </c>
      <c r="K36" s="411"/>
      <c r="L36" s="411"/>
      <c r="M36" s="442"/>
      <c r="N36" s="82"/>
      <c r="O36" s="85"/>
    </row>
    <row r="37" spans="1:15">
      <c r="A37" s="72"/>
      <c r="B37" s="98" t="s">
        <v>1126</v>
      </c>
      <c r="C37" s="81"/>
      <c r="D37" s="81"/>
      <c r="E37" s="346" t="s">
        <v>1127</v>
      </c>
      <c r="F37" s="345" t="s">
        <v>1128</v>
      </c>
      <c r="G37" s="828" t="s">
        <v>1128</v>
      </c>
      <c r="H37" s="399" t="s">
        <v>1128</v>
      </c>
      <c r="I37" s="80"/>
      <c r="J37" s="82"/>
      <c r="K37" s="82"/>
      <c r="L37" s="89"/>
      <c r="M37" s="82"/>
      <c r="N37" s="81"/>
      <c r="O37" s="83"/>
    </row>
    <row r="38" spans="1:15">
      <c r="A38" s="271" t="s">
        <v>1357</v>
      </c>
      <c r="B38" s="98" t="s">
        <v>1129</v>
      </c>
      <c r="C38" s="81"/>
      <c r="D38" s="347" t="s">
        <v>1130</v>
      </c>
      <c r="E38" s="346" t="s">
        <v>1131</v>
      </c>
      <c r="F38" s="345" t="s">
        <v>1132</v>
      </c>
      <c r="G38" s="345" t="s">
        <v>1133</v>
      </c>
      <c r="H38" s="270" t="s">
        <v>1133</v>
      </c>
      <c r="I38" s="332" t="s">
        <v>1134</v>
      </c>
      <c r="J38" s="347" t="s">
        <v>1135</v>
      </c>
      <c r="K38" s="347" t="s">
        <v>1136</v>
      </c>
      <c r="L38" s="69" t="s">
        <v>1137</v>
      </c>
      <c r="M38" s="490"/>
      <c r="N38" s="347" t="s">
        <v>1138</v>
      </c>
      <c r="O38" s="270" t="s">
        <v>1357</v>
      </c>
    </row>
    <row r="39" spans="1:15">
      <c r="A39" s="271" t="s">
        <v>1360</v>
      </c>
      <c r="B39" s="98" t="s">
        <v>1139</v>
      </c>
      <c r="C39" s="81"/>
      <c r="D39" s="347" t="s">
        <v>1140</v>
      </c>
      <c r="E39" s="346" t="s">
        <v>1141</v>
      </c>
      <c r="F39" s="345" t="s">
        <v>1142</v>
      </c>
      <c r="G39" s="345" t="s">
        <v>1143</v>
      </c>
      <c r="H39" s="270" t="s">
        <v>1144</v>
      </c>
      <c r="I39" s="332" t="s">
        <v>1145</v>
      </c>
      <c r="J39" s="347" t="s">
        <v>1146</v>
      </c>
      <c r="K39" s="347" t="s">
        <v>1146</v>
      </c>
      <c r="L39" s="69" t="s">
        <v>1146</v>
      </c>
      <c r="M39" s="490"/>
      <c r="N39" s="347" t="s">
        <v>1147</v>
      </c>
      <c r="O39" s="270" t="s">
        <v>1360</v>
      </c>
    </row>
    <row r="40" spans="1:15">
      <c r="A40" s="74"/>
      <c r="B40" s="105"/>
      <c r="C40" s="118" t="s">
        <v>446</v>
      </c>
      <c r="D40" s="492" t="s">
        <v>447</v>
      </c>
      <c r="E40" s="823" t="s">
        <v>448</v>
      </c>
      <c r="F40" s="395" t="s">
        <v>449</v>
      </c>
      <c r="G40" s="395" t="s">
        <v>1953</v>
      </c>
      <c r="H40" s="273" t="s">
        <v>1954</v>
      </c>
      <c r="I40" s="333" t="s">
        <v>1955</v>
      </c>
      <c r="J40" s="492" t="s">
        <v>1956</v>
      </c>
      <c r="K40" s="492" t="s">
        <v>1957</v>
      </c>
      <c r="L40" s="75" t="s">
        <v>1958</v>
      </c>
      <c r="M40" s="382"/>
      <c r="N40" s="492" t="s">
        <v>1959</v>
      </c>
      <c r="O40" s="111"/>
    </row>
    <row r="41" spans="1:15">
      <c r="A41" s="74">
        <v>1</v>
      </c>
      <c r="B41" s="105" t="s">
        <v>4686</v>
      </c>
      <c r="C41" s="118"/>
      <c r="D41" s="118" t="s">
        <v>4687</v>
      </c>
      <c r="E41" s="77"/>
      <c r="F41" s="105"/>
      <c r="G41" s="105"/>
      <c r="H41" s="111"/>
      <c r="I41" s="1174">
        <v>1901</v>
      </c>
      <c r="J41" s="390"/>
      <c r="K41" s="390">
        <v>208220.91</v>
      </c>
      <c r="L41" s="552"/>
      <c r="M41" s="390"/>
      <c r="N41" s="390">
        <f>SUM(J41:L41)</f>
        <v>208220.91</v>
      </c>
      <c r="O41" s="111">
        <v>1</v>
      </c>
    </row>
    <row r="42" spans="1:15">
      <c r="A42" s="74">
        <v>2</v>
      </c>
      <c r="B42" s="105"/>
      <c r="C42" s="118"/>
      <c r="D42" s="118"/>
      <c r="E42" s="77"/>
      <c r="F42" s="105"/>
      <c r="G42" s="105"/>
      <c r="H42" s="111"/>
      <c r="I42" s="108"/>
      <c r="J42" s="554"/>
      <c r="K42" s="554"/>
      <c r="L42" s="555"/>
      <c r="M42" s="554"/>
      <c r="N42" s="554">
        <f t="shared" ref="N42:N53" si="0">SUM(J42:M42)</f>
        <v>0</v>
      </c>
      <c r="O42" s="111">
        <v>2</v>
      </c>
    </row>
    <row r="43" spans="1:15">
      <c r="A43" s="74">
        <v>3</v>
      </c>
      <c r="B43" s="105" t="s">
        <v>280</v>
      </c>
      <c r="C43" s="118"/>
      <c r="D43" s="118" t="s">
        <v>4688</v>
      </c>
      <c r="E43" s="77"/>
      <c r="F43" s="105"/>
      <c r="G43" s="105"/>
      <c r="H43" s="111">
        <v>288</v>
      </c>
      <c r="I43" s="108">
        <v>1867765</v>
      </c>
      <c r="J43" s="554">
        <v>642334.53</v>
      </c>
      <c r="K43" s="554">
        <v>63701876.099999994</v>
      </c>
      <c r="L43" s="555"/>
      <c r="M43" s="554"/>
      <c r="N43" s="554">
        <f t="shared" si="0"/>
        <v>64344210.629999995</v>
      </c>
      <c r="O43" s="111">
        <v>3</v>
      </c>
    </row>
    <row r="44" spans="1:15">
      <c r="A44" s="74">
        <v>4</v>
      </c>
      <c r="B44" s="105"/>
      <c r="C44" s="118"/>
      <c r="D44" s="118"/>
      <c r="E44" s="77"/>
      <c r="F44" s="105"/>
      <c r="G44" s="105"/>
      <c r="H44" s="111"/>
      <c r="I44" s="108"/>
      <c r="J44" s="554"/>
      <c r="K44" s="554"/>
      <c r="L44" s="555"/>
      <c r="M44" s="554"/>
      <c r="N44" s="554">
        <f t="shared" si="0"/>
        <v>0</v>
      </c>
      <c r="O44" s="111">
        <v>4</v>
      </c>
    </row>
    <row r="45" spans="1:15">
      <c r="A45" s="74">
        <v>5</v>
      </c>
      <c r="B45" s="105"/>
      <c r="C45" s="118"/>
      <c r="D45" s="118"/>
      <c r="E45" s="77"/>
      <c r="F45" s="105"/>
      <c r="G45" s="105"/>
      <c r="H45" s="111"/>
      <c r="I45" s="108"/>
      <c r="J45" s="554"/>
      <c r="K45" s="554"/>
      <c r="L45" s="555"/>
      <c r="M45" s="554"/>
      <c r="N45" s="554">
        <f t="shared" si="0"/>
        <v>0</v>
      </c>
      <c r="O45" s="111">
        <v>5</v>
      </c>
    </row>
    <row r="46" spans="1:15">
      <c r="A46" s="74">
        <v>6</v>
      </c>
      <c r="B46" s="105"/>
      <c r="C46" s="118"/>
      <c r="D46" s="118"/>
      <c r="E46" s="77"/>
      <c r="F46" s="105"/>
      <c r="G46" s="105"/>
      <c r="H46" s="111"/>
      <c r="I46" s="108"/>
      <c r="J46" s="554"/>
      <c r="K46" s="554"/>
      <c r="L46" s="555"/>
      <c r="M46" s="554"/>
      <c r="N46" s="554">
        <f t="shared" si="0"/>
        <v>0</v>
      </c>
      <c r="O46" s="111">
        <v>6</v>
      </c>
    </row>
    <row r="47" spans="1:15">
      <c r="A47" s="74">
        <v>7</v>
      </c>
      <c r="B47" s="105"/>
      <c r="C47" s="118"/>
      <c r="D47" s="118"/>
      <c r="E47" s="77"/>
      <c r="F47" s="105"/>
      <c r="G47" s="105"/>
      <c r="H47" s="111"/>
      <c r="I47" s="108"/>
      <c r="J47" s="554"/>
      <c r="K47" s="554"/>
      <c r="L47" s="555"/>
      <c r="M47" s="554"/>
      <c r="N47" s="554">
        <f t="shared" si="0"/>
        <v>0</v>
      </c>
      <c r="O47" s="111">
        <v>7</v>
      </c>
    </row>
    <row r="48" spans="1:15">
      <c r="A48" s="74">
        <v>8</v>
      </c>
      <c r="B48" s="105"/>
      <c r="C48" s="118"/>
      <c r="D48" s="118"/>
      <c r="E48" s="77"/>
      <c r="F48" s="105"/>
      <c r="G48" s="105"/>
      <c r="H48" s="111"/>
      <c r="I48" s="108"/>
      <c r="J48" s="554"/>
      <c r="K48" s="554"/>
      <c r="L48" s="555"/>
      <c r="M48" s="554"/>
      <c r="N48" s="554">
        <f t="shared" si="0"/>
        <v>0</v>
      </c>
      <c r="O48" s="111">
        <v>8</v>
      </c>
    </row>
    <row r="49" spans="1:15">
      <c r="A49" s="74">
        <v>9</v>
      </c>
      <c r="B49" s="105"/>
      <c r="C49" s="118"/>
      <c r="D49" s="118"/>
      <c r="E49" s="77"/>
      <c r="F49" s="105"/>
      <c r="G49" s="105"/>
      <c r="H49" s="111"/>
      <c r="I49" s="108"/>
      <c r="J49" s="554"/>
      <c r="K49" s="554"/>
      <c r="L49" s="555"/>
      <c r="M49" s="554"/>
      <c r="N49" s="554">
        <f t="shared" si="0"/>
        <v>0</v>
      </c>
      <c r="O49" s="111">
        <v>9</v>
      </c>
    </row>
    <row r="50" spans="1:15">
      <c r="A50" s="74">
        <v>10</v>
      </c>
      <c r="B50" s="105"/>
      <c r="C50" s="118"/>
      <c r="D50" s="118"/>
      <c r="E50" s="77"/>
      <c r="F50" s="105"/>
      <c r="G50" s="105"/>
      <c r="H50" s="111"/>
      <c r="I50" s="108"/>
      <c r="J50" s="554"/>
      <c r="K50" s="554"/>
      <c r="L50" s="555"/>
      <c r="M50" s="554"/>
      <c r="N50" s="554">
        <f t="shared" si="0"/>
        <v>0</v>
      </c>
      <c r="O50" s="111">
        <v>10</v>
      </c>
    </row>
    <row r="51" spans="1:15">
      <c r="A51" s="74">
        <v>11</v>
      </c>
      <c r="B51" s="105"/>
      <c r="C51" s="118"/>
      <c r="D51" s="118"/>
      <c r="E51" s="77"/>
      <c r="F51" s="105"/>
      <c r="G51" s="105"/>
      <c r="H51" s="111"/>
      <c r="I51" s="108"/>
      <c r="J51" s="554"/>
      <c r="K51" s="554"/>
      <c r="L51" s="555"/>
      <c r="M51" s="554"/>
      <c r="N51" s="554">
        <f t="shared" si="0"/>
        <v>0</v>
      </c>
      <c r="O51" s="111">
        <v>11</v>
      </c>
    </row>
    <row r="52" spans="1:15">
      <c r="A52" s="74">
        <v>12</v>
      </c>
      <c r="B52" s="105"/>
      <c r="C52" s="118"/>
      <c r="D52" s="118"/>
      <c r="E52" s="77"/>
      <c r="F52" s="105"/>
      <c r="G52" s="105"/>
      <c r="H52" s="111"/>
      <c r="I52" s="108"/>
      <c r="J52" s="554"/>
      <c r="K52" s="554"/>
      <c r="L52" s="555"/>
      <c r="M52" s="554"/>
      <c r="N52" s="554">
        <f t="shared" si="0"/>
        <v>0</v>
      </c>
      <c r="O52" s="111">
        <v>12</v>
      </c>
    </row>
    <row r="53" spans="1:15">
      <c r="A53" s="74">
        <v>13</v>
      </c>
      <c r="B53" s="105" t="s">
        <v>3890</v>
      </c>
      <c r="C53" s="118"/>
      <c r="D53" s="612"/>
      <c r="E53" s="613"/>
      <c r="F53" s="614"/>
      <c r="G53" s="614"/>
      <c r="H53" s="615"/>
      <c r="I53" s="108"/>
      <c r="J53" s="554"/>
      <c r="K53" s="554"/>
      <c r="L53" s="555"/>
      <c r="M53" s="554"/>
      <c r="N53" s="554">
        <f t="shared" si="0"/>
        <v>0</v>
      </c>
      <c r="O53" s="111">
        <v>13</v>
      </c>
    </row>
    <row r="54" spans="1:15" ht="15.6" thickBot="1">
      <c r="A54" s="112">
        <v>14</v>
      </c>
      <c r="B54" s="616" t="s">
        <v>1938</v>
      </c>
      <c r="C54" s="617"/>
      <c r="D54" s="618"/>
      <c r="E54" s="619"/>
      <c r="F54" s="620"/>
      <c r="G54" s="620"/>
      <c r="H54" s="621"/>
      <c r="I54" s="622">
        <f>SUM(I41:I53)</f>
        <v>1869666</v>
      </c>
      <c r="J54" s="393">
        <f>SUM(J41:J53)</f>
        <v>642334.53</v>
      </c>
      <c r="K54" s="393">
        <f>SUM(K41:K53)</f>
        <v>63910097.00999999</v>
      </c>
      <c r="L54" s="376"/>
      <c r="M54" s="511">
        <f>SUM(M41:M53)</f>
        <v>0</v>
      </c>
      <c r="N54" s="393">
        <f>SUM(N41:N53)</f>
        <v>64552431.539999992</v>
      </c>
      <c r="O54" s="447">
        <v>14</v>
      </c>
    </row>
    <row r="55" spans="1:15">
      <c r="A55" s="69"/>
      <c r="B55" s="69"/>
      <c r="C55" s="69"/>
      <c r="D55" s="69"/>
      <c r="E55" s="69"/>
      <c r="F55" s="69"/>
      <c r="G55" s="69"/>
      <c r="H55" s="69"/>
      <c r="I55" s="69"/>
      <c r="J55" s="69"/>
      <c r="K55" s="69"/>
      <c r="L55" s="69"/>
      <c r="M55" s="69"/>
      <c r="N55" s="69"/>
      <c r="O55" s="69"/>
    </row>
    <row r="56" spans="1:15">
      <c r="A56" s="471" t="s">
        <v>1148</v>
      </c>
      <c r="B56" s="69"/>
      <c r="C56" s="69"/>
      <c r="D56" s="69"/>
      <c r="E56" s="1105"/>
      <c r="F56" s="69"/>
      <c r="G56" s="69"/>
      <c r="H56" s="69"/>
      <c r="I56" s="17" t="str">
        <f>A56</f>
        <v>FERC FORM NO.1 (REVISED. 12-90) NYPSC Modified-96</v>
      </c>
      <c r="J56" s="17"/>
      <c r="K56" s="1105"/>
      <c r="L56" s="17"/>
      <c r="M56" s="17"/>
      <c r="N56" s="17"/>
      <c r="O56" s="331" t="s">
        <v>1149</v>
      </c>
    </row>
    <row r="57" spans="1:15">
      <c r="A57" s="69" t="s">
        <v>1150</v>
      </c>
      <c r="B57" s="69"/>
      <c r="C57" s="69"/>
      <c r="D57" s="69"/>
      <c r="E57" s="69"/>
      <c r="F57" s="69"/>
      <c r="G57" s="69"/>
      <c r="H57" s="69"/>
      <c r="I57" s="69" t="s">
        <v>1151</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6">
      <c r="A61" s="71" t="s">
        <v>3620</v>
      </c>
      <c r="B61" s="1106"/>
      <c r="C61" s="69"/>
      <c r="D61" s="69"/>
      <c r="E61" s="69"/>
      <c r="F61" s="69"/>
      <c r="G61" s="69"/>
      <c r="H61" s="69"/>
      <c r="I61" s="17"/>
      <c r="J61" s="17"/>
      <c r="K61" s="17"/>
      <c r="L61" s="17"/>
      <c r="M61" s="17"/>
      <c r="N61" s="17"/>
      <c r="O61" s="17"/>
    </row>
    <row r="62" spans="1:15" ht="15.6">
      <c r="A62" s="71"/>
      <c r="B62" s="1106"/>
      <c r="C62" s="69"/>
      <c r="D62" s="69"/>
      <c r="E62" s="69"/>
      <c r="F62" s="69"/>
      <c r="G62" s="69"/>
      <c r="H62" s="69"/>
      <c r="I62" s="17"/>
      <c r="J62" s="17"/>
      <c r="K62" s="17"/>
      <c r="L62" s="17"/>
      <c r="M62" s="17"/>
      <c r="N62" s="17"/>
      <c r="O62" s="17"/>
    </row>
    <row r="63" spans="1:15" ht="16.2" thickBot="1">
      <c r="A63" s="1175" t="str">
        <f>'Data Sheet'!$C$25</f>
        <v>Rochester Gas &amp; Electric Corporation</v>
      </c>
      <c r="B63" s="69"/>
      <c r="C63" s="69"/>
      <c r="D63" s="69"/>
      <c r="E63" s="69"/>
      <c r="F63" s="1164" t="str">
        <f>'Data Sheet'!$C$40</f>
        <v xml:space="preserve"> </v>
      </c>
      <c r="G63" s="1105" t="str">
        <f>'Data Sheet'!$C$38</f>
        <v>12/31/2013</v>
      </c>
      <c r="H63" s="69"/>
      <c r="I63" s="1175" t="str">
        <f>'Data Sheet'!$C$25</f>
        <v>Rochester Gas &amp; Electric Corporation</v>
      </c>
      <c r="J63" s="17"/>
      <c r="K63" s="17"/>
      <c r="L63" s="1164" t="str">
        <f>'Data Sheet'!$C$40</f>
        <v xml:space="preserve"> </v>
      </c>
      <c r="M63" s="17"/>
      <c r="N63" s="1105" t="str">
        <f>'Data Sheet'!$C$38</f>
        <v>12/31/2013</v>
      </c>
      <c r="O63" s="17"/>
    </row>
    <row r="64" spans="1:15">
      <c r="A64" s="29"/>
      <c r="B64" s="66"/>
      <c r="C64" s="66"/>
      <c r="D64" s="66"/>
      <c r="E64" s="66"/>
      <c r="F64" s="66"/>
      <c r="G64" s="66"/>
      <c r="H64" s="67"/>
      <c r="I64" s="29"/>
      <c r="J64" s="66"/>
      <c r="K64" s="66"/>
      <c r="L64" s="66"/>
      <c r="M64" s="66"/>
      <c r="N64" s="66"/>
      <c r="O64" s="67"/>
    </row>
    <row r="65" spans="1:15">
      <c r="A65" s="149" t="s">
        <v>1272</v>
      </c>
      <c r="B65" s="75"/>
      <c r="C65" s="75"/>
      <c r="D65" s="75"/>
      <c r="E65" s="75"/>
      <c r="F65" s="75"/>
      <c r="G65" s="75"/>
      <c r="H65" s="537"/>
      <c r="I65" s="410" t="s">
        <v>1273</v>
      </c>
      <c r="J65" s="411"/>
      <c r="K65" s="411"/>
      <c r="L65" s="411"/>
      <c r="M65" s="411"/>
      <c r="N65" s="411"/>
      <c r="O65" s="73"/>
    </row>
    <row r="66" spans="1:15">
      <c r="A66" s="87"/>
      <c r="B66" s="90"/>
      <c r="C66" s="82"/>
      <c r="D66" s="82"/>
      <c r="E66" s="89"/>
      <c r="F66" s="90"/>
      <c r="G66" s="90" t="s">
        <v>1124</v>
      </c>
      <c r="H66" s="85"/>
      <c r="I66" s="439"/>
      <c r="J66" s="89"/>
      <c r="K66" s="89" t="s">
        <v>1152</v>
      </c>
      <c r="L66" s="89"/>
      <c r="M66" s="82"/>
      <c r="N66" s="82"/>
      <c r="O66" s="85"/>
    </row>
    <row r="67" spans="1:15">
      <c r="A67" s="72"/>
      <c r="B67" s="98" t="s">
        <v>1126</v>
      </c>
      <c r="C67" s="81"/>
      <c r="D67" s="81"/>
      <c r="E67" s="346" t="s">
        <v>1127</v>
      </c>
      <c r="F67" s="345" t="s">
        <v>1128</v>
      </c>
      <c r="G67" s="828" t="s">
        <v>1128</v>
      </c>
      <c r="H67" s="399" t="s">
        <v>1128</v>
      </c>
      <c r="I67" s="80"/>
      <c r="J67" s="82"/>
      <c r="K67" s="82"/>
      <c r="L67" s="89"/>
      <c r="M67" s="82"/>
      <c r="N67" s="81"/>
      <c r="O67" s="83"/>
    </row>
    <row r="68" spans="1:15">
      <c r="A68" s="271" t="s">
        <v>1357</v>
      </c>
      <c r="B68" s="98" t="s">
        <v>1129</v>
      </c>
      <c r="C68" s="81"/>
      <c r="D68" s="347" t="s">
        <v>1130</v>
      </c>
      <c r="E68" s="346" t="s">
        <v>1131</v>
      </c>
      <c r="F68" s="345" t="s">
        <v>1132</v>
      </c>
      <c r="G68" s="345" t="s">
        <v>1133</v>
      </c>
      <c r="H68" s="270" t="s">
        <v>1133</v>
      </c>
      <c r="I68" s="332" t="s">
        <v>1134</v>
      </c>
      <c r="J68" s="347" t="s">
        <v>1135</v>
      </c>
      <c r="K68" s="347" t="s">
        <v>1136</v>
      </c>
      <c r="L68" s="69" t="s">
        <v>1137</v>
      </c>
      <c r="M68" s="490"/>
      <c r="N68" s="347" t="s">
        <v>1138</v>
      </c>
      <c r="O68" s="270" t="s">
        <v>1357</v>
      </c>
    </row>
    <row r="69" spans="1:15">
      <c r="A69" s="271" t="s">
        <v>1360</v>
      </c>
      <c r="B69" s="98" t="s">
        <v>1139</v>
      </c>
      <c r="C69" s="81"/>
      <c r="D69" s="347" t="s">
        <v>1140</v>
      </c>
      <c r="E69" s="346" t="s">
        <v>1141</v>
      </c>
      <c r="F69" s="345" t="s">
        <v>1142</v>
      </c>
      <c r="G69" s="345" t="s">
        <v>1143</v>
      </c>
      <c r="H69" s="270" t="s">
        <v>1144</v>
      </c>
      <c r="I69" s="332" t="s">
        <v>1145</v>
      </c>
      <c r="J69" s="347" t="s">
        <v>1146</v>
      </c>
      <c r="K69" s="347" t="s">
        <v>1146</v>
      </c>
      <c r="L69" s="69" t="s">
        <v>1146</v>
      </c>
      <c r="M69" s="490"/>
      <c r="N69" s="347" t="s">
        <v>1147</v>
      </c>
      <c r="O69" s="270" t="s">
        <v>1360</v>
      </c>
    </row>
    <row r="70" spans="1:15">
      <c r="A70" s="74"/>
      <c r="B70" s="105"/>
      <c r="C70" s="118" t="s">
        <v>446</v>
      </c>
      <c r="D70" s="492" t="s">
        <v>447</v>
      </c>
      <c r="E70" s="823" t="s">
        <v>448</v>
      </c>
      <c r="F70" s="395" t="s">
        <v>449</v>
      </c>
      <c r="G70" s="395" t="s">
        <v>1953</v>
      </c>
      <c r="H70" s="273" t="s">
        <v>1954</v>
      </c>
      <c r="I70" s="333" t="s">
        <v>1955</v>
      </c>
      <c r="J70" s="492" t="s">
        <v>1956</v>
      </c>
      <c r="K70" s="492" t="s">
        <v>1957</v>
      </c>
      <c r="L70" s="75" t="s">
        <v>1958</v>
      </c>
      <c r="M70" s="382"/>
      <c r="N70" s="492" t="s">
        <v>1959</v>
      </c>
      <c r="O70" s="111"/>
    </row>
    <row r="71" spans="1:15">
      <c r="A71" s="74">
        <v>1</v>
      </c>
      <c r="B71" s="105"/>
      <c r="C71" s="118"/>
      <c r="D71" s="118"/>
      <c r="E71" s="77"/>
      <c r="F71" s="105"/>
      <c r="G71" s="105"/>
      <c r="H71" s="111"/>
      <c r="I71" s="108"/>
      <c r="J71" s="390"/>
      <c r="K71" s="390"/>
      <c r="L71" s="552"/>
      <c r="M71" s="390"/>
      <c r="N71" s="390">
        <f>SUM(J71:L71)</f>
        <v>0</v>
      </c>
      <c r="O71" s="111">
        <v>1</v>
      </c>
    </row>
    <row r="72" spans="1:15">
      <c r="A72" s="74">
        <v>2</v>
      </c>
      <c r="B72" s="105"/>
      <c r="C72" s="118"/>
      <c r="D72" s="118"/>
      <c r="E72" s="77"/>
      <c r="F72" s="105"/>
      <c r="G72" s="105"/>
      <c r="H72" s="111"/>
      <c r="I72" s="108"/>
      <c r="J72" s="554"/>
      <c r="K72" s="554"/>
      <c r="L72" s="555"/>
      <c r="M72" s="554"/>
      <c r="N72" s="554">
        <f t="shared" ref="N72:N120" si="1">SUM(J72:M72)</f>
        <v>0</v>
      </c>
      <c r="O72" s="111">
        <v>2</v>
      </c>
    </row>
    <row r="73" spans="1:15">
      <c r="A73" s="74">
        <v>3</v>
      </c>
      <c r="B73" s="105"/>
      <c r="C73" s="118"/>
      <c r="D73" s="118"/>
      <c r="E73" s="77"/>
      <c r="F73" s="105"/>
      <c r="G73" s="105"/>
      <c r="H73" s="111"/>
      <c r="I73" s="108"/>
      <c r="J73" s="554"/>
      <c r="K73" s="554"/>
      <c r="L73" s="555"/>
      <c r="M73" s="554"/>
      <c r="N73" s="554">
        <f t="shared" si="1"/>
        <v>0</v>
      </c>
      <c r="O73" s="111">
        <v>3</v>
      </c>
    </row>
    <row r="74" spans="1:15">
      <c r="A74" s="74">
        <v>4</v>
      </c>
      <c r="B74" s="105"/>
      <c r="C74" s="118"/>
      <c r="D74" s="118"/>
      <c r="E74" s="77"/>
      <c r="F74" s="105"/>
      <c r="G74" s="105"/>
      <c r="H74" s="111"/>
      <c r="I74" s="108"/>
      <c r="J74" s="554"/>
      <c r="K74" s="554"/>
      <c r="L74" s="555"/>
      <c r="M74" s="554"/>
      <c r="N74" s="554">
        <f t="shared" si="1"/>
        <v>0</v>
      </c>
      <c r="O74" s="111">
        <v>4</v>
      </c>
    </row>
    <row r="75" spans="1:15">
      <c r="A75" s="74">
        <v>5</v>
      </c>
      <c r="B75" s="105"/>
      <c r="C75" s="118"/>
      <c r="D75" s="118"/>
      <c r="E75" s="77"/>
      <c r="F75" s="105"/>
      <c r="G75" s="105"/>
      <c r="H75" s="111"/>
      <c r="I75" s="108"/>
      <c r="J75" s="554"/>
      <c r="K75" s="554"/>
      <c r="L75" s="555"/>
      <c r="M75" s="554"/>
      <c r="N75" s="554">
        <f t="shared" si="1"/>
        <v>0</v>
      </c>
      <c r="O75" s="111">
        <v>5</v>
      </c>
    </row>
    <row r="76" spans="1:15">
      <c r="A76" s="74">
        <v>6</v>
      </c>
      <c r="B76" s="105"/>
      <c r="C76" s="118"/>
      <c r="D76" s="118"/>
      <c r="E76" s="77"/>
      <c r="F76" s="105"/>
      <c r="G76" s="105"/>
      <c r="H76" s="111"/>
      <c r="I76" s="108"/>
      <c r="J76" s="554"/>
      <c r="K76" s="554"/>
      <c r="L76" s="555"/>
      <c r="M76" s="554"/>
      <c r="N76" s="554">
        <f t="shared" si="1"/>
        <v>0</v>
      </c>
      <c r="O76" s="111">
        <v>6</v>
      </c>
    </row>
    <row r="77" spans="1:15">
      <c r="A77" s="74">
        <v>7</v>
      </c>
      <c r="B77" s="105"/>
      <c r="C77" s="118"/>
      <c r="D77" s="118"/>
      <c r="E77" s="77"/>
      <c r="F77" s="105"/>
      <c r="G77" s="105"/>
      <c r="H77" s="111"/>
      <c r="I77" s="108"/>
      <c r="J77" s="554"/>
      <c r="K77" s="554"/>
      <c r="L77" s="555"/>
      <c r="M77" s="554"/>
      <c r="N77" s="554">
        <f t="shared" si="1"/>
        <v>0</v>
      </c>
      <c r="O77" s="111">
        <v>7</v>
      </c>
    </row>
    <row r="78" spans="1:15">
      <c r="A78" s="74">
        <v>8</v>
      </c>
      <c r="B78" s="105"/>
      <c r="C78" s="118"/>
      <c r="D78" s="118"/>
      <c r="E78" s="77"/>
      <c r="F78" s="105"/>
      <c r="G78" s="105"/>
      <c r="H78" s="111"/>
      <c r="I78" s="108"/>
      <c r="J78" s="554"/>
      <c r="K78" s="554"/>
      <c r="L78" s="555"/>
      <c r="M78" s="554"/>
      <c r="N78" s="554">
        <f t="shared" si="1"/>
        <v>0</v>
      </c>
      <c r="O78" s="111">
        <v>8</v>
      </c>
    </row>
    <row r="79" spans="1:15">
      <c r="A79" s="74">
        <v>9</v>
      </c>
      <c r="B79" s="105"/>
      <c r="C79" s="118"/>
      <c r="D79" s="118"/>
      <c r="E79" s="77"/>
      <c r="F79" s="105"/>
      <c r="G79" s="105"/>
      <c r="H79" s="111"/>
      <c r="I79" s="108"/>
      <c r="J79" s="554"/>
      <c r="K79" s="554"/>
      <c r="L79" s="555"/>
      <c r="M79" s="554"/>
      <c r="N79" s="554">
        <f t="shared" si="1"/>
        <v>0</v>
      </c>
      <c r="O79" s="111">
        <v>9</v>
      </c>
    </row>
    <row r="80" spans="1:15">
      <c r="A80" s="74">
        <v>10</v>
      </c>
      <c r="B80" s="105"/>
      <c r="C80" s="118"/>
      <c r="D80" s="118"/>
      <c r="E80" s="77"/>
      <c r="F80" s="105"/>
      <c r="G80" s="105"/>
      <c r="H80" s="111"/>
      <c r="I80" s="108"/>
      <c r="J80" s="554"/>
      <c r="K80" s="554"/>
      <c r="L80" s="555"/>
      <c r="M80" s="554"/>
      <c r="N80" s="554">
        <f t="shared" si="1"/>
        <v>0</v>
      </c>
      <c r="O80" s="111">
        <v>10</v>
      </c>
    </row>
    <row r="81" spans="1:15">
      <c r="A81" s="74">
        <v>11</v>
      </c>
      <c r="B81" s="105"/>
      <c r="C81" s="118"/>
      <c r="D81" s="118"/>
      <c r="E81" s="77"/>
      <c r="F81" s="105"/>
      <c r="G81" s="105"/>
      <c r="H81" s="111"/>
      <c r="I81" s="108"/>
      <c r="J81" s="554"/>
      <c r="K81" s="554"/>
      <c r="L81" s="555"/>
      <c r="M81" s="554"/>
      <c r="N81" s="554">
        <f t="shared" si="1"/>
        <v>0</v>
      </c>
      <c r="O81" s="111">
        <v>11</v>
      </c>
    </row>
    <row r="82" spans="1:15">
      <c r="A82" s="74">
        <v>12</v>
      </c>
      <c r="B82" s="105"/>
      <c r="C82" s="118"/>
      <c r="D82" s="118"/>
      <c r="E82" s="77"/>
      <c r="F82" s="105"/>
      <c r="G82" s="105"/>
      <c r="H82" s="111"/>
      <c r="I82" s="108"/>
      <c r="J82" s="554"/>
      <c r="K82" s="554"/>
      <c r="L82" s="555"/>
      <c r="M82" s="554"/>
      <c r="N82" s="554">
        <f t="shared" si="1"/>
        <v>0</v>
      </c>
      <c r="O82" s="111">
        <v>12</v>
      </c>
    </row>
    <row r="83" spans="1:15">
      <c r="A83" s="74">
        <v>13</v>
      </c>
      <c r="B83" s="105"/>
      <c r="C83" s="118"/>
      <c r="D83" s="118"/>
      <c r="E83" s="77"/>
      <c r="F83" s="105"/>
      <c r="G83" s="105"/>
      <c r="H83" s="111"/>
      <c r="I83" s="108"/>
      <c r="J83" s="554"/>
      <c r="K83" s="554"/>
      <c r="L83" s="555"/>
      <c r="M83" s="554"/>
      <c r="N83" s="554">
        <f t="shared" si="1"/>
        <v>0</v>
      </c>
      <c r="O83" s="111">
        <v>13</v>
      </c>
    </row>
    <row r="84" spans="1:15">
      <c r="A84" s="74">
        <v>14</v>
      </c>
      <c r="B84" s="105"/>
      <c r="C84" s="118"/>
      <c r="D84" s="118"/>
      <c r="E84" s="77"/>
      <c r="F84" s="105"/>
      <c r="G84" s="105"/>
      <c r="H84" s="111"/>
      <c r="I84" s="108"/>
      <c r="J84" s="554"/>
      <c r="K84" s="554"/>
      <c r="L84" s="555"/>
      <c r="M84" s="554"/>
      <c r="N84" s="554">
        <f t="shared" si="1"/>
        <v>0</v>
      </c>
      <c r="O84" s="111">
        <v>14</v>
      </c>
    </row>
    <row r="85" spans="1:15">
      <c r="A85" s="74">
        <v>15</v>
      </c>
      <c r="B85" s="105"/>
      <c r="C85" s="118"/>
      <c r="D85" s="118"/>
      <c r="E85" s="77"/>
      <c r="F85" s="105"/>
      <c r="G85" s="105"/>
      <c r="H85" s="111"/>
      <c r="I85" s="108"/>
      <c r="J85" s="554"/>
      <c r="K85" s="554"/>
      <c r="L85" s="555"/>
      <c r="M85" s="554"/>
      <c r="N85" s="554">
        <f t="shared" si="1"/>
        <v>0</v>
      </c>
      <c r="O85" s="111">
        <v>15</v>
      </c>
    </row>
    <row r="86" spans="1:15">
      <c r="A86" s="74">
        <v>16</v>
      </c>
      <c r="B86" s="105"/>
      <c r="C86" s="118"/>
      <c r="D86" s="118"/>
      <c r="E86" s="77"/>
      <c r="F86" s="105"/>
      <c r="G86" s="105"/>
      <c r="H86" s="111"/>
      <c r="I86" s="108"/>
      <c r="J86" s="554"/>
      <c r="K86" s="554"/>
      <c r="L86" s="555"/>
      <c r="M86" s="554"/>
      <c r="N86" s="554">
        <f t="shared" si="1"/>
        <v>0</v>
      </c>
      <c r="O86" s="111">
        <v>16</v>
      </c>
    </row>
    <row r="87" spans="1:15">
      <c r="A87" s="74">
        <v>17</v>
      </c>
      <c r="B87" s="105"/>
      <c r="C87" s="118"/>
      <c r="D87" s="118"/>
      <c r="E87" s="77"/>
      <c r="F87" s="105"/>
      <c r="G87" s="105"/>
      <c r="H87" s="111"/>
      <c r="I87" s="108"/>
      <c r="J87" s="554"/>
      <c r="K87" s="554"/>
      <c r="L87" s="555"/>
      <c r="M87" s="554"/>
      <c r="N87" s="554">
        <f t="shared" si="1"/>
        <v>0</v>
      </c>
      <c r="O87" s="111">
        <v>17</v>
      </c>
    </row>
    <row r="88" spans="1:15">
      <c r="A88" s="74">
        <v>18</v>
      </c>
      <c r="B88" s="105"/>
      <c r="C88" s="118"/>
      <c r="D88" s="118"/>
      <c r="E88" s="77"/>
      <c r="F88" s="105"/>
      <c r="G88" s="105"/>
      <c r="H88" s="111"/>
      <c r="I88" s="108"/>
      <c r="J88" s="554"/>
      <c r="K88" s="554"/>
      <c r="L88" s="555"/>
      <c r="M88" s="554"/>
      <c r="N88" s="554">
        <f t="shared" si="1"/>
        <v>0</v>
      </c>
      <c r="O88" s="111">
        <v>18</v>
      </c>
    </row>
    <row r="89" spans="1:15">
      <c r="A89" s="74">
        <v>19</v>
      </c>
      <c r="B89" s="105"/>
      <c r="C89" s="118"/>
      <c r="D89" s="118"/>
      <c r="E89" s="77"/>
      <c r="F89" s="105"/>
      <c r="G89" s="105"/>
      <c r="H89" s="111"/>
      <c r="I89" s="108"/>
      <c r="J89" s="554"/>
      <c r="K89" s="554"/>
      <c r="L89" s="555"/>
      <c r="M89" s="554"/>
      <c r="N89" s="554">
        <f t="shared" si="1"/>
        <v>0</v>
      </c>
      <c r="O89" s="111">
        <v>19</v>
      </c>
    </row>
    <row r="90" spans="1:15">
      <c r="A90" s="74">
        <v>20</v>
      </c>
      <c r="B90" s="105"/>
      <c r="C90" s="118"/>
      <c r="D90" s="118"/>
      <c r="E90" s="77"/>
      <c r="F90" s="105"/>
      <c r="G90" s="105"/>
      <c r="H90" s="111"/>
      <c r="I90" s="108"/>
      <c r="J90" s="554"/>
      <c r="K90" s="554"/>
      <c r="L90" s="555"/>
      <c r="M90" s="554"/>
      <c r="N90" s="554">
        <f t="shared" si="1"/>
        <v>0</v>
      </c>
      <c r="O90" s="111">
        <v>20</v>
      </c>
    </row>
    <row r="91" spans="1:15">
      <c r="A91" s="74">
        <v>21</v>
      </c>
      <c r="B91" s="105"/>
      <c r="C91" s="118"/>
      <c r="D91" s="118"/>
      <c r="E91" s="77"/>
      <c r="F91" s="105"/>
      <c r="G91" s="105"/>
      <c r="H91" s="111"/>
      <c r="I91" s="108"/>
      <c r="J91" s="554"/>
      <c r="K91" s="554"/>
      <c r="L91" s="555"/>
      <c r="M91" s="554"/>
      <c r="N91" s="554">
        <f t="shared" si="1"/>
        <v>0</v>
      </c>
      <c r="O91" s="111">
        <v>21</v>
      </c>
    </row>
    <row r="92" spans="1:15">
      <c r="A92" s="74">
        <v>22</v>
      </c>
      <c r="B92" s="105"/>
      <c r="C92" s="118"/>
      <c r="D92" s="118"/>
      <c r="E92" s="77"/>
      <c r="F92" s="105"/>
      <c r="G92" s="105"/>
      <c r="H92" s="111"/>
      <c r="I92" s="108"/>
      <c r="J92" s="554"/>
      <c r="K92" s="554"/>
      <c r="L92" s="555"/>
      <c r="M92" s="554"/>
      <c r="N92" s="554">
        <f t="shared" si="1"/>
        <v>0</v>
      </c>
      <c r="O92" s="111">
        <v>22</v>
      </c>
    </row>
    <row r="93" spans="1:15">
      <c r="A93" s="74">
        <v>23</v>
      </c>
      <c r="B93" s="105"/>
      <c r="C93" s="118"/>
      <c r="D93" s="118"/>
      <c r="E93" s="77"/>
      <c r="F93" s="105"/>
      <c r="G93" s="105"/>
      <c r="H93" s="111"/>
      <c r="I93" s="108"/>
      <c r="J93" s="554"/>
      <c r="K93" s="554"/>
      <c r="L93" s="555"/>
      <c r="M93" s="554"/>
      <c r="N93" s="554">
        <f t="shared" si="1"/>
        <v>0</v>
      </c>
      <c r="O93" s="111">
        <v>23</v>
      </c>
    </row>
    <row r="94" spans="1:15">
      <c r="A94" s="74">
        <v>24</v>
      </c>
      <c r="B94" s="105"/>
      <c r="C94" s="118"/>
      <c r="D94" s="118"/>
      <c r="E94" s="77"/>
      <c r="F94" s="105"/>
      <c r="G94" s="105"/>
      <c r="H94" s="111"/>
      <c r="I94" s="108"/>
      <c r="J94" s="554"/>
      <c r="K94" s="554"/>
      <c r="L94" s="555"/>
      <c r="M94" s="554"/>
      <c r="N94" s="554">
        <f t="shared" si="1"/>
        <v>0</v>
      </c>
      <c r="O94" s="111">
        <v>24</v>
      </c>
    </row>
    <row r="95" spans="1:15">
      <c r="A95" s="74">
        <v>25</v>
      </c>
      <c r="B95" s="105"/>
      <c r="C95" s="118"/>
      <c r="D95" s="118"/>
      <c r="E95" s="77"/>
      <c r="F95" s="105"/>
      <c r="G95" s="105"/>
      <c r="H95" s="111"/>
      <c r="I95" s="108"/>
      <c r="J95" s="554"/>
      <c r="K95" s="554"/>
      <c r="L95" s="555"/>
      <c r="M95" s="554"/>
      <c r="N95" s="554">
        <f t="shared" si="1"/>
        <v>0</v>
      </c>
      <c r="O95" s="111">
        <v>25</v>
      </c>
    </row>
    <row r="96" spans="1:15">
      <c r="A96" s="74">
        <v>26</v>
      </c>
      <c r="B96" s="105"/>
      <c r="C96" s="118"/>
      <c r="D96" s="118"/>
      <c r="E96" s="77"/>
      <c r="F96" s="105"/>
      <c r="G96" s="105"/>
      <c r="H96" s="111"/>
      <c r="I96" s="108"/>
      <c r="J96" s="554"/>
      <c r="K96" s="554"/>
      <c r="L96" s="555"/>
      <c r="M96" s="554"/>
      <c r="N96" s="554">
        <f t="shared" si="1"/>
        <v>0</v>
      </c>
      <c r="O96" s="111">
        <v>26</v>
      </c>
    </row>
    <row r="97" spans="1:15">
      <c r="A97" s="74">
        <v>27</v>
      </c>
      <c r="B97" s="105"/>
      <c r="C97" s="118"/>
      <c r="D97" s="118"/>
      <c r="E97" s="77"/>
      <c r="F97" s="105"/>
      <c r="G97" s="105"/>
      <c r="H97" s="111"/>
      <c r="I97" s="108"/>
      <c r="J97" s="554"/>
      <c r="K97" s="554"/>
      <c r="L97" s="555"/>
      <c r="M97" s="554"/>
      <c r="N97" s="554">
        <f t="shared" si="1"/>
        <v>0</v>
      </c>
      <c r="O97" s="111">
        <v>27</v>
      </c>
    </row>
    <row r="98" spans="1:15">
      <c r="A98" s="74">
        <v>28</v>
      </c>
      <c r="B98" s="105"/>
      <c r="C98" s="118"/>
      <c r="D98" s="118"/>
      <c r="E98" s="77"/>
      <c r="F98" s="105"/>
      <c r="G98" s="105"/>
      <c r="H98" s="111"/>
      <c r="I98" s="108"/>
      <c r="J98" s="554"/>
      <c r="K98" s="554"/>
      <c r="L98" s="555"/>
      <c r="M98" s="554"/>
      <c r="N98" s="554">
        <f t="shared" si="1"/>
        <v>0</v>
      </c>
      <c r="O98" s="111">
        <v>28</v>
      </c>
    </row>
    <row r="99" spans="1:15">
      <c r="A99" s="74">
        <v>29</v>
      </c>
      <c r="B99" s="105"/>
      <c r="C99" s="118"/>
      <c r="D99" s="118"/>
      <c r="E99" s="77"/>
      <c r="F99" s="105"/>
      <c r="G99" s="105"/>
      <c r="H99" s="111"/>
      <c r="I99" s="108"/>
      <c r="J99" s="554"/>
      <c r="K99" s="554"/>
      <c r="L99" s="555"/>
      <c r="M99" s="554"/>
      <c r="N99" s="554">
        <f t="shared" si="1"/>
        <v>0</v>
      </c>
      <c r="O99" s="111">
        <v>29</v>
      </c>
    </row>
    <row r="100" spans="1:15">
      <c r="A100" s="74">
        <v>30</v>
      </c>
      <c r="B100" s="105"/>
      <c r="C100" s="118"/>
      <c r="D100" s="118"/>
      <c r="E100" s="77"/>
      <c r="F100" s="105"/>
      <c r="G100" s="105"/>
      <c r="H100" s="111"/>
      <c r="I100" s="108"/>
      <c r="J100" s="554"/>
      <c r="K100" s="554"/>
      <c r="L100" s="555"/>
      <c r="M100" s="554"/>
      <c r="N100" s="554">
        <f t="shared" si="1"/>
        <v>0</v>
      </c>
      <c r="O100" s="111">
        <v>30</v>
      </c>
    </row>
    <row r="101" spans="1:15">
      <c r="A101" s="74">
        <v>31</v>
      </c>
      <c r="B101" s="105"/>
      <c r="C101" s="118"/>
      <c r="D101" s="118"/>
      <c r="E101" s="77"/>
      <c r="F101" s="105"/>
      <c r="G101" s="105"/>
      <c r="H101" s="111"/>
      <c r="I101" s="108"/>
      <c r="J101" s="554"/>
      <c r="K101" s="554"/>
      <c r="L101" s="555"/>
      <c r="M101" s="554"/>
      <c r="N101" s="554">
        <f t="shared" si="1"/>
        <v>0</v>
      </c>
      <c r="O101" s="111">
        <v>31</v>
      </c>
    </row>
    <row r="102" spans="1:15">
      <c r="A102" s="74">
        <v>32</v>
      </c>
      <c r="B102" s="105"/>
      <c r="C102" s="118"/>
      <c r="D102" s="118"/>
      <c r="E102" s="77"/>
      <c r="F102" s="105"/>
      <c r="G102" s="105"/>
      <c r="H102" s="111"/>
      <c r="I102" s="108"/>
      <c r="J102" s="554"/>
      <c r="K102" s="554"/>
      <c r="L102" s="555"/>
      <c r="M102" s="554"/>
      <c r="N102" s="554">
        <f t="shared" si="1"/>
        <v>0</v>
      </c>
      <c r="O102" s="111">
        <v>32</v>
      </c>
    </row>
    <row r="103" spans="1:15">
      <c r="A103" s="74">
        <v>33</v>
      </c>
      <c r="B103" s="105"/>
      <c r="C103" s="118"/>
      <c r="D103" s="118"/>
      <c r="E103" s="77"/>
      <c r="F103" s="105"/>
      <c r="G103" s="105"/>
      <c r="H103" s="111"/>
      <c r="I103" s="108"/>
      <c r="J103" s="554"/>
      <c r="K103" s="554"/>
      <c r="L103" s="555"/>
      <c r="M103" s="554"/>
      <c r="N103" s="554">
        <f t="shared" si="1"/>
        <v>0</v>
      </c>
      <c r="O103" s="111">
        <v>33</v>
      </c>
    </row>
    <row r="104" spans="1:15">
      <c r="A104" s="74">
        <v>34</v>
      </c>
      <c r="B104" s="105"/>
      <c r="C104" s="118"/>
      <c r="D104" s="118"/>
      <c r="E104" s="77"/>
      <c r="F104" s="105"/>
      <c r="G104" s="105"/>
      <c r="H104" s="111"/>
      <c r="I104" s="108"/>
      <c r="J104" s="554"/>
      <c r="K104" s="554"/>
      <c r="L104" s="555"/>
      <c r="M104" s="554"/>
      <c r="N104" s="554">
        <f t="shared" si="1"/>
        <v>0</v>
      </c>
      <c r="O104" s="111">
        <v>34</v>
      </c>
    </row>
    <row r="105" spans="1:15">
      <c r="A105" s="74">
        <v>35</v>
      </c>
      <c r="B105" s="105"/>
      <c r="C105" s="118"/>
      <c r="D105" s="118"/>
      <c r="E105" s="77"/>
      <c r="F105" s="105"/>
      <c r="G105" s="105"/>
      <c r="H105" s="111"/>
      <c r="I105" s="108"/>
      <c r="J105" s="554"/>
      <c r="K105" s="554"/>
      <c r="L105" s="555"/>
      <c r="M105" s="554"/>
      <c r="N105" s="554">
        <f t="shared" si="1"/>
        <v>0</v>
      </c>
      <c r="O105" s="111">
        <v>35</v>
      </c>
    </row>
    <row r="106" spans="1:15">
      <c r="A106" s="74">
        <v>36</v>
      </c>
      <c r="B106" s="105"/>
      <c r="C106" s="118"/>
      <c r="D106" s="118"/>
      <c r="E106" s="77"/>
      <c r="F106" s="105"/>
      <c r="G106" s="105"/>
      <c r="H106" s="111"/>
      <c r="I106" s="108"/>
      <c r="J106" s="554"/>
      <c r="K106" s="554"/>
      <c r="L106" s="555"/>
      <c r="M106" s="554"/>
      <c r="N106" s="554">
        <f t="shared" si="1"/>
        <v>0</v>
      </c>
      <c r="O106" s="111">
        <v>36</v>
      </c>
    </row>
    <row r="107" spans="1:15">
      <c r="A107" s="74">
        <v>37</v>
      </c>
      <c r="B107" s="105"/>
      <c r="C107" s="118"/>
      <c r="D107" s="118"/>
      <c r="E107" s="77"/>
      <c r="F107" s="105"/>
      <c r="G107" s="105"/>
      <c r="H107" s="111"/>
      <c r="I107" s="108"/>
      <c r="J107" s="554"/>
      <c r="K107" s="554"/>
      <c r="L107" s="555"/>
      <c r="M107" s="554"/>
      <c r="N107" s="554">
        <f t="shared" si="1"/>
        <v>0</v>
      </c>
      <c r="O107" s="111">
        <v>37</v>
      </c>
    </row>
    <row r="108" spans="1:15">
      <c r="A108" s="74">
        <v>38</v>
      </c>
      <c r="B108" s="105"/>
      <c r="C108" s="118"/>
      <c r="D108" s="118"/>
      <c r="E108" s="77"/>
      <c r="F108" s="105"/>
      <c r="G108" s="105"/>
      <c r="H108" s="111"/>
      <c r="I108" s="108"/>
      <c r="J108" s="554"/>
      <c r="K108" s="554"/>
      <c r="L108" s="555"/>
      <c r="M108" s="554"/>
      <c r="N108" s="554">
        <f t="shared" si="1"/>
        <v>0</v>
      </c>
      <c r="O108" s="111">
        <v>38</v>
      </c>
    </row>
    <row r="109" spans="1:15">
      <c r="A109" s="74">
        <v>39</v>
      </c>
      <c r="B109" s="105"/>
      <c r="C109" s="118"/>
      <c r="D109" s="118"/>
      <c r="E109" s="77"/>
      <c r="F109" s="105"/>
      <c r="G109" s="105"/>
      <c r="H109" s="111"/>
      <c r="I109" s="108"/>
      <c r="J109" s="554"/>
      <c r="K109" s="554"/>
      <c r="L109" s="555"/>
      <c r="M109" s="554"/>
      <c r="N109" s="554">
        <f t="shared" si="1"/>
        <v>0</v>
      </c>
      <c r="O109" s="111">
        <v>39</v>
      </c>
    </row>
    <row r="110" spans="1:15">
      <c r="A110" s="74">
        <v>40</v>
      </c>
      <c r="B110" s="105"/>
      <c r="C110" s="118"/>
      <c r="D110" s="118"/>
      <c r="E110" s="77"/>
      <c r="F110" s="105"/>
      <c r="G110" s="105"/>
      <c r="H110" s="111"/>
      <c r="I110" s="108"/>
      <c r="J110" s="554"/>
      <c r="K110" s="554"/>
      <c r="L110" s="555"/>
      <c r="M110" s="554"/>
      <c r="N110" s="554">
        <f t="shared" si="1"/>
        <v>0</v>
      </c>
      <c r="O110" s="111">
        <v>40</v>
      </c>
    </row>
    <row r="111" spans="1:15">
      <c r="A111" s="74">
        <v>41</v>
      </c>
      <c r="B111" s="105"/>
      <c r="C111" s="118"/>
      <c r="D111" s="118"/>
      <c r="E111" s="77"/>
      <c r="F111" s="105"/>
      <c r="G111" s="105"/>
      <c r="H111" s="111"/>
      <c r="I111" s="108"/>
      <c r="J111" s="554"/>
      <c r="K111" s="554"/>
      <c r="L111" s="555"/>
      <c r="M111" s="554"/>
      <c r="N111" s="554">
        <f t="shared" si="1"/>
        <v>0</v>
      </c>
      <c r="O111" s="111">
        <v>41</v>
      </c>
    </row>
    <row r="112" spans="1:15">
      <c r="A112" s="74">
        <v>42</v>
      </c>
      <c r="B112" s="105"/>
      <c r="C112" s="118"/>
      <c r="D112" s="118"/>
      <c r="E112" s="77"/>
      <c r="F112" s="105"/>
      <c r="G112" s="105"/>
      <c r="H112" s="111"/>
      <c r="I112" s="108"/>
      <c r="J112" s="554"/>
      <c r="K112" s="554"/>
      <c r="L112" s="555"/>
      <c r="M112" s="554"/>
      <c r="N112" s="554">
        <f t="shared" si="1"/>
        <v>0</v>
      </c>
      <c r="O112" s="111">
        <v>42</v>
      </c>
    </row>
    <row r="113" spans="1:15">
      <c r="A113" s="74">
        <v>43</v>
      </c>
      <c r="B113" s="105"/>
      <c r="C113" s="118"/>
      <c r="D113" s="118"/>
      <c r="E113" s="77"/>
      <c r="F113" s="105"/>
      <c r="G113" s="105"/>
      <c r="H113" s="111"/>
      <c r="I113" s="108"/>
      <c r="J113" s="554"/>
      <c r="K113" s="554"/>
      <c r="L113" s="555"/>
      <c r="M113" s="554"/>
      <c r="N113" s="554">
        <f t="shared" si="1"/>
        <v>0</v>
      </c>
      <c r="O113" s="111">
        <v>43</v>
      </c>
    </row>
    <row r="114" spans="1:15">
      <c r="A114" s="74">
        <v>44</v>
      </c>
      <c r="B114" s="105"/>
      <c r="C114" s="118"/>
      <c r="D114" s="118"/>
      <c r="E114" s="77"/>
      <c r="F114" s="105"/>
      <c r="G114" s="105"/>
      <c r="H114" s="111"/>
      <c r="I114" s="108"/>
      <c r="J114" s="554"/>
      <c r="K114" s="554"/>
      <c r="L114" s="555"/>
      <c r="M114" s="554"/>
      <c r="N114" s="554">
        <f t="shared" si="1"/>
        <v>0</v>
      </c>
      <c r="O114" s="111">
        <v>44</v>
      </c>
    </row>
    <row r="115" spans="1:15">
      <c r="A115" s="74">
        <v>45</v>
      </c>
      <c r="B115" s="105"/>
      <c r="C115" s="118"/>
      <c r="D115" s="118"/>
      <c r="E115" s="77"/>
      <c r="F115" s="105"/>
      <c r="G115" s="105"/>
      <c r="H115" s="111"/>
      <c r="I115" s="108"/>
      <c r="J115" s="554"/>
      <c r="K115" s="554"/>
      <c r="L115" s="555"/>
      <c r="M115" s="554"/>
      <c r="N115" s="554">
        <f t="shared" si="1"/>
        <v>0</v>
      </c>
      <c r="O115" s="111">
        <v>45</v>
      </c>
    </row>
    <row r="116" spans="1:15">
      <c r="A116" s="74">
        <v>46</v>
      </c>
      <c r="B116" s="105"/>
      <c r="C116" s="118"/>
      <c r="D116" s="118"/>
      <c r="E116" s="77"/>
      <c r="F116" s="105"/>
      <c r="G116" s="105"/>
      <c r="H116" s="111"/>
      <c r="I116" s="108"/>
      <c r="J116" s="554"/>
      <c r="K116" s="554"/>
      <c r="L116" s="555"/>
      <c r="M116" s="554"/>
      <c r="N116" s="554">
        <f t="shared" si="1"/>
        <v>0</v>
      </c>
      <c r="O116" s="111">
        <v>46</v>
      </c>
    </row>
    <row r="117" spans="1:15">
      <c r="A117" s="74">
        <v>47</v>
      </c>
      <c r="B117" s="105"/>
      <c r="C117" s="118"/>
      <c r="D117" s="118"/>
      <c r="E117" s="77"/>
      <c r="F117" s="105"/>
      <c r="G117" s="105"/>
      <c r="H117" s="111"/>
      <c r="I117" s="108"/>
      <c r="J117" s="554"/>
      <c r="K117" s="554"/>
      <c r="L117" s="555"/>
      <c r="M117" s="554"/>
      <c r="N117" s="554">
        <f t="shared" si="1"/>
        <v>0</v>
      </c>
      <c r="O117" s="111">
        <v>47</v>
      </c>
    </row>
    <row r="118" spans="1:15">
      <c r="A118" s="74">
        <v>48</v>
      </c>
      <c r="B118" s="105"/>
      <c r="C118" s="118"/>
      <c r="D118" s="118"/>
      <c r="E118" s="77"/>
      <c r="F118" s="105"/>
      <c r="G118" s="105"/>
      <c r="H118" s="111"/>
      <c r="I118" s="108"/>
      <c r="J118" s="554"/>
      <c r="K118" s="554"/>
      <c r="L118" s="555"/>
      <c r="M118" s="554"/>
      <c r="N118" s="554">
        <f t="shared" si="1"/>
        <v>0</v>
      </c>
      <c r="O118" s="111">
        <v>48</v>
      </c>
    </row>
    <row r="119" spans="1:15">
      <c r="A119" s="74">
        <v>49</v>
      </c>
      <c r="B119" s="105"/>
      <c r="C119" s="118"/>
      <c r="D119" s="118"/>
      <c r="E119" s="77"/>
      <c r="F119" s="105"/>
      <c r="G119" s="105"/>
      <c r="H119" s="111"/>
      <c r="I119" s="108"/>
      <c r="J119" s="554"/>
      <c r="K119" s="554"/>
      <c r="L119" s="555"/>
      <c r="M119" s="554"/>
      <c r="N119" s="554">
        <f t="shared" si="1"/>
        <v>0</v>
      </c>
      <c r="O119" s="111">
        <v>49</v>
      </c>
    </row>
    <row r="120" spans="1:15">
      <c r="A120" s="74">
        <v>50</v>
      </c>
      <c r="B120" s="105"/>
      <c r="C120" s="118"/>
      <c r="D120" s="118"/>
      <c r="E120" s="77"/>
      <c r="F120" s="105"/>
      <c r="G120" s="105"/>
      <c r="H120" s="111"/>
      <c r="I120" s="108"/>
      <c r="J120" s="554"/>
      <c r="K120" s="554"/>
      <c r="L120" s="555"/>
      <c r="M120" s="554"/>
      <c r="N120" s="554">
        <f t="shared" si="1"/>
        <v>0</v>
      </c>
      <c r="O120" s="111">
        <v>50</v>
      </c>
    </row>
    <row r="121" spans="1:15" ht="15.6" thickBot="1">
      <c r="A121" s="112">
        <v>51</v>
      </c>
      <c r="B121" s="616" t="s">
        <v>1938</v>
      </c>
      <c r="C121" s="617"/>
      <c r="D121" s="618"/>
      <c r="E121" s="619"/>
      <c r="F121" s="620"/>
      <c r="G121" s="620"/>
      <c r="H121" s="621"/>
      <c r="I121" s="622">
        <f>SUM(I71:I120)</f>
        <v>0</v>
      </c>
      <c r="J121" s="511">
        <f>SUM(J71:J120)</f>
        <v>0</v>
      </c>
      <c r="K121" s="511">
        <f>SUM(K71:K120)</f>
        <v>0</v>
      </c>
      <c r="L121" s="486"/>
      <c r="M121" s="511">
        <f>SUM(M71:M120)</f>
        <v>0</v>
      </c>
      <c r="N121" s="511">
        <f>SUM(N71:N120)</f>
        <v>0</v>
      </c>
      <c r="O121" s="447">
        <v>51</v>
      </c>
    </row>
    <row r="122" spans="1:15">
      <c r="A122" s="1011"/>
      <c r="B122" s="1176"/>
      <c r="C122" s="1176"/>
      <c r="D122" s="1177"/>
      <c r="E122" s="1177"/>
      <c r="F122" s="1177"/>
      <c r="G122" s="1177"/>
      <c r="H122" s="1177"/>
      <c r="I122" s="1178"/>
      <c r="J122" s="1179"/>
      <c r="K122" s="1179"/>
      <c r="L122" s="1179"/>
      <c r="M122" s="1179"/>
      <c r="N122" s="1179"/>
      <c r="O122" s="1011"/>
    </row>
    <row r="123" spans="1:15">
      <c r="A123" s="471" t="s">
        <v>1148</v>
      </c>
      <c r="B123" s="1105"/>
      <c r="C123" s="1105"/>
      <c r="D123" s="1105"/>
      <c r="E123" s="1105"/>
      <c r="F123" s="1105"/>
      <c r="G123" s="1105"/>
      <c r="I123" s="471" t="s">
        <v>1148</v>
      </c>
    </row>
    <row r="124" spans="1:15">
      <c r="A124" s="69" t="s">
        <v>1153</v>
      </c>
      <c r="B124" s="69"/>
      <c r="C124" s="69"/>
      <c r="D124" s="69"/>
      <c r="E124" s="69"/>
      <c r="F124" s="69"/>
      <c r="G124" s="69"/>
      <c r="H124" s="69"/>
      <c r="I124" s="69" t="s">
        <v>1154</v>
      </c>
      <c r="J124" s="69"/>
      <c r="K124" s="69"/>
      <c r="L124" s="69"/>
      <c r="M124" s="69"/>
      <c r="N124" s="69"/>
      <c r="O124" s="69"/>
    </row>
  </sheetData>
  <customSheetViews>
    <customSheetView guid="{B03EE9F7-5DE6-4312-9CF8-68BFF35B892B}" scale="60" colorId="22" showPageBreaks="1" view="pageBreakPreview" topLeftCell="A31">
      <selection activeCell="M41" sqref="M41"/>
      <rowBreaks count="1" manualBreakCount="1">
        <brk id="58" max="16383" man="1"/>
      </rowBreaks>
      <pageMargins left="0.5" right="0.5" top="0.5" bottom="0.5" header="0" footer="0"/>
      <printOptions horizontalCentered="1" verticalCentered="1"/>
      <pageSetup scale="72" fitToWidth="2" fitToHeight="2" orientation="portrait" horizontalDpi="300" verticalDpi="300" r:id="rId1"/>
      <headerFooter alignWithMargins="0"/>
    </customSheetView>
    <customSheetView guid="{6604920B-9A9A-4B1B-8001-ABFAE204A5A1}" scale="60" colorId="22" showPageBreaks="1" view="pageBreakPreview" topLeftCell="A16">
      <selection activeCell="H37" sqref="H37"/>
      <rowBreaks count="1" manualBreakCount="1">
        <brk id="58" max="16383" man="1"/>
      </rowBreaks>
      <pageMargins left="0.5" right="0.5" top="0.5" bottom="0.5" header="0" footer="0"/>
      <printOptions horizontalCentered="1" verticalCentered="1"/>
      <pageSetup scale="72" fitToWidth="2" fitToHeight="2" orientation="portrait" horizontalDpi="300" verticalDpi="300" r:id="rId2"/>
      <headerFooter alignWithMargins="0"/>
    </customSheetView>
    <customSheetView guid="{725D19D6-B2FF-4AA6-9BA8-2C93787C1292}" scale="60" colorId="22" showPageBreaks="1" view="pageBreakPreview" showRuler="0">
      <selection activeCell="C2" sqref="C2"/>
      <rowBreaks count="1" manualBreakCount="1">
        <brk id="58" max="16383" man="1"/>
      </rowBreaks>
      <pageMargins left="0.5" right="0.5" top="0.5" bottom="0.5" header="0" footer="0"/>
      <printOptions horizontalCentered="1" verticalCentered="1"/>
      <pageSetup scale="72" fitToWidth="2" fitToHeight="2" orientation="portrait" horizontalDpi="300" verticalDpi="300" r:id="rId3"/>
      <headerFooter alignWithMargins="0"/>
    </customSheetView>
    <customSheetView guid="{00D7FFF0-A637-4B2D-8964-7D108FE27DC9}" scale="60" colorId="22" showPageBreaks="1" view="pageBreakPreview" topLeftCell="A31">
      <selection activeCell="M41" sqref="M41"/>
      <rowBreaks count="1" manualBreakCount="1">
        <brk id="58" max="16383" man="1"/>
      </rowBreaks>
      <pageMargins left="0.5" right="0.5" top="0.5" bottom="0.5" header="0" footer="0"/>
      <printOptions horizontalCentered="1" verticalCentered="1"/>
      <pageSetup scale="72" fitToWidth="2" fitToHeight="2" orientation="portrait" horizontalDpi="300" verticalDpi="300" r:id="rId4"/>
      <headerFooter alignWithMargins="0"/>
    </customSheetView>
    <customSheetView guid="{8930B103-E5CB-49CF-B279-92DC95584FC0}" scale="60" colorId="22" showPageBreaks="1" view="pageBreakPreview" topLeftCell="A31">
      <selection activeCell="M41" sqref="M41"/>
      <rowBreaks count="1" manualBreakCount="1">
        <brk id="58" max="16383" man="1"/>
      </rowBreaks>
      <pageMargins left="0.5" right="0.5" top="0.5" bottom="0.5" header="0" footer="0"/>
      <printOptions horizontalCentered="1" verticalCentered="1"/>
      <pageSetup scale="72" fitToWidth="2" fitToHeight="2" orientation="portrait" horizontalDpi="300" verticalDpi="300" r:id="rId5"/>
      <headerFooter alignWithMargins="0"/>
    </customSheetView>
  </customSheetViews>
  <phoneticPr fontId="54" type="noConversion"/>
  <printOptions horizontalCentered="1" verticalCentered="1"/>
  <pageMargins left="0.5" right="0.5" top="0.5" bottom="0.5" header="0" footer="0"/>
  <pageSetup scale="72" fitToWidth="2" fitToHeight="2" orientation="portrait" horizontalDpi="300" verticalDpi="300" r:id="rId6"/>
  <headerFooter alignWithMargins="0"/>
</worksheet>
</file>

<file path=xl/worksheets/sheet51.xml><?xml version="1.0" encoding="utf-8"?>
<worksheet xmlns="http://schemas.openxmlformats.org/spreadsheetml/2006/main" xmlns:r="http://schemas.openxmlformats.org/officeDocument/2006/relationships">
  <sheetPr transitionEvaluation="1"/>
  <dimension ref="A1:W63"/>
  <sheetViews>
    <sheetView defaultGridColor="0" topLeftCell="N25" colorId="22" zoomScale="85" zoomScaleNormal="85" workbookViewId="0">
      <selection activeCell="P57" sqref="P57"/>
    </sheetView>
  </sheetViews>
  <sheetFormatPr defaultColWidth="9.6328125" defaultRowHeight="15"/>
  <cols>
    <col min="1" max="1" width="4.6328125" customWidth="1"/>
    <col min="2" max="2" width="1.6328125" customWidth="1"/>
    <col min="3" max="3" width="45.6328125" customWidth="1"/>
    <col min="4" max="4" width="24.36328125" customWidth="1"/>
    <col min="5" max="6" width="15.6328125" customWidth="1"/>
    <col min="7" max="7" width="4.6328125" customWidth="1"/>
    <col min="8" max="8" width="5.6328125" customWidth="1"/>
    <col min="9" max="9" width="45.6328125" customWidth="1"/>
    <col min="10" max="10" width="20.6328125" customWidth="1"/>
    <col min="11" max="12" width="15.6328125" customWidth="1"/>
    <col min="13" max="13" width="4.6328125" customWidth="1"/>
    <col min="14" max="14" width="45.6328125" customWidth="1"/>
    <col min="15" max="15" width="20.6328125" customWidth="1"/>
    <col min="16" max="17" width="15.6328125" customWidth="1"/>
    <col min="18" max="18" width="4.6328125" customWidth="1"/>
    <col min="19" max="19" width="3.36328125" customWidth="1"/>
    <col min="20" max="20" width="52.1796875" customWidth="1"/>
    <col min="21" max="21" width="22.453125" customWidth="1"/>
    <col min="22" max="23" width="15.6328125" customWidth="1"/>
  </cols>
  <sheetData>
    <row r="1" spans="1:23">
      <c r="A1" s="29" t="s">
        <v>1429</v>
      </c>
      <c r="B1" s="66"/>
      <c r="C1" s="66"/>
      <c r="D1" s="262" t="s">
        <v>2377</v>
      </c>
      <c r="E1" s="261" t="s">
        <v>1431</v>
      </c>
      <c r="F1" s="67" t="s">
        <v>1432</v>
      </c>
      <c r="G1" s="29" t="s">
        <v>1429</v>
      </c>
      <c r="H1" s="66"/>
      <c r="I1" s="66"/>
      <c r="J1" s="262" t="s">
        <v>2377</v>
      </c>
      <c r="K1" s="262" t="s">
        <v>1431</v>
      </c>
      <c r="L1" s="313" t="s">
        <v>1155</v>
      </c>
      <c r="M1" s="29" t="s">
        <v>1820</v>
      </c>
      <c r="N1" s="260"/>
      <c r="O1" s="260" t="s">
        <v>2377</v>
      </c>
      <c r="P1" s="260" t="s">
        <v>1431</v>
      </c>
      <c r="Q1" s="67" t="s">
        <v>1432</v>
      </c>
      <c r="R1" s="29" t="s">
        <v>1820</v>
      </c>
      <c r="S1" s="66"/>
      <c r="T1" s="66"/>
      <c r="U1" s="262" t="s">
        <v>2377</v>
      </c>
      <c r="V1" s="262" t="s">
        <v>1431</v>
      </c>
      <c r="W1" s="313" t="s">
        <v>1432</v>
      </c>
    </row>
    <row r="2" spans="1:23" ht="15.6">
      <c r="A2" s="72" t="str">
        <f>'Data Sheet'!$C$25</f>
        <v>Rochester Gas &amp; Electric Corporation</v>
      </c>
      <c r="B2" s="623"/>
      <c r="C2" s="623"/>
      <c r="D2" s="360" t="s">
        <v>3719</v>
      </c>
      <c r="E2" s="78" t="s">
        <v>1434</v>
      </c>
      <c r="F2" s="624"/>
      <c r="G2" s="72" t="str">
        <f>'Data Sheet'!$C$25</f>
        <v>Rochester Gas &amp; Electric Corporation</v>
      </c>
      <c r="H2" s="623"/>
      <c r="I2" s="623"/>
      <c r="J2" s="360" t="s">
        <v>3719</v>
      </c>
      <c r="K2" s="98" t="s">
        <v>1434</v>
      </c>
      <c r="L2" s="625"/>
      <c r="M2" s="1101" t="str">
        <f>'Data Sheet'!$C$25</f>
        <v>Rochester Gas &amp; Electric Corporation</v>
      </c>
      <c r="N2" s="359"/>
      <c r="O2" s="359" t="s">
        <v>2736</v>
      </c>
      <c r="P2" s="81" t="s">
        <v>1434</v>
      </c>
      <c r="Q2" s="624"/>
      <c r="R2" s="1101" t="str">
        <f>'Data Sheet'!$C$25</f>
        <v>Rochester Gas &amp; Electric Corporation</v>
      </c>
      <c r="S2" s="623"/>
      <c r="T2" s="623"/>
      <c r="U2" s="360" t="s">
        <v>2736</v>
      </c>
      <c r="V2" s="98" t="s">
        <v>1434</v>
      </c>
      <c r="W2" s="625"/>
    </row>
    <row r="3" spans="1:23" ht="15" customHeight="1">
      <c r="A3" s="626"/>
      <c r="B3" s="627"/>
      <c r="C3" s="627"/>
      <c r="D3" s="628" t="s">
        <v>3720</v>
      </c>
      <c r="E3" s="1599" t="str">
        <f>'Data Sheet'!$C$40</f>
        <v xml:space="preserve"> </v>
      </c>
      <c r="F3" s="1125" t="str">
        <f>'Data Sheet'!$C$38</f>
        <v>12/31/2013</v>
      </c>
      <c r="G3" s="626"/>
      <c r="H3" s="627"/>
      <c r="I3" s="627"/>
      <c r="J3" s="628" t="s">
        <v>3720</v>
      </c>
      <c r="K3" s="1599" t="str">
        <f>'Data Sheet'!$C$40</f>
        <v xml:space="preserve"> </v>
      </c>
      <c r="L3" s="1125" t="str">
        <f>'Data Sheet'!$C$38</f>
        <v>12/31/2013</v>
      </c>
      <c r="M3" s="626" t="s">
        <v>1418</v>
      </c>
      <c r="N3" s="361"/>
      <c r="O3" s="361" t="s">
        <v>2737</v>
      </c>
      <c r="P3" s="1124" t="str">
        <f>'Data Sheet'!$C$40</f>
        <v xml:space="preserve"> </v>
      </c>
      <c r="Q3" s="1125" t="str">
        <f>'Data Sheet'!$C$38</f>
        <v>12/31/2013</v>
      </c>
      <c r="R3" s="626"/>
      <c r="S3" s="627"/>
      <c r="T3" s="627"/>
      <c r="U3" s="628" t="s">
        <v>2737</v>
      </c>
      <c r="V3" s="1103" t="str">
        <f>'Data Sheet'!$C$40</f>
        <v xml:space="preserve"> </v>
      </c>
      <c r="W3" s="1125" t="str">
        <f>'Data Sheet'!$C$38</f>
        <v>12/31/2013</v>
      </c>
    </row>
    <row r="4" spans="1:23" ht="15" customHeight="1">
      <c r="A4" s="149" t="s">
        <v>1156</v>
      </c>
      <c r="B4" s="75"/>
      <c r="C4" s="75"/>
      <c r="D4" s="75"/>
      <c r="E4" s="75"/>
      <c r="F4" s="537"/>
      <c r="G4" s="149" t="s">
        <v>1157</v>
      </c>
      <c r="H4" s="75"/>
      <c r="I4" s="75"/>
      <c r="J4" s="75"/>
      <c r="K4" s="75"/>
      <c r="L4" s="537"/>
      <c r="M4" s="149" t="s">
        <v>1157</v>
      </c>
      <c r="N4" s="75"/>
      <c r="O4" s="75"/>
      <c r="P4" s="75"/>
      <c r="Q4" s="537"/>
      <c r="R4" s="263" t="s">
        <v>1157</v>
      </c>
      <c r="S4" s="264"/>
      <c r="T4" s="264"/>
      <c r="U4" s="264"/>
      <c r="V4" s="264"/>
      <c r="W4" s="265"/>
    </row>
    <row r="5" spans="1:23">
      <c r="A5" s="74"/>
      <c r="B5" s="77" t="s">
        <v>1158</v>
      </c>
      <c r="C5" s="77"/>
      <c r="D5" s="77"/>
      <c r="E5" s="77"/>
      <c r="F5" s="76"/>
      <c r="G5" s="332" t="s">
        <v>1357</v>
      </c>
      <c r="H5" s="17"/>
      <c r="I5" s="17"/>
      <c r="J5" s="17"/>
      <c r="K5" s="347" t="s">
        <v>2551</v>
      </c>
      <c r="L5" s="481" t="s">
        <v>2551</v>
      </c>
      <c r="M5" s="80"/>
      <c r="N5" s="69"/>
      <c r="O5" s="490"/>
      <c r="P5" s="347" t="s">
        <v>2551</v>
      </c>
      <c r="Q5" s="481" t="s">
        <v>2551</v>
      </c>
      <c r="R5" s="72"/>
      <c r="S5" s="98"/>
      <c r="T5" s="69" t="s">
        <v>4208</v>
      </c>
      <c r="U5" s="69"/>
      <c r="V5" s="346" t="s">
        <v>2551</v>
      </c>
      <c r="W5" s="481" t="s">
        <v>2551</v>
      </c>
    </row>
    <row r="6" spans="1:23">
      <c r="A6" s="332"/>
      <c r="B6" s="17"/>
      <c r="C6" s="69" t="s">
        <v>4208</v>
      </c>
      <c r="D6" s="69"/>
      <c r="E6" s="345" t="s">
        <v>2551</v>
      </c>
      <c r="F6" s="270" t="s">
        <v>2551</v>
      </c>
      <c r="G6" s="332" t="s">
        <v>1360</v>
      </c>
      <c r="H6" s="17"/>
      <c r="I6" s="17"/>
      <c r="J6" s="17"/>
      <c r="K6" s="347" t="s">
        <v>4209</v>
      </c>
      <c r="L6" s="481" t="s">
        <v>4212</v>
      </c>
      <c r="M6" s="332" t="s">
        <v>1357</v>
      </c>
      <c r="N6" s="69" t="s">
        <v>4208</v>
      </c>
      <c r="O6" s="490"/>
      <c r="P6" s="347" t="s">
        <v>4209</v>
      </c>
      <c r="Q6" s="481" t="s">
        <v>4212</v>
      </c>
      <c r="R6" s="271" t="s">
        <v>1357</v>
      </c>
      <c r="S6" s="98"/>
      <c r="T6" s="69"/>
      <c r="U6" s="69"/>
      <c r="V6" s="346" t="s">
        <v>4209</v>
      </c>
      <c r="W6" s="481" t="s">
        <v>4212</v>
      </c>
    </row>
    <row r="7" spans="1:23">
      <c r="A7" s="332" t="s">
        <v>1357</v>
      </c>
      <c r="B7" s="17"/>
      <c r="C7" s="69"/>
      <c r="D7" s="69"/>
      <c r="E7" s="345" t="s">
        <v>4209</v>
      </c>
      <c r="F7" s="270" t="s">
        <v>4212</v>
      </c>
      <c r="G7" s="333"/>
      <c r="H7" s="77"/>
      <c r="I7" s="77"/>
      <c r="J7" s="77"/>
      <c r="K7" s="492" t="s">
        <v>447</v>
      </c>
      <c r="L7" s="629" t="s">
        <v>448</v>
      </c>
      <c r="M7" s="333" t="s">
        <v>1360</v>
      </c>
      <c r="N7" s="75" t="s">
        <v>446</v>
      </c>
      <c r="O7" s="382"/>
      <c r="P7" s="492" t="s">
        <v>447</v>
      </c>
      <c r="Q7" s="629" t="s">
        <v>448</v>
      </c>
      <c r="R7" s="272" t="s">
        <v>1360</v>
      </c>
      <c r="S7" s="105"/>
      <c r="T7" s="75" t="s">
        <v>446</v>
      </c>
      <c r="U7" s="75"/>
      <c r="V7" s="823" t="s">
        <v>447</v>
      </c>
      <c r="W7" s="629" t="s">
        <v>448</v>
      </c>
    </row>
    <row r="8" spans="1:23">
      <c r="A8" s="333" t="s">
        <v>1360</v>
      </c>
      <c r="B8" s="77"/>
      <c r="C8" s="75" t="s">
        <v>446</v>
      </c>
      <c r="D8" s="75"/>
      <c r="E8" s="395" t="s">
        <v>447</v>
      </c>
      <c r="F8" s="273" t="s">
        <v>448</v>
      </c>
      <c r="G8" s="333">
        <v>51</v>
      </c>
      <c r="H8" s="75" t="s">
        <v>1159</v>
      </c>
      <c r="I8" s="75"/>
      <c r="J8" s="75"/>
      <c r="K8" s="520"/>
      <c r="L8" s="521"/>
      <c r="M8" s="135">
        <v>104</v>
      </c>
      <c r="N8" s="75" t="s">
        <v>1160</v>
      </c>
      <c r="O8" s="382"/>
      <c r="P8" s="519"/>
      <c r="Q8" s="630"/>
      <c r="R8" s="74">
        <v>154</v>
      </c>
      <c r="S8" s="105"/>
      <c r="T8" s="77" t="s">
        <v>1161</v>
      </c>
      <c r="U8" s="77"/>
      <c r="V8" s="519"/>
      <c r="W8" s="630"/>
    </row>
    <row r="9" spans="1:23">
      <c r="A9" s="333">
        <v>1</v>
      </c>
      <c r="B9" s="77"/>
      <c r="C9" s="77" t="s">
        <v>1162</v>
      </c>
      <c r="D9" s="77"/>
      <c r="E9" s="520"/>
      <c r="F9" s="521"/>
      <c r="G9" s="333">
        <f t="shared" ref="G9:G60" si="0">G8+1</f>
        <v>52</v>
      </c>
      <c r="H9" s="77" t="s">
        <v>1163</v>
      </c>
      <c r="I9" s="77"/>
      <c r="J9" s="77"/>
      <c r="K9" s="497"/>
      <c r="L9" s="565"/>
      <c r="M9" s="135">
        <v>105</v>
      </c>
      <c r="N9" s="77" t="s">
        <v>1164</v>
      </c>
      <c r="O9" s="118"/>
      <c r="P9" s="631">
        <v>1725785</v>
      </c>
      <c r="Q9" s="632">
        <v>1267812</v>
      </c>
      <c r="R9" s="74">
        <v>155</v>
      </c>
      <c r="S9" s="105"/>
      <c r="T9" s="77" t="s">
        <v>1165</v>
      </c>
      <c r="U9" s="77"/>
      <c r="V9" s="633">
        <v>19698417</v>
      </c>
      <c r="W9" s="634">
        <v>18865100</v>
      </c>
    </row>
    <row r="10" spans="1:23">
      <c r="A10" s="333">
        <v>2</v>
      </c>
      <c r="B10" s="77"/>
      <c r="C10" s="77" t="s">
        <v>1166</v>
      </c>
      <c r="D10" s="77"/>
      <c r="E10" s="508"/>
      <c r="F10" s="635"/>
      <c r="G10" s="333">
        <f t="shared" si="0"/>
        <v>53</v>
      </c>
      <c r="H10" s="77" t="s">
        <v>1167</v>
      </c>
      <c r="I10" s="77" t="s">
        <v>1168</v>
      </c>
      <c r="J10" s="77"/>
      <c r="K10" s="106">
        <v>60905</v>
      </c>
      <c r="L10" s="107">
        <v>13604</v>
      </c>
      <c r="M10" s="135">
        <v>106</v>
      </c>
      <c r="N10" s="77" t="s">
        <v>1169</v>
      </c>
      <c r="O10" s="118"/>
      <c r="P10" s="109">
        <v>1522041</v>
      </c>
      <c r="Q10" s="107">
        <v>1567114</v>
      </c>
      <c r="R10" s="74">
        <v>156</v>
      </c>
      <c r="S10" s="1104"/>
      <c r="T10" s="77" t="s">
        <v>1170</v>
      </c>
      <c r="U10" s="77"/>
      <c r="V10" s="636">
        <v>679646</v>
      </c>
      <c r="W10" s="637">
        <v>913648</v>
      </c>
    </row>
    <row r="11" spans="1:23">
      <c r="A11" s="333">
        <v>3</v>
      </c>
      <c r="B11" s="77"/>
      <c r="C11" s="77" t="s">
        <v>1171</v>
      </c>
      <c r="D11" s="77"/>
      <c r="E11" s="497"/>
      <c r="F11" s="565" t="s">
        <v>1418</v>
      </c>
      <c r="G11" s="333">
        <f t="shared" si="0"/>
        <v>54</v>
      </c>
      <c r="H11" s="77" t="s">
        <v>1172</v>
      </c>
      <c r="I11" s="77" t="s">
        <v>1173</v>
      </c>
      <c r="J11" s="77"/>
      <c r="K11" s="106">
        <v>16761</v>
      </c>
      <c r="L11" s="107">
        <v>846960</v>
      </c>
      <c r="M11" s="135">
        <v>107</v>
      </c>
      <c r="N11" s="77" t="s">
        <v>2119</v>
      </c>
      <c r="O11" s="118"/>
      <c r="P11" s="109">
        <v>951579</v>
      </c>
      <c r="Q11" s="107">
        <v>1380636</v>
      </c>
      <c r="R11" s="74">
        <v>157</v>
      </c>
      <c r="S11" s="105"/>
      <c r="T11" s="77" t="s">
        <v>2120</v>
      </c>
      <c r="U11" s="77"/>
      <c r="V11" s="636">
        <v>1405909</v>
      </c>
      <c r="W11" s="637">
        <v>738766</v>
      </c>
    </row>
    <row r="12" spans="1:23">
      <c r="A12" s="333">
        <v>4</v>
      </c>
      <c r="B12" s="77"/>
      <c r="C12" s="77" t="s">
        <v>2121</v>
      </c>
      <c r="D12" s="77"/>
      <c r="E12" s="633">
        <v>70567</v>
      </c>
      <c r="F12" s="634">
        <v>11737</v>
      </c>
      <c r="G12" s="333">
        <f t="shared" si="0"/>
        <v>55</v>
      </c>
      <c r="H12" s="77" t="s">
        <v>2122</v>
      </c>
      <c r="I12" s="77" t="s">
        <v>2123</v>
      </c>
      <c r="J12" s="77"/>
      <c r="K12" s="106">
        <v>171352</v>
      </c>
      <c r="L12" s="107">
        <v>177534</v>
      </c>
      <c r="M12" s="135">
        <v>108</v>
      </c>
      <c r="N12" s="77" t="s">
        <v>2124</v>
      </c>
      <c r="O12" s="118"/>
      <c r="P12" s="109">
        <v>1252306</v>
      </c>
      <c r="Q12" s="107">
        <v>1523521</v>
      </c>
      <c r="R12" s="74">
        <v>158</v>
      </c>
      <c r="S12" s="105"/>
      <c r="T12" s="77" t="s">
        <v>2125</v>
      </c>
      <c r="U12" s="77"/>
      <c r="V12" s="636">
        <v>-4978401</v>
      </c>
      <c r="W12" s="637">
        <v>1999002</v>
      </c>
    </row>
    <row r="13" spans="1:23">
      <c r="A13" s="333">
        <v>5</v>
      </c>
      <c r="B13" s="77"/>
      <c r="C13" s="77" t="s">
        <v>2126</v>
      </c>
      <c r="D13" s="77"/>
      <c r="E13" s="636"/>
      <c r="F13" s="637"/>
      <c r="G13" s="333">
        <f t="shared" si="0"/>
        <v>56</v>
      </c>
      <c r="H13" s="77" t="s">
        <v>2127</v>
      </c>
      <c r="I13" s="77" t="s">
        <v>2128</v>
      </c>
      <c r="J13" s="77"/>
      <c r="K13" s="106">
        <v>517409</v>
      </c>
      <c r="L13" s="107">
        <v>94611</v>
      </c>
      <c r="M13" s="135">
        <v>109</v>
      </c>
      <c r="N13" s="77" t="s">
        <v>2129</v>
      </c>
      <c r="O13" s="118"/>
      <c r="P13" s="109">
        <v>92910</v>
      </c>
      <c r="Q13" s="107">
        <v>59964</v>
      </c>
      <c r="R13" s="74">
        <v>159</v>
      </c>
      <c r="S13" s="105"/>
      <c r="T13" s="77" t="s">
        <v>2130</v>
      </c>
      <c r="U13" s="77"/>
      <c r="V13" s="636"/>
      <c r="W13" s="637"/>
    </row>
    <row r="14" spans="1:23">
      <c r="A14" s="333">
        <v>6</v>
      </c>
      <c r="B14" s="77"/>
      <c r="C14" s="77" t="s">
        <v>4321</v>
      </c>
      <c r="D14" s="77"/>
      <c r="E14" s="636">
        <v>1483</v>
      </c>
      <c r="F14" s="637">
        <v>614</v>
      </c>
      <c r="G14" s="333">
        <f t="shared" si="0"/>
        <v>57</v>
      </c>
      <c r="H14" s="77" t="s">
        <v>4322</v>
      </c>
      <c r="I14" s="77" t="s">
        <v>4323</v>
      </c>
      <c r="J14" s="77"/>
      <c r="K14" s="106">
        <v>441114</v>
      </c>
      <c r="L14" s="107">
        <v>291612</v>
      </c>
      <c r="M14" s="135">
        <v>110</v>
      </c>
      <c r="N14" s="77" t="s">
        <v>4324</v>
      </c>
      <c r="O14" s="118"/>
      <c r="P14" s="109">
        <v>2216814</v>
      </c>
      <c r="Q14" s="107">
        <v>1294201</v>
      </c>
      <c r="R14" s="74">
        <v>160</v>
      </c>
      <c r="S14" s="105"/>
      <c r="T14" s="77" t="s">
        <v>4325</v>
      </c>
      <c r="U14" s="77"/>
      <c r="V14" s="636">
        <v>15795702</v>
      </c>
      <c r="W14" s="637">
        <v>15461753</v>
      </c>
    </row>
    <row r="15" spans="1:23">
      <c r="A15" s="333">
        <v>7</v>
      </c>
      <c r="B15" s="77"/>
      <c r="C15" s="77" t="s">
        <v>4326</v>
      </c>
      <c r="D15" s="77"/>
      <c r="E15" s="636"/>
      <c r="F15" s="637"/>
      <c r="G15" s="333">
        <f t="shared" si="0"/>
        <v>58</v>
      </c>
      <c r="H15" s="77"/>
      <c r="I15" s="469" t="s">
        <v>4327</v>
      </c>
      <c r="J15" s="77"/>
      <c r="K15" s="386">
        <f>SUM(K10:K14)</f>
        <v>1207541</v>
      </c>
      <c r="L15" s="387">
        <f>SUM(L10:L14)</f>
        <v>1424321</v>
      </c>
      <c r="M15" s="135">
        <v>111</v>
      </c>
      <c r="N15" s="77" t="s">
        <v>4328</v>
      </c>
      <c r="O15" s="118"/>
      <c r="P15" s="109">
        <v>325711</v>
      </c>
      <c r="Q15" s="107">
        <v>498935</v>
      </c>
      <c r="R15" s="74">
        <v>161</v>
      </c>
      <c r="S15" s="105"/>
      <c r="T15" s="77" t="s">
        <v>4329</v>
      </c>
      <c r="U15" s="77"/>
      <c r="V15" s="636">
        <v>-1552900</v>
      </c>
      <c r="W15" s="637">
        <v>-1271721</v>
      </c>
    </row>
    <row r="16" spans="1:23">
      <c r="A16" s="333">
        <v>8</v>
      </c>
      <c r="B16" s="77"/>
      <c r="C16" s="77" t="s">
        <v>4330</v>
      </c>
      <c r="D16" s="77"/>
      <c r="E16" s="636"/>
      <c r="F16" s="637"/>
      <c r="G16" s="333">
        <f t="shared" si="0"/>
        <v>59</v>
      </c>
      <c r="H16" s="77"/>
      <c r="I16" s="823" t="s">
        <v>4331</v>
      </c>
      <c r="J16" s="77"/>
      <c r="K16" s="386">
        <f>K15+E58</f>
        <v>3069961</v>
      </c>
      <c r="L16" s="339">
        <f>L15+F58</f>
        <v>2928908</v>
      </c>
      <c r="M16" s="135">
        <v>112</v>
      </c>
      <c r="N16" s="77" t="s">
        <v>4332</v>
      </c>
      <c r="O16" s="118"/>
      <c r="P16" s="109">
        <v>4654243</v>
      </c>
      <c r="Q16" s="107">
        <v>2914339</v>
      </c>
      <c r="R16" s="74">
        <v>162</v>
      </c>
      <c r="S16" s="105"/>
      <c r="T16" s="77" t="s">
        <v>859</v>
      </c>
      <c r="U16" s="77"/>
      <c r="V16" s="636">
        <v>436925</v>
      </c>
      <c r="W16" s="637">
        <v>410803</v>
      </c>
    </row>
    <row r="17" spans="1:23">
      <c r="A17" s="333">
        <v>9</v>
      </c>
      <c r="B17" s="77"/>
      <c r="C17" s="77" t="s">
        <v>860</v>
      </c>
      <c r="D17" s="77"/>
      <c r="E17" s="636"/>
      <c r="F17" s="637">
        <v>1105</v>
      </c>
      <c r="G17" s="333">
        <f t="shared" si="0"/>
        <v>60</v>
      </c>
      <c r="H17" s="75" t="s">
        <v>861</v>
      </c>
      <c r="I17" s="75"/>
      <c r="J17" s="75"/>
      <c r="K17" s="530"/>
      <c r="L17" s="532"/>
      <c r="M17" s="135">
        <v>113</v>
      </c>
      <c r="N17" s="77" t="s">
        <v>862</v>
      </c>
      <c r="O17" s="118"/>
      <c r="P17" s="109">
        <v>1332</v>
      </c>
      <c r="Q17" s="107">
        <v>-1928</v>
      </c>
      <c r="R17" s="74">
        <v>163</v>
      </c>
      <c r="S17" s="105"/>
      <c r="T17" s="77" t="s">
        <v>863</v>
      </c>
      <c r="U17" s="77"/>
      <c r="V17" s="636">
        <v>30904411</v>
      </c>
      <c r="W17" s="637">
        <v>30834557</v>
      </c>
    </row>
    <row r="18" spans="1:23">
      <c r="A18" s="333">
        <v>10</v>
      </c>
      <c r="B18" s="77"/>
      <c r="C18" s="77" t="s">
        <v>864</v>
      </c>
      <c r="D18" s="77"/>
      <c r="E18" s="636">
        <v>6000</v>
      </c>
      <c r="F18" s="637"/>
      <c r="G18" s="333">
        <f t="shared" si="0"/>
        <v>61</v>
      </c>
      <c r="H18" s="77" t="s">
        <v>1171</v>
      </c>
      <c r="I18" s="77"/>
      <c r="J18" s="77"/>
      <c r="K18" s="522"/>
      <c r="L18" s="495"/>
      <c r="M18" s="135">
        <v>114</v>
      </c>
      <c r="N18" s="77" t="s">
        <v>865</v>
      </c>
      <c r="O18" s="118"/>
      <c r="P18" s="554">
        <f>K60+SUM(P9:P17)</f>
        <v>14352203</v>
      </c>
      <c r="Q18" s="387">
        <f>L60+SUM(Q9:Q17)</f>
        <v>12253743</v>
      </c>
      <c r="R18" s="74">
        <v>164</v>
      </c>
      <c r="S18" s="105"/>
      <c r="T18" s="77" t="s">
        <v>866</v>
      </c>
      <c r="U18" s="77"/>
      <c r="V18" s="636">
        <v>2279401</v>
      </c>
      <c r="W18" s="637">
        <v>2529958</v>
      </c>
    </row>
    <row r="19" spans="1:23">
      <c r="A19" s="333">
        <v>11</v>
      </c>
      <c r="B19" s="77"/>
      <c r="C19" s="77" t="s">
        <v>867</v>
      </c>
      <c r="D19" s="77"/>
      <c r="E19" s="636"/>
      <c r="F19" s="637"/>
      <c r="G19" s="333">
        <f t="shared" si="0"/>
        <v>62</v>
      </c>
      <c r="H19" s="77" t="s">
        <v>868</v>
      </c>
      <c r="I19" s="77" t="s">
        <v>869</v>
      </c>
      <c r="J19" s="77"/>
      <c r="K19" s="106">
        <v>468405</v>
      </c>
      <c r="L19" s="107">
        <v>872579</v>
      </c>
      <c r="M19" s="135">
        <v>115</v>
      </c>
      <c r="N19" s="77" t="s">
        <v>1163</v>
      </c>
      <c r="O19" s="118"/>
      <c r="P19" s="525"/>
      <c r="Q19" s="527"/>
      <c r="R19" s="74">
        <v>165</v>
      </c>
      <c r="S19" s="105"/>
      <c r="T19" s="77" t="s">
        <v>2131</v>
      </c>
      <c r="U19" s="77"/>
      <c r="V19" s="371">
        <f>SUM(P55:P56)-P57+SUM(V9:V18)</f>
        <v>72241118</v>
      </c>
      <c r="W19" s="339">
        <f>SUM(Q55:Q56)-Q57+SUM(W9:W18)</f>
        <v>76970264</v>
      </c>
    </row>
    <row r="20" spans="1:23">
      <c r="A20" s="333">
        <v>12</v>
      </c>
      <c r="B20" s="77"/>
      <c r="C20" s="77" t="s">
        <v>2132</v>
      </c>
      <c r="D20" s="77"/>
      <c r="E20" s="636">
        <v>259</v>
      </c>
      <c r="F20" s="637">
        <v>77111</v>
      </c>
      <c r="G20" s="333">
        <f t="shared" si="0"/>
        <v>63</v>
      </c>
      <c r="H20" s="77" t="s">
        <v>2133</v>
      </c>
      <c r="I20" s="77" t="s">
        <v>2134</v>
      </c>
      <c r="J20" s="77"/>
      <c r="K20" s="106">
        <v>181790</v>
      </c>
      <c r="L20" s="107">
        <v>2290099</v>
      </c>
      <c r="M20" s="135">
        <v>116</v>
      </c>
      <c r="N20" s="77" t="s">
        <v>2135</v>
      </c>
      <c r="O20" s="118"/>
      <c r="P20" s="109">
        <v>1976466</v>
      </c>
      <c r="Q20" s="107">
        <v>4376656</v>
      </c>
      <c r="R20" s="74">
        <v>166</v>
      </c>
      <c r="S20" s="105"/>
      <c r="T20" s="77" t="s">
        <v>1163</v>
      </c>
      <c r="U20" s="77"/>
      <c r="V20" s="525"/>
      <c r="W20" s="527"/>
    </row>
    <row r="21" spans="1:23">
      <c r="A21" s="333">
        <v>13</v>
      </c>
      <c r="B21" s="77"/>
      <c r="C21" s="77" t="s">
        <v>2136</v>
      </c>
      <c r="D21" s="77"/>
      <c r="E21" s="371">
        <f>SUM(E12:E20)</f>
        <v>78309</v>
      </c>
      <c r="F21" s="339">
        <f>SUM(F12:F20)</f>
        <v>90567</v>
      </c>
      <c r="G21" s="333">
        <f t="shared" si="0"/>
        <v>64</v>
      </c>
      <c r="H21" s="77" t="s">
        <v>2137</v>
      </c>
      <c r="I21" s="77" t="s">
        <v>2138</v>
      </c>
      <c r="J21" s="77"/>
      <c r="K21" s="106">
        <v>6855</v>
      </c>
      <c r="L21" s="107">
        <v>9030</v>
      </c>
      <c r="M21" s="135">
        <v>117</v>
      </c>
      <c r="N21" s="77" t="s">
        <v>5167</v>
      </c>
      <c r="O21" s="118"/>
      <c r="P21" s="109">
        <v>18885</v>
      </c>
      <c r="Q21" s="107">
        <v>28026</v>
      </c>
      <c r="R21" s="74">
        <v>167</v>
      </c>
      <c r="S21" s="105"/>
      <c r="T21" s="77" t="s">
        <v>5168</v>
      </c>
      <c r="U21" s="77"/>
      <c r="V21" s="636">
        <v>671488</v>
      </c>
      <c r="W21" s="637">
        <v>208743</v>
      </c>
    </row>
    <row r="22" spans="1:23">
      <c r="A22" s="333">
        <v>14</v>
      </c>
      <c r="B22" s="77"/>
      <c r="C22" s="77" t="s">
        <v>1163</v>
      </c>
      <c r="D22" s="77"/>
      <c r="E22" s="522"/>
      <c r="F22" s="495"/>
      <c r="G22" s="333">
        <f t="shared" si="0"/>
        <v>65</v>
      </c>
      <c r="H22" s="77" t="s">
        <v>5169</v>
      </c>
      <c r="I22" s="77" t="s">
        <v>5170</v>
      </c>
      <c r="J22" s="77"/>
      <c r="K22" s="106">
        <v>241765</v>
      </c>
      <c r="L22" s="107">
        <v>72704</v>
      </c>
      <c r="M22" s="135">
        <v>118</v>
      </c>
      <c r="N22" s="77" t="s">
        <v>5171</v>
      </c>
      <c r="O22" s="118"/>
      <c r="P22" s="109">
        <v>1830569</v>
      </c>
      <c r="Q22" s="107">
        <v>1613841</v>
      </c>
      <c r="R22" s="72">
        <v>168</v>
      </c>
      <c r="S22" s="98"/>
      <c r="T22" s="17" t="s">
        <v>2910</v>
      </c>
      <c r="U22" s="17"/>
      <c r="V22" s="375">
        <f>V19+V21</f>
        <v>72912606</v>
      </c>
      <c r="W22" s="338">
        <f>W19+W21</f>
        <v>77179007</v>
      </c>
    </row>
    <row r="23" spans="1:23">
      <c r="A23" s="333">
        <v>15</v>
      </c>
      <c r="B23" s="77"/>
      <c r="C23" s="77" t="s">
        <v>2911</v>
      </c>
      <c r="D23" s="77"/>
      <c r="E23" s="636"/>
      <c r="F23" s="637">
        <v>2413</v>
      </c>
      <c r="G23" s="333">
        <f t="shared" si="0"/>
        <v>66</v>
      </c>
      <c r="H23" s="77" t="s">
        <v>2912</v>
      </c>
      <c r="I23" s="77" t="s">
        <v>2913</v>
      </c>
      <c r="J23" s="77"/>
      <c r="K23" s="106"/>
      <c r="L23" s="107"/>
      <c r="M23" s="135">
        <v>119</v>
      </c>
      <c r="N23" s="77" t="s">
        <v>2914</v>
      </c>
      <c r="O23" s="118"/>
      <c r="P23" s="109">
        <v>28106267</v>
      </c>
      <c r="Q23" s="107">
        <v>15358054</v>
      </c>
      <c r="R23" s="74"/>
      <c r="S23" s="105"/>
      <c r="T23" s="77" t="s">
        <v>2915</v>
      </c>
      <c r="U23" s="77"/>
      <c r="V23" s="371"/>
      <c r="W23" s="339"/>
    </row>
    <row r="24" spans="1:23">
      <c r="A24" s="333">
        <v>16</v>
      </c>
      <c r="B24" s="77"/>
      <c r="C24" s="77" t="s">
        <v>2916</v>
      </c>
      <c r="D24" s="77"/>
      <c r="E24" s="636"/>
      <c r="F24" s="637"/>
      <c r="G24" s="333">
        <f t="shared" si="0"/>
        <v>67</v>
      </c>
      <c r="H24" s="77"/>
      <c r="I24" s="77" t="s">
        <v>2917</v>
      </c>
      <c r="J24" s="77"/>
      <c r="K24" s="386">
        <f>SUM(K19:K23)</f>
        <v>898815</v>
      </c>
      <c r="L24" s="387">
        <f>SUM(L19:L23)</f>
        <v>3244412</v>
      </c>
      <c r="M24" s="135">
        <v>120</v>
      </c>
      <c r="N24" s="77" t="s">
        <v>2918</v>
      </c>
      <c r="O24" s="118"/>
      <c r="P24" s="109">
        <v>167370</v>
      </c>
      <c r="Q24" s="107">
        <v>169761</v>
      </c>
      <c r="R24" s="72">
        <v>169</v>
      </c>
      <c r="S24" s="98"/>
      <c r="T24" s="17" t="s">
        <v>2919</v>
      </c>
      <c r="U24" s="17"/>
      <c r="V24" s="380">
        <f>K37+K57+P30+P38+P45+P52+V22</f>
        <v>412762512</v>
      </c>
      <c r="W24" s="337">
        <f>L37+L57+Q30+Q38+Q45+Q52+W22</f>
        <v>399835801</v>
      </c>
    </row>
    <row r="25" spans="1:23">
      <c r="A25" s="333">
        <v>17</v>
      </c>
      <c r="B25" s="77"/>
      <c r="C25" s="77" t="s">
        <v>2920</v>
      </c>
      <c r="D25" s="77"/>
      <c r="E25" s="636"/>
      <c r="F25" s="637"/>
      <c r="G25" s="333">
        <f t="shared" si="0"/>
        <v>68</v>
      </c>
      <c r="H25" s="77" t="s">
        <v>1163</v>
      </c>
      <c r="I25" s="77"/>
      <c r="J25" s="77"/>
      <c r="K25" s="525"/>
      <c r="L25" s="527"/>
      <c r="M25" s="135">
        <v>121</v>
      </c>
      <c r="N25" s="77" t="s">
        <v>2921</v>
      </c>
      <c r="O25" s="118"/>
      <c r="P25" s="109">
        <v>389981</v>
      </c>
      <c r="Q25" s="107">
        <v>251729</v>
      </c>
      <c r="R25" s="74"/>
      <c r="S25" s="105"/>
      <c r="T25" s="77" t="s">
        <v>2922</v>
      </c>
      <c r="U25" s="77"/>
      <c r="V25" s="388"/>
      <c r="W25" s="464"/>
    </row>
    <row r="26" spans="1:23">
      <c r="A26" s="333">
        <v>18</v>
      </c>
      <c r="B26" s="77"/>
      <c r="C26" s="77" t="s">
        <v>2923</v>
      </c>
      <c r="D26" s="77"/>
      <c r="E26" s="636"/>
      <c r="F26" s="637"/>
      <c r="G26" s="333">
        <f t="shared" si="0"/>
        <v>69</v>
      </c>
      <c r="H26" s="77" t="s">
        <v>2924</v>
      </c>
      <c r="I26" s="77" t="s">
        <v>1168</v>
      </c>
      <c r="J26" s="77"/>
      <c r="K26" s="106">
        <v>467554</v>
      </c>
      <c r="L26" s="107">
        <v>770066</v>
      </c>
      <c r="M26" s="135">
        <v>122</v>
      </c>
      <c r="N26" s="77" t="s">
        <v>3341</v>
      </c>
      <c r="O26" s="118"/>
      <c r="P26" s="109">
        <v>552425</v>
      </c>
      <c r="Q26" s="107">
        <v>504751</v>
      </c>
      <c r="R26" s="72"/>
      <c r="S26" s="17"/>
      <c r="T26" s="17"/>
      <c r="U26" s="17"/>
      <c r="V26" s="17"/>
      <c r="W26" s="73"/>
    </row>
    <row r="27" spans="1:23">
      <c r="A27" s="333">
        <v>19</v>
      </c>
      <c r="B27" s="77"/>
      <c r="C27" s="77" t="s">
        <v>3342</v>
      </c>
      <c r="D27" s="77"/>
      <c r="E27" s="636"/>
      <c r="F27" s="637"/>
      <c r="G27" s="333">
        <f t="shared" si="0"/>
        <v>70</v>
      </c>
      <c r="H27" s="77" t="s">
        <v>3343</v>
      </c>
      <c r="I27" s="77" t="s">
        <v>1173</v>
      </c>
      <c r="J27" s="77"/>
      <c r="K27" s="106">
        <v>195</v>
      </c>
      <c r="L27" s="107">
        <v>2141</v>
      </c>
      <c r="M27" s="135">
        <v>123</v>
      </c>
      <c r="N27" s="77" t="s">
        <v>3344</v>
      </c>
      <c r="O27" s="118"/>
      <c r="P27" s="109"/>
      <c r="Q27" s="107"/>
      <c r="R27" s="72"/>
      <c r="S27" s="17"/>
      <c r="T27" s="17"/>
      <c r="U27" s="17"/>
      <c r="V27" s="374"/>
      <c r="W27" s="73"/>
    </row>
    <row r="28" spans="1:23">
      <c r="A28" s="333">
        <v>20</v>
      </c>
      <c r="B28" s="77"/>
      <c r="C28" s="77" t="s">
        <v>3345</v>
      </c>
      <c r="D28" s="77"/>
      <c r="E28" s="371">
        <f>SUM(E23:E27)</f>
        <v>0</v>
      </c>
      <c r="F28" s="339">
        <f>SUM(F23:F27)</f>
        <v>2413</v>
      </c>
      <c r="G28" s="333">
        <f t="shared" si="0"/>
        <v>71</v>
      </c>
      <c r="H28" s="77" t="s">
        <v>3346</v>
      </c>
      <c r="I28" s="77" t="s">
        <v>3347</v>
      </c>
      <c r="J28" s="77"/>
      <c r="K28" s="106">
        <v>21167</v>
      </c>
      <c r="L28" s="107">
        <v>-12609</v>
      </c>
      <c r="M28" s="135">
        <v>124</v>
      </c>
      <c r="N28" s="77" t="s">
        <v>3348</v>
      </c>
      <c r="O28" s="118"/>
      <c r="P28" s="109">
        <v>-1792326</v>
      </c>
      <c r="Q28" s="107">
        <v>4747142</v>
      </c>
      <c r="R28" s="72"/>
      <c r="S28" s="17"/>
      <c r="T28" s="17"/>
      <c r="U28" s="17"/>
      <c r="V28" s="374"/>
      <c r="W28" s="379"/>
    </row>
    <row r="29" spans="1:23">
      <c r="A29" s="333">
        <v>21</v>
      </c>
      <c r="B29" s="77"/>
      <c r="C29" s="77" t="s">
        <v>3349</v>
      </c>
      <c r="D29" s="77"/>
      <c r="E29" s="371">
        <f>E21+E28</f>
        <v>78309</v>
      </c>
      <c r="F29" s="339">
        <f>F21+F28</f>
        <v>92980</v>
      </c>
      <c r="G29" s="333">
        <f t="shared" si="0"/>
        <v>72</v>
      </c>
      <c r="H29" s="77" t="s">
        <v>3350</v>
      </c>
      <c r="I29" s="77" t="s">
        <v>3351</v>
      </c>
      <c r="J29" s="77"/>
      <c r="K29" s="106">
        <v>27669</v>
      </c>
      <c r="L29" s="107">
        <v>17022</v>
      </c>
      <c r="M29" s="135">
        <v>125</v>
      </c>
      <c r="N29" s="77" t="s">
        <v>3352</v>
      </c>
      <c r="O29" s="118"/>
      <c r="P29" s="554">
        <f>SUM(P20:P28)</f>
        <v>31249637</v>
      </c>
      <c r="Q29" s="387">
        <f>SUM(Q20:Q28)</f>
        <v>27049960</v>
      </c>
      <c r="R29" s="72"/>
      <c r="S29" s="17"/>
      <c r="T29" s="17"/>
      <c r="U29" s="17"/>
      <c r="V29" s="17"/>
      <c r="W29" s="73"/>
    </row>
    <row r="30" spans="1:23">
      <c r="A30" s="333">
        <v>22</v>
      </c>
      <c r="B30" s="77"/>
      <c r="C30" s="77" t="s">
        <v>952</v>
      </c>
      <c r="D30" s="77"/>
      <c r="E30" s="639"/>
      <c r="F30" s="506"/>
      <c r="G30" s="333">
        <f t="shared" si="0"/>
        <v>73</v>
      </c>
      <c r="H30" s="77"/>
      <c r="I30" s="469" t="s">
        <v>953</v>
      </c>
      <c r="J30" s="77"/>
      <c r="K30" s="386">
        <f>SUM(K26:K29)</f>
        <v>516585</v>
      </c>
      <c r="L30" s="339">
        <f>SUM(L26:L29)</f>
        <v>776620</v>
      </c>
      <c r="M30" s="135">
        <v>126</v>
      </c>
      <c r="N30" s="77" t="s">
        <v>954</v>
      </c>
      <c r="O30" s="118"/>
      <c r="P30" s="554">
        <f>P18+P29</f>
        <v>45601840</v>
      </c>
      <c r="Q30" s="387">
        <f>Q18+Q29</f>
        <v>39303703</v>
      </c>
      <c r="R30" s="72"/>
      <c r="S30" s="17"/>
      <c r="T30" s="17"/>
      <c r="U30" s="17"/>
      <c r="V30" s="17"/>
      <c r="W30" s="73"/>
    </row>
    <row r="31" spans="1:23">
      <c r="A31" s="333">
        <v>23</v>
      </c>
      <c r="B31" s="77"/>
      <c r="C31" s="77" t="s">
        <v>1171</v>
      </c>
      <c r="D31" s="77"/>
      <c r="E31" s="522"/>
      <c r="F31" s="495"/>
      <c r="G31" s="333">
        <f t="shared" si="0"/>
        <v>74</v>
      </c>
      <c r="H31" s="469"/>
      <c r="I31" s="469" t="s">
        <v>955</v>
      </c>
      <c r="J31" s="77"/>
      <c r="K31" s="386">
        <f>K24+K30</f>
        <v>1415400</v>
      </c>
      <c r="L31" s="339">
        <f>L24+L30</f>
        <v>4021032</v>
      </c>
      <c r="M31" s="135">
        <v>127</v>
      </c>
      <c r="N31" s="75" t="s">
        <v>2999</v>
      </c>
      <c r="O31" s="382"/>
      <c r="P31" s="520"/>
      <c r="Q31" s="521"/>
      <c r="R31" s="263" t="s">
        <v>3000</v>
      </c>
      <c r="S31" s="264"/>
      <c r="T31" s="1127"/>
      <c r="U31" s="264"/>
      <c r="V31" s="264"/>
      <c r="W31" s="265"/>
    </row>
    <row r="32" spans="1:23">
      <c r="A32" s="333">
        <v>24</v>
      </c>
      <c r="B32" s="77"/>
      <c r="C32" s="77" t="s">
        <v>3001</v>
      </c>
      <c r="D32" s="77"/>
      <c r="E32" s="636"/>
      <c r="F32" s="637"/>
      <c r="G32" s="333">
        <f t="shared" si="0"/>
        <v>75</v>
      </c>
      <c r="H32" s="75" t="s">
        <v>3002</v>
      </c>
      <c r="I32" s="75"/>
      <c r="J32" s="75"/>
      <c r="K32" s="525"/>
      <c r="L32" s="527"/>
      <c r="M32" s="135">
        <v>128</v>
      </c>
      <c r="N32" s="77" t="s">
        <v>1171</v>
      </c>
      <c r="O32" s="118"/>
      <c r="P32" s="497"/>
      <c r="Q32" s="565"/>
      <c r="R32" s="72"/>
      <c r="S32" s="17"/>
      <c r="T32" s="17"/>
      <c r="U32" s="17"/>
      <c r="V32" s="17"/>
      <c r="W32" s="73"/>
    </row>
    <row r="33" spans="1:23">
      <c r="A33" s="333">
        <v>25</v>
      </c>
      <c r="B33" s="77"/>
      <c r="C33" s="77" t="s">
        <v>3003</v>
      </c>
      <c r="D33" s="77"/>
      <c r="E33" s="636"/>
      <c r="F33" s="637"/>
      <c r="G33" s="333">
        <f t="shared" si="0"/>
        <v>76</v>
      </c>
      <c r="H33" s="77" t="s">
        <v>3004</v>
      </c>
      <c r="I33" s="77" t="s">
        <v>1253</v>
      </c>
      <c r="J33" s="77"/>
      <c r="K33" s="106">
        <v>193002957</v>
      </c>
      <c r="L33" s="107">
        <v>189200043</v>
      </c>
      <c r="M33" s="135">
        <v>129</v>
      </c>
      <c r="N33" s="77" t="s">
        <v>3005</v>
      </c>
      <c r="O33" s="118"/>
      <c r="P33" s="109">
        <v>645672</v>
      </c>
      <c r="Q33" s="107">
        <v>814024</v>
      </c>
      <c r="R33" s="72"/>
      <c r="S33" s="17"/>
      <c r="T33" s="17" t="s">
        <v>3006</v>
      </c>
      <c r="U33" s="17"/>
      <c r="V33" s="17"/>
      <c r="W33" s="73"/>
    </row>
    <row r="34" spans="1:23">
      <c r="A34" s="333">
        <v>26</v>
      </c>
      <c r="B34" s="77"/>
      <c r="C34" s="77" t="s">
        <v>3007</v>
      </c>
      <c r="D34" s="77"/>
      <c r="E34" s="636"/>
      <c r="F34" s="637"/>
      <c r="G34" s="333">
        <f t="shared" si="0"/>
        <v>77</v>
      </c>
      <c r="H34" s="77" t="s">
        <v>3008</v>
      </c>
      <c r="I34" s="77" t="s">
        <v>3009</v>
      </c>
      <c r="J34" s="77"/>
      <c r="K34" s="106">
        <v>87241</v>
      </c>
      <c r="L34" s="107">
        <v>113299</v>
      </c>
      <c r="M34" s="135">
        <v>130</v>
      </c>
      <c r="N34" s="77" t="s">
        <v>3010</v>
      </c>
      <c r="O34" s="118"/>
      <c r="P34" s="109">
        <v>3055888</v>
      </c>
      <c r="Q34" s="107">
        <v>3125182</v>
      </c>
      <c r="R34" s="72"/>
      <c r="S34" s="17"/>
      <c r="T34" s="17" t="s">
        <v>3011</v>
      </c>
      <c r="U34" s="17"/>
      <c r="V34" s="17"/>
      <c r="W34" s="73"/>
    </row>
    <row r="35" spans="1:23">
      <c r="A35" s="333">
        <v>27</v>
      </c>
      <c r="B35" s="77"/>
      <c r="C35" s="77" t="s">
        <v>3012</v>
      </c>
      <c r="D35" s="77"/>
      <c r="E35" s="636"/>
      <c r="F35" s="637"/>
      <c r="G35" s="333">
        <f t="shared" si="0"/>
        <v>78</v>
      </c>
      <c r="H35" s="77" t="s">
        <v>3013</v>
      </c>
      <c r="I35" s="77" t="s">
        <v>3014</v>
      </c>
      <c r="J35" s="77"/>
      <c r="K35" s="106">
        <v>12583109</v>
      </c>
      <c r="L35" s="107">
        <v>12536174</v>
      </c>
      <c r="M35" s="135">
        <v>131</v>
      </c>
      <c r="N35" s="77" t="s">
        <v>3015</v>
      </c>
      <c r="O35" s="118"/>
      <c r="P35" s="109">
        <v>10106134</v>
      </c>
      <c r="Q35" s="107">
        <v>10531456</v>
      </c>
      <c r="R35" s="72"/>
      <c r="S35" s="17"/>
      <c r="T35" s="17" t="s">
        <v>3016</v>
      </c>
      <c r="U35" s="17"/>
      <c r="V35" s="17"/>
      <c r="W35" s="73"/>
    </row>
    <row r="36" spans="1:23">
      <c r="A36" s="333">
        <v>28</v>
      </c>
      <c r="B36" s="77"/>
      <c r="C36" s="77" t="s">
        <v>3017</v>
      </c>
      <c r="D36" s="77"/>
      <c r="E36" s="636"/>
      <c r="F36" s="637"/>
      <c r="G36" s="333">
        <f t="shared" si="0"/>
        <v>79</v>
      </c>
      <c r="H36" s="77"/>
      <c r="I36" s="77" t="s">
        <v>3018</v>
      </c>
      <c r="J36" s="77"/>
      <c r="K36" s="386">
        <f>SUM(K33:K35)</f>
        <v>205673307</v>
      </c>
      <c r="L36" s="386">
        <f>SUM(L33:L35)</f>
        <v>201849516</v>
      </c>
      <c r="M36" s="135">
        <f>SUM(M33:M35)</f>
        <v>390</v>
      </c>
      <c r="N36" s="77" t="s">
        <v>3019</v>
      </c>
      <c r="O36" s="118"/>
      <c r="P36" s="109">
        <v>7705363</v>
      </c>
      <c r="Q36" s="107">
        <v>10293380</v>
      </c>
      <c r="R36" s="72"/>
      <c r="S36" s="17"/>
      <c r="T36" s="17" t="s">
        <v>3020</v>
      </c>
      <c r="U36" s="17"/>
      <c r="V36" s="17"/>
      <c r="W36" s="73"/>
    </row>
    <row r="37" spans="1:23">
      <c r="A37" s="333">
        <v>29</v>
      </c>
      <c r="B37" s="77"/>
      <c r="C37" s="77" t="s">
        <v>3021</v>
      </c>
      <c r="D37" s="77"/>
      <c r="E37" s="636"/>
      <c r="F37" s="637"/>
      <c r="G37" s="333">
        <f t="shared" si="0"/>
        <v>80</v>
      </c>
      <c r="H37" s="77"/>
      <c r="I37" s="77" t="s">
        <v>3022</v>
      </c>
      <c r="J37" s="77"/>
      <c r="K37" s="386">
        <f>E29+E49+K16+K31+K36</f>
        <v>210236977</v>
      </c>
      <c r="L37" s="339">
        <f>F29+F49+L16+L31+L36</f>
        <v>208892436</v>
      </c>
      <c r="M37" s="135">
        <v>133</v>
      </c>
      <c r="N37" s="77" t="s">
        <v>3023</v>
      </c>
      <c r="O37" s="118"/>
      <c r="P37" s="109">
        <v>5298360</v>
      </c>
      <c r="Q37" s="107">
        <v>3719806</v>
      </c>
      <c r="R37" s="72"/>
      <c r="S37" s="17"/>
      <c r="T37" s="17" t="s">
        <v>3024</v>
      </c>
      <c r="U37" s="17"/>
      <c r="V37" s="17"/>
      <c r="W37" s="73"/>
    </row>
    <row r="38" spans="1:23">
      <c r="A38" s="333">
        <v>30</v>
      </c>
      <c r="B38" s="77"/>
      <c r="C38" s="77" t="s">
        <v>3025</v>
      </c>
      <c r="D38" s="77"/>
      <c r="E38" s="636"/>
      <c r="F38" s="637"/>
      <c r="G38" s="333">
        <f t="shared" si="0"/>
        <v>81</v>
      </c>
      <c r="H38" s="75" t="s">
        <v>3026</v>
      </c>
      <c r="I38" s="75"/>
      <c r="J38" s="75"/>
      <c r="K38" s="530"/>
      <c r="L38" s="532"/>
      <c r="M38" s="135">
        <v>134</v>
      </c>
      <c r="N38" s="77" t="s">
        <v>3027</v>
      </c>
      <c r="O38" s="118"/>
      <c r="P38" s="554">
        <f>SUM(P33:P37)</f>
        <v>26811417</v>
      </c>
      <c r="Q38" s="387">
        <f>SUM(Q33:Q37)</f>
        <v>28483848</v>
      </c>
      <c r="R38" s="72"/>
      <c r="S38" s="17"/>
      <c r="T38" s="17" t="s">
        <v>3028</v>
      </c>
      <c r="U38" s="17"/>
      <c r="V38" s="17"/>
      <c r="W38" s="73"/>
    </row>
    <row r="39" spans="1:23">
      <c r="A39" s="333">
        <v>31</v>
      </c>
      <c r="B39" s="77"/>
      <c r="C39" s="77" t="s">
        <v>3029</v>
      </c>
      <c r="D39" s="77"/>
      <c r="E39" s="636"/>
      <c r="F39" s="637"/>
      <c r="G39" s="333">
        <f t="shared" si="0"/>
        <v>82</v>
      </c>
      <c r="H39" s="77" t="s">
        <v>1171</v>
      </c>
      <c r="I39" s="77"/>
      <c r="J39" s="77"/>
      <c r="K39" s="522"/>
      <c r="L39" s="495"/>
      <c r="M39" s="135">
        <v>135</v>
      </c>
      <c r="N39" s="75" t="s">
        <v>3030</v>
      </c>
      <c r="O39" s="382"/>
      <c r="P39" s="530"/>
      <c r="Q39" s="532"/>
      <c r="R39" s="72"/>
      <c r="S39" s="17"/>
      <c r="T39" s="17" t="s">
        <v>3031</v>
      </c>
      <c r="U39" s="17"/>
      <c r="V39" s="17"/>
      <c r="W39" s="73"/>
    </row>
    <row r="40" spans="1:23">
      <c r="A40" s="333">
        <v>32</v>
      </c>
      <c r="B40" s="77"/>
      <c r="C40" s="77" t="s">
        <v>3032</v>
      </c>
      <c r="D40" s="77"/>
      <c r="E40" s="636"/>
      <c r="F40" s="637"/>
      <c r="G40" s="333">
        <f t="shared" si="0"/>
        <v>83</v>
      </c>
      <c r="H40" s="77" t="s">
        <v>3033</v>
      </c>
      <c r="I40" s="77" t="s">
        <v>869</v>
      </c>
      <c r="J40" s="77"/>
      <c r="K40" s="106">
        <v>1570562</v>
      </c>
      <c r="L40" s="107">
        <v>832261</v>
      </c>
      <c r="M40" s="135">
        <v>136</v>
      </c>
      <c r="N40" s="77" t="s">
        <v>1171</v>
      </c>
      <c r="O40" s="118"/>
      <c r="P40" s="522"/>
      <c r="Q40" s="495"/>
      <c r="R40" s="74"/>
      <c r="S40" s="77"/>
      <c r="T40" s="77"/>
      <c r="U40" s="77"/>
      <c r="V40" s="77"/>
      <c r="W40" s="76"/>
    </row>
    <row r="41" spans="1:23">
      <c r="A41" s="333">
        <v>33</v>
      </c>
      <c r="B41" s="77"/>
      <c r="C41" s="77" t="s">
        <v>3034</v>
      </c>
      <c r="D41" s="77"/>
      <c r="E41" s="371">
        <f>SUM(E32:E40)</f>
        <v>0</v>
      </c>
      <c r="F41" s="339">
        <f>SUM(F32:F40)</f>
        <v>0</v>
      </c>
      <c r="G41" s="333">
        <f t="shared" si="0"/>
        <v>84</v>
      </c>
      <c r="H41" s="77" t="s">
        <v>3035</v>
      </c>
      <c r="I41" s="77" t="s">
        <v>3036</v>
      </c>
      <c r="J41" s="77"/>
      <c r="K41" s="106">
        <v>1060191</v>
      </c>
      <c r="L41" s="107">
        <v>918215</v>
      </c>
      <c r="M41" s="135">
        <v>137</v>
      </c>
      <c r="N41" s="77" t="s">
        <v>3037</v>
      </c>
      <c r="O41" s="118"/>
      <c r="P41" s="109"/>
      <c r="Q41" s="107"/>
      <c r="R41" s="74"/>
      <c r="S41" s="77"/>
      <c r="T41" s="77" t="s">
        <v>3038</v>
      </c>
      <c r="U41" s="1821">
        <v>41639</v>
      </c>
      <c r="V41" s="1821">
        <v>41274</v>
      </c>
      <c r="W41" s="638"/>
    </row>
    <row r="42" spans="1:23">
      <c r="A42" s="333">
        <v>34</v>
      </c>
      <c r="B42" s="77"/>
      <c r="C42" s="77" t="s">
        <v>1163</v>
      </c>
      <c r="D42" s="77"/>
      <c r="E42" s="522"/>
      <c r="F42" s="495"/>
      <c r="G42" s="333">
        <f t="shared" si="0"/>
        <v>85</v>
      </c>
      <c r="H42" s="77" t="s">
        <v>3039</v>
      </c>
      <c r="I42" s="77" t="s">
        <v>3040</v>
      </c>
      <c r="J42" s="77"/>
      <c r="K42" s="106">
        <v>2234544</v>
      </c>
      <c r="L42" s="107">
        <v>1787754</v>
      </c>
      <c r="M42" s="135">
        <v>138</v>
      </c>
      <c r="N42" s="77" t="s">
        <v>679</v>
      </c>
      <c r="O42" s="118"/>
      <c r="P42" s="109">
        <v>22920917</v>
      </c>
      <c r="Q42" s="107">
        <v>16392210</v>
      </c>
      <c r="R42" s="74"/>
      <c r="S42" s="77"/>
      <c r="T42" s="77" t="s">
        <v>680</v>
      </c>
      <c r="U42" s="627">
        <v>652</v>
      </c>
      <c r="V42" s="640">
        <v>630</v>
      </c>
      <c r="W42" s="638"/>
    </row>
    <row r="43" spans="1:23">
      <c r="A43" s="333">
        <v>35</v>
      </c>
      <c r="B43" s="77"/>
      <c r="C43" s="77" t="s">
        <v>681</v>
      </c>
      <c r="D43" s="77"/>
      <c r="E43" s="636"/>
      <c r="F43" s="637"/>
      <c r="G43" s="333">
        <f t="shared" si="0"/>
        <v>86</v>
      </c>
      <c r="H43" s="77" t="s">
        <v>682</v>
      </c>
      <c r="I43" s="77" t="s">
        <v>683</v>
      </c>
      <c r="J43" s="77"/>
      <c r="K43" s="106">
        <v>200795</v>
      </c>
      <c r="L43" s="107">
        <v>195848</v>
      </c>
      <c r="M43" s="135">
        <v>139</v>
      </c>
      <c r="N43" s="77" t="s">
        <v>684</v>
      </c>
      <c r="O43" s="118"/>
      <c r="P43" s="109">
        <v>363249</v>
      </c>
      <c r="Q43" s="107">
        <v>156046</v>
      </c>
      <c r="R43" s="74"/>
      <c r="S43" s="77"/>
      <c r="T43" s="77" t="s">
        <v>685</v>
      </c>
      <c r="U43" s="627">
        <v>0</v>
      </c>
      <c r="V43" s="627">
        <v>4</v>
      </c>
      <c r="W43" s="638"/>
    </row>
    <row r="44" spans="1:23">
      <c r="A44" s="333">
        <v>36</v>
      </c>
      <c r="B44" s="77"/>
      <c r="C44" s="77" t="s">
        <v>686</v>
      </c>
      <c r="D44" s="77"/>
      <c r="E44" s="636"/>
      <c r="F44" s="637"/>
      <c r="G44" s="333">
        <f t="shared" si="0"/>
        <v>87</v>
      </c>
      <c r="H44" s="77" t="s">
        <v>687</v>
      </c>
      <c r="I44" s="77" t="s">
        <v>688</v>
      </c>
      <c r="J44" s="77"/>
      <c r="K44" s="106">
        <v>41423</v>
      </c>
      <c r="L44" s="107">
        <v>2091</v>
      </c>
      <c r="M44" s="135">
        <v>140</v>
      </c>
      <c r="N44" s="77" t="s">
        <v>689</v>
      </c>
      <c r="O44" s="118"/>
      <c r="P44" s="109">
        <v>19955317</v>
      </c>
      <c r="Q44" s="107">
        <v>17103102</v>
      </c>
      <c r="R44" s="74"/>
      <c r="S44" s="77"/>
      <c r="T44" s="77" t="s">
        <v>690</v>
      </c>
      <c r="U44" s="627">
        <v>652</v>
      </c>
      <c r="V44" s="640">
        <f>V42+V43</f>
        <v>634</v>
      </c>
      <c r="W44" s="638"/>
    </row>
    <row r="45" spans="1:23">
      <c r="A45" s="333">
        <v>37</v>
      </c>
      <c r="B45" s="77"/>
      <c r="C45" s="77" t="s">
        <v>691</v>
      </c>
      <c r="D45" s="77"/>
      <c r="E45" s="636"/>
      <c r="F45" s="637"/>
      <c r="G45" s="333">
        <f t="shared" si="0"/>
        <v>88</v>
      </c>
      <c r="H45" s="77" t="s">
        <v>692</v>
      </c>
      <c r="I45" s="77" t="s">
        <v>1707</v>
      </c>
      <c r="J45" s="77"/>
      <c r="K45" s="106">
        <v>338664</v>
      </c>
      <c r="L45" s="107">
        <v>382215</v>
      </c>
      <c r="M45" s="135">
        <v>141</v>
      </c>
      <c r="N45" s="77" t="s">
        <v>966</v>
      </c>
      <c r="O45" s="118"/>
      <c r="P45" s="554">
        <f>SUM(P41:P44)</f>
        <v>43239483</v>
      </c>
      <c r="Q45" s="387">
        <f>SUM(Q41:Q44)</f>
        <v>33651358</v>
      </c>
      <c r="R45" s="1168"/>
      <c r="S45" s="1105"/>
      <c r="T45" s="1105"/>
      <c r="U45" s="1105"/>
      <c r="V45" s="1105"/>
      <c r="W45" s="1169"/>
    </row>
    <row r="46" spans="1:23">
      <c r="A46" s="333">
        <v>38</v>
      </c>
      <c r="B46" s="77"/>
      <c r="C46" s="77" t="s">
        <v>4268</v>
      </c>
      <c r="D46" s="77"/>
      <c r="E46" s="636"/>
      <c r="F46" s="637"/>
      <c r="G46" s="333">
        <f t="shared" si="0"/>
        <v>89</v>
      </c>
      <c r="H46" s="77" t="s">
        <v>4269</v>
      </c>
      <c r="I46" s="77" t="s">
        <v>4270</v>
      </c>
      <c r="J46" s="77"/>
      <c r="K46" s="106">
        <v>1229412</v>
      </c>
      <c r="L46" s="107">
        <v>727254</v>
      </c>
      <c r="M46" s="135">
        <v>142</v>
      </c>
      <c r="N46" s="75" t="s">
        <v>4271</v>
      </c>
      <c r="O46" s="382"/>
      <c r="P46" s="530"/>
      <c r="Q46" s="532"/>
      <c r="R46" s="1168"/>
      <c r="S46" s="1105"/>
      <c r="T46" s="1105"/>
      <c r="U46" s="1105"/>
      <c r="V46" s="1105"/>
      <c r="W46" s="1169"/>
    </row>
    <row r="47" spans="1:23">
      <c r="A47" s="333">
        <v>39</v>
      </c>
      <c r="B47" s="77"/>
      <c r="C47" s="77" t="s">
        <v>4272</v>
      </c>
      <c r="D47" s="77"/>
      <c r="E47" s="636"/>
      <c r="F47" s="637"/>
      <c r="G47" s="333">
        <f t="shared" si="0"/>
        <v>90</v>
      </c>
      <c r="H47" s="77" t="s">
        <v>4273</v>
      </c>
      <c r="I47" s="77" t="s">
        <v>2913</v>
      </c>
      <c r="J47" s="77"/>
      <c r="K47" s="106">
        <v>468</v>
      </c>
      <c r="L47" s="107">
        <v>-680</v>
      </c>
      <c r="M47" s="135">
        <v>143</v>
      </c>
      <c r="N47" s="77" t="s">
        <v>1171</v>
      </c>
      <c r="O47" s="118"/>
      <c r="P47" s="522"/>
      <c r="Q47" s="495"/>
      <c r="R47" s="1168"/>
      <c r="S47" s="1105"/>
      <c r="T47" s="1105"/>
      <c r="U47" s="1105"/>
      <c r="V47" s="1105"/>
      <c r="W47" s="1169"/>
    </row>
    <row r="48" spans="1:23">
      <c r="A48" s="333">
        <v>40</v>
      </c>
      <c r="B48" s="77"/>
      <c r="C48" s="77" t="s">
        <v>4274</v>
      </c>
      <c r="D48" s="77"/>
      <c r="E48" s="371">
        <f>SUM(E43:E47)</f>
        <v>0</v>
      </c>
      <c r="F48" s="339">
        <f>SUM(F43:F47)</f>
        <v>0</v>
      </c>
      <c r="G48" s="333">
        <f t="shared" si="0"/>
        <v>91</v>
      </c>
      <c r="H48" s="77"/>
      <c r="I48" s="77" t="s">
        <v>4275</v>
      </c>
      <c r="J48" s="77"/>
      <c r="K48" s="386">
        <f>SUM(K40:K47)</f>
        <v>6676059</v>
      </c>
      <c r="L48" s="339">
        <f>SUM(L40:L47)</f>
        <v>4844958</v>
      </c>
      <c r="M48" s="135">
        <v>144</v>
      </c>
      <c r="N48" s="77" t="s">
        <v>4276</v>
      </c>
      <c r="O48" s="118"/>
      <c r="P48" s="109"/>
      <c r="Q48" s="107"/>
      <c r="R48" s="1168"/>
      <c r="S48" s="1105"/>
      <c r="T48" s="1105"/>
      <c r="U48" s="1105"/>
      <c r="V48" s="1105"/>
      <c r="W48" s="1169"/>
    </row>
    <row r="49" spans="1:23">
      <c r="A49" s="333">
        <v>41</v>
      </c>
      <c r="B49" s="77"/>
      <c r="C49" s="77" t="s">
        <v>4277</v>
      </c>
      <c r="D49" s="77"/>
      <c r="E49" s="371">
        <f>E41+E48</f>
        <v>0</v>
      </c>
      <c r="F49" s="339">
        <f>F41+F48</f>
        <v>0</v>
      </c>
      <c r="G49" s="333">
        <f t="shared" si="0"/>
        <v>92</v>
      </c>
      <c r="H49" s="77" t="s">
        <v>1163</v>
      </c>
      <c r="I49" s="77"/>
      <c r="J49" s="77"/>
      <c r="K49" s="525"/>
      <c r="L49" s="527"/>
      <c r="M49" s="135">
        <v>145</v>
      </c>
      <c r="N49" s="77" t="s">
        <v>4278</v>
      </c>
      <c r="O49" s="118"/>
      <c r="P49" s="109">
        <v>2796438</v>
      </c>
      <c r="Q49" s="107">
        <v>4658212</v>
      </c>
      <c r="R49" s="1168"/>
      <c r="S49" s="1105"/>
      <c r="T49" s="1105"/>
      <c r="U49" s="1105"/>
      <c r="V49" s="1105"/>
      <c r="W49" s="1169"/>
    </row>
    <row r="50" spans="1:23">
      <c r="A50" s="333">
        <v>42</v>
      </c>
      <c r="B50" s="77"/>
      <c r="C50" s="77" t="s">
        <v>4279</v>
      </c>
      <c r="D50" s="77"/>
      <c r="E50" s="530"/>
      <c r="F50" s="532"/>
      <c r="G50" s="333">
        <f t="shared" si="0"/>
        <v>93</v>
      </c>
      <c r="H50" s="77" t="s">
        <v>4280</v>
      </c>
      <c r="I50" s="77" t="s">
        <v>1168</v>
      </c>
      <c r="J50" s="77"/>
      <c r="K50" s="106">
        <v>125924</v>
      </c>
      <c r="L50" s="107">
        <v>237117</v>
      </c>
      <c r="M50" s="135">
        <v>146</v>
      </c>
      <c r="N50" s="77" t="s">
        <v>4281</v>
      </c>
      <c r="O50" s="118"/>
      <c r="P50" s="109">
        <v>53360</v>
      </c>
      <c r="Q50" s="107">
        <v>6892</v>
      </c>
      <c r="R50" s="1168"/>
      <c r="S50" s="1105"/>
      <c r="T50" s="1105"/>
      <c r="U50" s="1105"/>
      <c r="V50" s="1105"/>
      <c r="W50" s="1169"/>
    </row>
    <row r="51" spans="1:23">
      <c r="A51" s="333">
        <v>43</v>
      </c>
      <c r="B51" s="77"/>
      <c r="C51" s="77" t="s">
        <v>1171</v>
      </c>
      <c r="D51" s="77"/>
      <c r="E51" s="522"/>
      <c r="F51" s="495"/>
      <c r="G51" s="333">
        <f t="shared" si="0"/>
        <v>94</v>
      </c>
      <c r="H51" s="77" t="s">
        <v>4282</v>
      </c>
      <c r="I51" s="77" t="s">
        <v>1173</v>
      </c>
      <c r="J51" s="77"/>
      <c r="K51" s="106">
        <v>333366</v>
      </c>
      <c r="L51" s="107">
        <v>352083</v>
      </c>
      <c r="M51" s="135">
        <v>147</v>
      </c>
      <c r="N51" s="77" t="s">
        <v>4283</v>
      </c>
      <c r="O51" s="118"/>
      <c r="P51" s="109">
        <v>12314</v>
      </c>
      <c r="Q51" s="107">
        <v>20735</v>
      </c>
      <c r="R51" s="1168"/>
      <c r="S51" s="1105"/>
      <c r="T51" s="1105"/>
      <c r="U51" s="1105"/>
      <c r="V51" s="1105"/>
      <c r="W51" s="1169"/>
    </row>
    <row r="52" spans="1:23">
      <c r="A52" s="333">
        <v>44</v>
      </c>
      <c r="B52" s="77"/>
      <c r="C52" s="77" t="s">
        <v>4284</v>
      </c>
      <c r="D52" s="77"/>
      <c r="E52" s="636">
        <v>867989</v>
      </c>
      <c r="F52" s="637">
        <v>645921</v>
      </c>
      <c r="G52" s="333">
        <f t="shared" si="0"/>
        <v>95</v>
      </c>
      <c r="H52" s="77" t="s">
        <v>4285</v>
      </c>
      <c r="I52" s="77" t="s">
        <v>4286</v>
      </c>
      <c r="J52" s="77"/>
      <c r="K52" s="106">
        <v>1616098</v>
      </c>
      <c r="L52" s="107">
        <v>490111</v>
      </c>
      <c r="M52" s="135">
        <v>148</v>
      </c>
      <c r="N52" s="77" t="s">
        <v>4287</v>
      </c>
      <c r="O52" s="118"/>
      <c r="P52" s="554">
        <f>SUM(P48:P51)</f>
        <v>2862112</v>
      </c>
      <c r="Q52" s="387">
        <f>SUM(Q48:Q51)</f>
        <v>4685839</v>
      </c>
      <c r="R52" s="1168"/>
      <c r="S52" s="1105"/>
      <c r="T52" s="1105"/>
      <c r="U52" s="1105"/>
      <c r="V52" s="1105"/>
      <c r="W52" s="1169"/>
    </row>
    <row r="53" spans="1:23">
      <c r="A53" s="333">
        <v>45</v>
      </c>
      <c r="B53" s="77"/>
      <c r="C53" s="77" t="s">
        <v>4288</v>
      </c>
      <c r="D53" s="77"/>
      <c r="E53" s="636"/>
      <c r="F53" s="637"/>
      <c r="G53" s="333">
        <f t="shared" si="0"/>
        <v>96</v>
      </c>
      <c r="H53" s="77" t="s">
        <v>4289</v>
      </c>
      <c r="I53" s="77" t="s">
        <v>4290</v>
      </c>
      <c r="J53" s="77"/>
      <c r="K53" s="106">
        <v>2179897</v>
      </c>
      <c r="L53" s="107">
        <v>1568338</v>
      </c>
      <c r="M53" s="135">
        <v>149</v>
      </c>
      <c r="N53" s="75" t="s">
        <v>4291</v>
      </c>
      <c r="O53" s="382"/>
      <c r="P53" s="530"/>
      <c r="Q53" s="532"/>
      <c r="R53" s="1168"/>
      <c r="S53" s="1105"/>
      <c r="T53" s="1105"/>
      <c r="U53" s="1105"/>
      <c r="V53" s="1105"/>
      <c r="W53" s="1169"/>
    </row>
    <row r="54" spans="1:23">
      <c r="A54" s="333">
        <v>46</v>
      </c>
      <c r="B54" s="77"/>
      <c r="C54" s="77" t="s">
        <v>3041</v>
      </c>
      <c r="D54" s="77"/>
      <c r="E54" s="636">
        <v>492004</v>
      </c>
      <c r="F54" s="637">
        <v>414104</v>
      </c>
      <c r="G54" s="333">
        <f t="shared" si="0"/>
        <v>97</v>
      </c>
      <c r="H54" s="77" t="s">
        <v>3042</v>
      </c>
      <c r="I54" s="77" t="s">
        <v>3043</v>
      </c>
      <c r="J54" s="77"/>
      <c r="K54" s="106">
        <v>166733</v>
      </c>
      <c r="L54" s="107">
        <v>146987</v>
      </c>
      <c r="M54" s="135">
        <v>150</v>
      </c>
      <c r="N54" s="77" t="s">
        <v>1171</v>
      </c>
      <c r="O54" s="118"/>
      <c r="P54" s="522"/>
      <c r="Q54" s="495"/>
      <c r="R54" s="72"/>
      <c r="S54" s="17"/>
      <c r="T54" s="17"/>
      <c r="U54" s="17"/>
      <c r="V54" s="17"/>
      <c r="W54" s="73"/>
    </row>
    <row r="55" spans="1:23">
      <c r="A55" s="333">
        <v>47</v>
      </c>
      <c r="B55" s="77"/>
      <c r="C55" s="77" t="s">
        <v>3044</v>
      </c>
      <c r="D55" s="77"/>
      <c r="E55" s="636">
        <v>77849</v>
      </c>
      <c r="F55" s="637">
        <v>67031</v>
      </c>
      <c r="G55" s="333">
        <f t="shared" si="0"/>
        <v>98</v>
      </c>
      <c r="H55" s="77" t="s">
        <v>3045</v>
      </c>
      <c r="I55" s="77" t="s">
        <v>1502</v>
      </c>
      <c r="J55" s="77"/>
      <c r="K55" s="106"/>
      <c r="L55" s="107">
        <v>16</v>
      </c>
      <c r="M55" s="135">
        <v>151</v>
      </c>
      <c r="N55" s="77" t="s">
        <v>1503</v>
      </c>
      <c r="O55" s="118"/>
      <c r="P55" s="109">
        <v>6774196</v>
      </c>
      <c r="Q55" s="107">
        <v>5789421</v>
      </c>
      <c r="R55" s="72"/>
      <c r="S55" s="17"/>
      <c r="T55" s="17"/>
      <c r="U55" s="17"/>
      <c r="V55" s="17"/>
      <c r="W55" s="73"/>
    </row>
    <row r="56" spans="1:23">
      <c r="A56" s="333">
        <v>48</v>
      </c>
      <c r="B56" s="77"/>
      <c r="C56" s="77" t="s">
        <v>1504</v>
      </c>
      <c r="D56" s="77"/>
      <c r="E56" s="636">
        <v>424578</v>
      </c>
      <c r="F56" s="637">
        <v>377531</v>
      </c>
      <c r="G56" s="333">
        <f t="shared" si="0"/>
        <v>99</v>
      </c>
      <c r="H56" s="77"/>
      <c r="I56" s="469" t="s">
        <v>1505</v>
      </c>
      <c r="J56" s="77"/>
      <c r="K56" s="386">
        <f>SUM(K50:K55)</f>
        <v>4422018</v>
      </c>
      <c r="L56" s="339">
        <f>SUM(L50:L55)</f>
        <v>2794652</v>
      </c>
      <c r="M56" s="135">
        <v>152</v>
      </c>
      <c r="N56" s="77" t="s">
        <v>1506</v>
      </c>
      <c r="O56" s="118"/>
      <c r="P56" s="109">
        <v>3529963</v>
      </c>
      <c r="Q56" s="107">
        <v>3168554</v>
      </c>
      <c r="R56" s="72"/>
      <c r="S56" s="17"/>
      <c r="T56" s="17"/>
      <c r="U56" s="17"/>
      <c r="V56" s="17"/>
      <c r="W56" s="73"/>
    </row>
    <row r="57" spans="1:23" ht="15.6" thickBot="1">
      <c r="A57" s="333">
        <v>49</v>
      </c>
      <c r="B57" s="77"/>
      <c r="C57" s="77" t="s">
        <v>1507</v>
      </c>
      <c r="D57" s="77"/>
      <c r="E57" s="636"/>
      <c r="F57" s="637"/>
      <c r="G57" s="333">
        <f t="shared" si="0"/>
        <v>100</v>
      </c>
      <c r="H57" s="77"/>
      <c r="I57" s="77" t="s">
        <v>1508</v>
      </c>
      <c r="J57" s="77"/>
      <c r="K57" s="386">
        <f>K48+K56</f>
        <v>11098077</v>
      </c>
      <c r="L57" s="339">
        <f>L48+L56</f>
        <v>7639610</v>
      </c>
      <c r="M57" s="440">
        <v>153</v>
      </c>
      <c r="N57" s="113" t="s">
        <v>3046</v>
      </c>
      <c r="O57" s="310"/>
      <c r="P57" s="1841">
        <v>2732151</v>
      </c>
      <c r="Q57" s="1676">
        <v>2469577</v>
      </c>
      <c r="R57" s="112"/>
      <c r="S57" s="113"/>
      <c r="T57" s="113"/>
      <c r="U57" s="113"/>
      <c r="V57" s="113"/>
      <c r="W57" s="114"/>
    </row>
    <row r="58" spans="1:23" ht="15.6" thickBot="1">
      <c r="A58" s="340">
        <v>50</v>
      </c>
      <c r="B58" s="113"/>
      <c r="C58" s="113" t="s">
        <v>3047</v>
      </c>
      <c r="D58" s="113"/>
      <c r="E58" s="376">
        <f>SUM(E52:E57)</f>
        <v>1862420</v>
      </c>
      <c r="F58" s="344">
        <f>SUM(F52:F57)</f>
        <v>1504587</v>
      </c>
      <c r="G58" s="333">
        <f t="shared" si="0"/>
        <v>101</v>
      </c>
      <c r="H58" s="75" t="s">
        <v>3048</v>
      </c>
      <c r="I58" s="75"/>
      <c r="J58" s="75"/>
      <c r="K58" s="1671"/>
      <c r="L58" s="1672"/>
      <c r="M58" s="17"/>
      <c r="N58" s="17"/>
      <c r="O58" s="17"/>
      <c r="P58" s="17"/>
      <c r="Q58" s="17"/>
      <c r="R58" s="17"/>
      <c r="S58" s="17"/>
      <c r="T58" s="17"/>
      <c r="U58" s="17"/>
      <c r="V58" s="17"/>
      <c r="W58" s="17"/>
    </row>
    <row r="59" spans="1:23">
      <c r="A59" s="69"/>
      <c r="B59" s="69"/>
      <c r="C59" s="69"/>
      <c r="D59" s="69"/>
      <c r="E59" s="69"/>
      <c r="F59" s="69"/>
      <c r="G59" s="333">
        <f t="shared" si="0"/>
        <v>102</v>
      </c>
      <c r="H59" s="77" t="s">
        <v>1171</v>
      </c>
      <c r="I59" s="77"/>
      <c r="J59" s="77"/>
      <c r="K59" s="1673"/>
      <c r="L59" s="1674"/>
      <c r="M59" s="471" t="s">
        <v>3049</v>
      </c>
      <c r="N59" s="346"/>
      <c r="O59" s="1105"/>
      <c r="P59" s="69"/>
      <c r="Q59" s="69"/>
      <c r="R59" s="471" t="s">
        <v>3049</v>
      </c>
      <c r="S59" s="69"/>
      <c r="T59" s="471"/>
      <c r="U59" s="1105"/>
      <c r="V59" s="69"/>
      <c r="W59" s="69" t="s">
        <v>3050</v>
      </c>
    </row>
    <row r="60" spans="1:23" ht="15.6" thickBot="1">
      <c r="A60" s="471" t="s">
        <v>3049</v>
      </c>
      <c r="B60" s="69"/>
      <c r="C60" s="1016"/>
      <c r="D60" s="1105"/>
      <c r="E60" s="69"/>
      <c r="F60" s="69"/>
      <c r="G60" s="340">
        <f t="shared" si="0"/>
        <v>103</v>
      </c>
      <c r="H60" s="113" t="s">
        <v>3051</v>
      </c>
      <c r="I60" s="113" t="s">
        <v>869</v>
      </c>
      <c r="J60" s="113"/>
      <c r="K60" s="1675">
        <v>1609482</v>
      </c>
      <c r="L60" s="1676">
        <v>1749149</v>
      </c>
      <c r="M60" s="69" t="s">
        <v>3052</v>
      </c>
      <c r="N60" s="69"/>
      <c r="O60" s="69"/>
      <c r="P60" s="69"/>
      <c r="Q60" s="69"/>
      <c r="R60" s="69" t="s">
        <v>3053</v>
      </c>
      <c r="S60" s="1106"/>
      <c r="T60" s="1106"/>
      <c r="U60" s="1106"/>
      <c r="V60" s="1106"/>
      <c r="W60" s="1106"/>
    </row>
    <row r="61" spans="1:23">
      <c r="A61" s="69" t="s">
        <v>3054</v>
      </c>
      <c r="B61" s="69"/>
      <c r="C61" s="69"/>
      <c r="D61" s="69"/>
      <c r="E61" s="69"/>
      <c r="F61" s="69"/>
      <c r="G61" s="17"/>
      <c r="H61" s="17"/>
      <c r="I61" s="17"/>
      <c r="J61" s="17"/>
      <c r="K61" s="17"/>
      <c r="L61" s="17"/>
      <c r="M61" s="17"/>
      <c r="N61" s="17"/>
      <c r="O61" s="17"/>
      <c r="P61" s="17"/>
      <c r="Q61" s="17"/>
    </row>
    <row r="62" spans="1:23">
      <c r="A62" s="69"/>
      <c r="B62" s="69"/>
      <c r="C62" s="69"/>
      <c r="D62" s="69"/>
      <c r="E62" s="69"/>
      <c r="F62" s="69"/>
      <c r="G62" s="17" t="s">
        <v>3055</v>
      </c>
      <c r="H62" s="17"/>
      <c r="I62" s="17"/>
      <c r="J62" s="1105"/>
      <c r="K62" s="17"/>
      <c r="L62" s="17"/>
      <c r="M62" s="17"/>
      <c r="N62" s="17"/>
      <c r="O62" s="17"/>
      <c r="P62" s="17"/>
      <c r="Q62" s="17"/>
    </row>
    <row r="63" spans="1:23">
      <c r="G63" s="1950">
        <v>321</v>
      </c>
      <c r="H63" s="1950"/>
      <c r="I63" s="1950"/>
      <c r="J63" s="1950"/>
      <c r="K63" s="1950"/>
      <c r="L63" s="1950"/>
    </row>
  </sheetData>
  <customSheetViews>
    <customSheetView guid="{B03EE9F7-5DE6-4312-9CF8-68BFF35B892B}" scale="85" colorId="22">
      <colBreaks count="3" manualBreakCount="3">
        <brk id="6" max="1048575" man="1"/>
        <brk id="12" max="1048575" man="1"/>
        <brk id="17" max="1048575" man="1"/>
      </colBreaks>
      <pageMargins left="0" right="0" top="0" bottom="0" header="0.25" footer="0.25"/>
      <printOptions horizontalCentered="1" verticalCentered="1"/>
      <pageSetup scale="66" fitToWidth="4" orientation="portrait" horizontalDpi="300" verticalDpi="300" r:id="rId1"/>
      <headerFooter alignWithMargins="0"/>
    </customSheetView>
    <customSheetView guid="{6604920B-9A9A-4B1B-8001-ABFAE204A5A1}" scale="85" colorId="22" showPageBreaks="1">
      <colBreaks count="4" manualBreakCount="4">
        <brk id="6" max="1048575" man="1"/>
        <brk id="12" max="1048575" man="1"/>
        <brk id="17" max="1048575" man="1"/>
        <brk id="24" max="1048575" man="1"/>
      </colBreaks>
      <pageMargins left="0" right="0" top="0" bottom="0" header="0.25" footer="0.25"/>
      <printOptions horizontalCentered="1" verticalCentered="1"/>
      <pageSetup scale="66" fitToWidth="4" orientation="portrait" horizontalDpi="300" verticalDpi="300" r:id="rId2"/>
      <headerFooter alignWithMargins="0"/>
    </customSheetView>
    <customSheetView guid="{725D19D6-B2FF-4AA6-9BA8-2C93787C1292}" scale="85" colorId="22" showRuler="0">
      <colBreaks count="3" manualBreakCount="3">
        <brk id="6" max="1048575" man="1"/>
        <brk id="12" max="1048575" man="1"/>
        <brk id="17" max="1048575" man="1"/>
      </colBreaks>
      <pageMargins left="0" right="0" top="0" bottom="0" header="0.25" footer="0.25"/>
      <printOptions horizontalCentered="1" verticalCentered="1"/>
      <pageSetup scale="66" fitToWidth="4" orientation="portrait" horizontalDpi="300" verticalDpi="300" r:id="rId3"/>
      <headerFooter alignWithMargins="0"/>
    </customSheetView>
    <customSheetView guid="{00D7FFF0-A637-4B2D-8964-7D108FE27DC9}" scale="85" colorId="22">
      <colBreaks count="3" manualBreakCount="3">
        <brk id="6" max="1048575" man="1"/>
        <brk id="12" max="1048575" man="1"/>
        <brk id="17" max="1048575" man="1"/>
      </colBreaks>
      <pageMargins left="0" right="0" top="0" bottom="0" header="0.25" footer="0.25"/>
      <printOptions horizontalCentered="1" verticalCentered="1"/>
      <pageSetup scale="66" fitToWidth="4" orientation="portrait" horizontalDpi="300" verticalDpi="300" r:id="rId4"/>
      <headerFooter alignWithMargins="0"/>
    </customSheetView>
    <customSheetView guid="{8930B103-E5CB-49CF-B279-92DC95584FC0}" scale="85" colorId="22" showPageBreaks="1">
      <colBreaks count="3" manualBreakCount="3">
        <brk id="6" max="1048575" man="1"/>
        <brk id="12" max="1048575" man="1"/>
        <brk id="17" max="1048575" man="1"/>
      </colBreaks>
      <pageMargins left="0" right="0" top="0" bottom="0" header="0.25" footer="0.25"/>
      <printOptions horizontalCentered="1" verticalCentered="1"/>
      <pageSetup scale="66" fitToWidth="4" orientation="portrait" horizontalDpi="300" verticalDpi="300" r:id="rId5"/>
      <headerFooter alignWithMargins="0"/>
    </customSheetView>
  </customSheetViews>
  <mergeCells count="1">
    <mergeCell ref="G63:L63"/>
  </mergeCells>
  <phoneticPr fontId="54" type="noConversion"/>
  <printOptions horizontalCentered="1" verticalCentered="1"/>
  <pageMargins left="0" right="0" top="0" bottom="0" header="0.25" footer="0.25"/>
  <pageSetup scale="66" fitToWidth="4" orientation="portrait" horizontalDpi="300" verticalDpi="300" r:id="rId6"/>
  <headerFooter alignWithMargins="0"/>
  <colBreaks count="3" manualBreakCount="3">
    <brk id="6" max="1048575" man="1"/>
    <brk id="12" max="1048575" man="1"/>
    <brk id="17" max="1048575" man="1"/>
  </colBreaks>
</worksheet>
</file>

<file path=xl/worksheets/sheet52.xml><?xml version="1.0" encoding="utf-8"?>
<worksheet xmlns="http://schemas.openxmlformats.org/spreadsheetml/2006/main" xmlns:r="http://schemas.openxmlformats.org/officeDocument/2006/relationships">
  <sheetPr transitionEvaluation="1"/>
  <dimension ref="A1:P249"/>
  <sheetViews>
    <sheetView defaultGridColor="0" view="pageBreakPreview" topLeftCell="A28" colorId="22" zoomScale="60" zoomScaleNormal="85" workbookViewId="0">
      <selection activeCell="G45" sqref="G45"/>
    </sheetView>
  </sheetViews>
  <sheetFormatPr defaultColWidth="9.6328125" defaultRowHeight="15"/>
  <cols>
    <col min="1" max="1" width="4.6328125" customWidth="1"/>
    <col min="2" max="2" width="32.90625" customWidth="1"/>
    <col min="3" max="4" width="11.6328125" customWidth="1"/>
    <col min="5" max="6" width="12.6328125" customWidth="1"/>
    <col min="7" max="7" width="18.81640625" customWidth="1"/>
    <col min="8" max="8" width="3.6328125" customWidth="1"/>
    <col min="9" max="9" width="12.6328125" customWidth="1"/>
    <col min="10" max="10" width="13.6328125" customWidth="1"/>
    <col min="11" max="11" width="14.08984375" customWidth="1"/>
    <col min="12" max="14" width="13.6328125" customWidth="1"/>
    <col min="15" max="15" width="15.6328125" customWidth="1"/>
    <col min="16" max="16" width="4.6328125" customWidth="1"/>
    <col min="17" max="17" width="13.6328125" customWidth="1"/>
  </cols>
  <sheetData>
    <row r="1" spans="1:16">
      <c r="A1" s="29" t="s">
        <v>1429</v>
      </c>
      <c r="B1" s="260"/>
      <c r="C1" s="66" t="s">
        <v>2377</v>
      </c>
      <c r="D1" s="1109"/>
      <c r="E1" s="66" t="s">
        <v>1431</v>
      </c>
      <c r="F1" s="260"/>
      <c r="G1" s="67" t="s">
        <v>1432</v>
      </c>
      <c r="H1" s="29" t="s">
        <v>1429</v>
      </c>
      <c r="I1" s="66"/>
      <c r="J1" s="66"/>
      <c r="K1" s="260"/>
      <c r="L1" s="66" t="s">
        <v>2377</v>
      </c>
      <c r="M1" s="260"/>
      <c r="N1" s="260" t="s">
        <v>1431</v>
      </c>
      <c r="O1" s="66" t="s">
        <v>1432</v>
      </c>
      <c r="P1" s="67"/>
    </row>
    <row r="2" spans="1:16">
      <c r="A2" s="72" t="str">
        <f>'Data Sheet'!$C$25</f>
        <v>Rochester Gas &amp; Electric Corporation</v>
      </c>
      <c r="B2" s="81"/>
      <c r="C2" s="17" t="s">
        <v>2736</v>
      </c>
      <c r="D2" s="1114"/>
      <c r="E2" s="17" t="s">
        <v>1434</v>
      </c>
      <c r="F2" s="81"/>
      <c r="G2" s="73"/>
      <c r="H2" s="72" t="str">
        <f>'Data Sheet'!$C$25</f>
        <v>Rochester Gas &amp; Electric Corporation</v>
      </c>
      <c r="I2" s="17"/>
      <c r="J2" s="17"/>
      <c r="K2" s="81"/>
      <c r="L2" s="17" t="s">
        <v>2736</v>
      </c>
      <c r="M2" s="81"/>
      <c r="N2" s="81" t="s">
        <v>1434</v>
      </c>
      <c r="O2" s="17"/>
      <c r="P2" s="73"/>
    </row>
    <row r="3" spans="1:16" ht="15" customHeight="1">
      <c r="A3" s="72"/>
      <c r="B3" s="81"/>
      <c r="C3" s="77" t="s">
        <v>2737</v>
      </c>
      <c r="D3" s="1121"/>
      <c r="E3" s="1601" t="str">
        <f>'Data Sheet'!$C$40</f>
        <v xml:space="preserve"> </v>
      </c>
      <c r="F3" s="118"/>
      <c r="G3" s="1125" t="str">
        <f>'Data Sheet'!$C$38</f>
        <v>12/31/2013</v>
      </c>
      <c r="H3" s="74"/>
      <c r="I3" s="77"/>
      <c r="J3" s="77"/>
      <c r="K3" s="118"/>
      <c r="L3" s="77" t="s">
        <v>2737</v>
      </c>
      <c r="M3" s="118"/>
      <c r="N3" s="1601" t="str">
        <f>'Data Sheet'!$C$40</f>
        <v xml:space="preserve"> </v>
      </c>
      <c r="O3" s="1104" t="str">
        <f>'Data Sheet'!$C$38</f>
        <v>12/31/2013</v>
      </c>
      <c r="P3" s="76"/>
    </row>
    <row r="4" spans="1:16" ht="15" customHeight="1">
      <c r="A4" s="410" t="s">
        <v>3056</v>
      </c>
      <c r="B4" s="411"/>
      <c r="C4" s="411"/>
      <c r="D4" s="69"/>
      <c r="E4" s="69"/>
      <c r="F4" s="69"/>
      <c r="G4" s="1167"/>
      <c r="H4" s="377" t="s">
        <v>3057</v>
      </c>
      <c r="I4" s="69"/>
      <c r="J4" s="69"/>
      <c r="K4" s="69"/>
      <c r="L4" s="69"/>
      <c r="M4" s="69"/>
      <c r="N4" s="69"/>
      <c r="O4" s="69"/>
      <c r="P4" s="73"/>
    </row>
    <row r="5" spans="1:16">
      <c r="A5" s="149" t="s">
        <v>3058</v>
      </c>
      <c r="B5" s="75"/>
      <c r="C5" s="75"/>
      <c r="D5" s="75"/>
      <c r="E5" s="75"/>
      <c r="F5" s="75"/>
      <c r="G5" s="1180"/>
      <c r="H5" s="149" t="s">
        <v>3059</v>
      </c>
      <c r="I5" s="75"/>
      <c r="J5" s="75"/>
      <c r="K5" s="75"/>
      <c r="L5" s="75"/>
      <c r="M5" s="75"/>
      <c r="N5" s="75"/>
      <c r="O5" s="75"/>
      <c r="P5" s="76"/>
    </row>
    <row r="6" spans="1:16">
      <c r="A6" s="72"/>
      <c r="B6" s="17"/>
      <c r="C6" s="17"/>
      <c r="D6" s="17"/>
      <c r="E6" s="17"/>
      <c r="F6" s="17"/>
      <c r="G6" s="73"/>
      <c r="H6" s="72"/>
      <c r="I6" s="17"/>
      <c r="J6" s="17"/>
      <c r="K6" s="17"/>
      <c r="L6" s="17"/>
      <c r="M6" s="17"/>
      <c r="N6" s="17"/>
      <c r="O6" s="17"/>
      <c r="P6" s="73"/>
    </row>
    <row r="7" spans="1:16">
      <c r="A7" s="72" t="s">
        <v>2005</v>
      </c>
      <c r="B7" s="17" t="s">
        <v>3060</v>
      </c>
      <c r="C7" s="17"/>
      <c r="D7" s="17"/>
      <c r="E7" s="17"/>
      <c r="F7" s="17"/>
      <c r="G7" s="73"/>
      <c r="H7" s="72"/>
      <c r="I7" s="17" t="s">
        <v>3061</v>
      </c>
      <c r="J7" s="17"/>
      <c r="K7" s="17"/>
      <c r="L7" s="17"/>
      <c r="M7" s="17"/>
      <c r="N7" s="17"/>
      <c r="O7" s="17"/>
      <c r="P7" s="73"/>
    </row>
    <row r="8" spans="1:16">
      <c r="A8" s="72"/>
      <c r="B8" s="17" t="s">
        <v>3062</v>
      </c>
      <c r="C8" s="17"/>
      <c r="D8" s="17"/>
      <c r="E8" s="17"/>
      <c r="F8" s="17"/>
      <c r="G8" s="73"/>
      <c r="H8" s="72"/>
      <c r="I8" s="17" t="s">
        <v>3063</v>
      </c>
      <c r="J8" s="17"/>
      <c r="K8" s="17"/>
      <c r="L8" s="17"/>
      <c r="M8" s="17"/>
      <c r="N8" s="17"/>
      <c r="O8" s="17"/>
      <c r="P8" s="73"/>
    </row>
    <row r="9" spans="1:16">
      <c r="A9" s="72" t="s">
        <v>1922</v>
      </c>
      <c r="B9" s="17" t="s">
        <v>3064</v>
      </c>
      <c r="C9" s="17"/>
      <c r="D9" s="17"/>
      <c r="E9" s="17"/>
      <c r="F9" s="17"/>
      <c r="G9" s="73"/>
      <c r="H9" s="72"/>
      <c r="I9" s="17" t="s">
        <v>3065</v>
      </c>
      <c r="J9" s="17"/>
      <c r="K9" s="17"/>
      <c r="L9" s="17"/>
      <c r="M9" s="17"/>
      <c r="N9" s="17"/>
      <c r="O9" s="17"/>
      <c r="P9" s="73"/>
    </row>
    <row r="10" spans="1:16">
      <c r="A10" s="72"/>
      <c r="B10" s="17" t="s">
        <v>3066</v>
      </c>
      <c r="C10" s="17"/>
      <c r="D10" s="17"/>
      <c r="E10" s="17"/>
      <c r="F10" s="17"/>
      <c r="G10" s="73"/>
      <c r="H10" s="72"/>
      <c r="I10" s="17" t="s">
        <v>3067</v>
      </c>
      <c r="J10" s="17"/>
      <c r="K10" s="17"/>
      <c r="L10" s="17"/>
      <c r="M10" s="17"/>
      <c r="N10" s="17"/>
      <c r="O10" s="17"/>
      <c r="P10" s="73"/>
    </row>
    <row r="11" spans="1:16">
      <c r="A11" s="72"/>
      <c r="B11" s="17" t="s">
        <v>3068</v>
      </c>
      <c r="C11" s="17"/>
      <c r="D11" s="17"/>
      <c r="E11" s="17"/>
      <c r="F11" s="17"/>
      <c r="G11" s="73"/>
      <c r="H11" s="72" t="s">
        <v>3069</v>
      </c>
      <c r="I11" s="17" t="s">
        <v>3070</v>
      </c>
      <c r="J11" s="17"/>
      <c r="K11" s="17"/>
      <c r="L11" s="17"/>
      <c r="M11" s="17"/>
      <c r="N11" s="17"/>
      <c r="O11" s="17"/>
      <c r="P11" s="73"/>
    </row>
    <row r="12" spans="1:16">
      <c r="A12" s="72" t="s">
        <v>1923</v>
      </c>
      <c r="B12" s="17" t="s">
        <v>3071</v>
      </c>
      <c r="C12" s="17"/>
      <c r="D12" s="17"/>
      <c r="E12" s="17"/>
      <c r="F12" s="17"/>
      <c r="G12" s="73"/>
      <c r="H12" s="72"/>
      <c r="I12" s="17" t="s">
        <v>3072</v>
      </c>
      <c r="J12" s="17"/>
      <c r="K12" s="17"/>
      <c r="L12" s="17"/>
      <c r="M12" s="17"/>
      <c r="N12" s="17"/>
      <c r="O12" s="17"/>
      <c r="P12" s="73"/>
    </row>
    <row r="13" spans="1:16">
      <c r="A13" s="72"/>
      <c r="B13" s="17" t="s">
        <v>3806</v>
      </c>
      <c r="C13" s="17"/>
      <c r="D13" s="17"/>
      <c r="E13" s="17"/>
      <c r="F13" s="17"/>
      <c r="G13" s="73"/>
      <c r="H13" s="72"/>
      <c r="I13" s="17" t="s">
        <v>3073</v>
      </c>
      <c r="J13" s="17"/>
      <c r="K13" s="17"/>
      <c r="L13" s="17"/>
      <c r="M13" s="17"/>
      <c r="N13" s="17"/>
      <c r="O13" s="17"/>
      <c r="P13" s="73"/>
    </row>
    <row r="14" spans="1:16">
      <c r="A14" s="72"/>
      <c r="B14" s="17" t="s">
        <v>1596</v>
      </c>
      <c r="C14" s="17"/>
      <c r="D14" s="17"/>
      <c r="E14" s="17"/>
      <c r="F14" s="17"/>
      <c r="G14" s="73"/>
      <c r="H14" s="72" t="s">
        <v>1597</v>
      </c>
      <c r="I14" s="17" t="s">
        <v>1598</v>
      </c>
      <c r="J14" s="17"/>
      <c r="K14" s="17"/>
      <c r="L14" s="17"/>
      <c r="M14" s="17"/>
      <c r="N14" s="17"/>
      <c r="O14" s="17"/>
      <c r="P14" s="73"/>
    </row>
    <row r="15" spans="1:16">
      <c r="A15" s="72"/>
      <c r="B15" s="17" t="s">
        <v>5204</v>
      </c>
      <c r="C15" s="17"/>
      <c r="D15" s="17"/>
      <c r="E15" s="17"/>
      <c r="F15" s="17"/>
      <c r="G15" s="73"/>
      <c r="H15" s="72"/>
      <c r="I15" s="17" t="s">
        <v>5205</v>
      </c>
      <c r="J15" s="17"/>
      <c r="K15" s="17"/>
      <c r="L15" s="17"/>
      <c r="M15" s="17"/>
      <c r="N15" s="17"/>
      <c r="O15" s="17"/>
      <c r="P15" s="73"/>
    </row>
    <row r="16" spans="1:16">
      <c r="A16" s="72"/>
      <c r="B16" s="17" t="s">
        <v>3812</v>
      </c>
      <c r="C16" s="17"/>
      <c r="D16" s="17"/>
      <c r="E16" s="17"/>
      <c r="F16" s="17"/>
      <c r="G16" s="73"/>
      <c r="H16" s="72"/>
      <c r="I16" s="17" t="s">
        <v>5206</v>
      </c>
      <c r="J16" s="17"/>
      <c r="K16" s="17"/>
      <c r="L16" s="17"/>
      <c r="M16" s="17"/>
      <c r="N16" s="17"/>
      <c r="O16" s="17"/>
      <c r="P16" s="73"/>
    </row>
    <row r="17" spans="1:16">
      <c r="A17" s="72"/>
      <c r="B17" s="17" t="s">
        <v>3814</v>
      </c>
      <c r="C17" s="17"/>
      <c r="D17" s="17"/>
      <c r="E17" s="17"/>
      <c r="F17" s="17"/>
      <c r="G17" s="73"/>
      <c r="H17" s="72"/>
      <c r="I17" s="17" t="s">
        <v>5207</v>
      </c>
      <c r="J17" s="17"/>
      <c r="K17" s="17"/>
      <c r="L17" s="17"/>
      <c r="M17" s="17"/>
      <c r="N17" s="17"/>
      <c r="O17" s="17"/>
      <c r="P17" s="73"/>
    </row>
    <row r="18" spans="1:16">
      <c r="A18" s="72"/>
      <c r="B18" s="17" t="s">
        <v>5208</v>
      </c>
      <c r="C18" s="17"/>
      <c r="D18" s="17"/>
      <c r="E18" s="17"/>
      <c r="F18" s="17"/>
      <c r="G18" s="73"/>
      <c r="H18" s="72"/>
      <c r="I18" s="17" t="s">
        <v>5209</v>
      </c>
      <c r="J18" s="17"/>
      <c r="K18" s="17"/>
      <c r="L18" s="17"/>
      <c r="M18" s="17"/>
      <c r="N18" s="17"/>
      <c r="O18" s="17"/>
      <c r="P18" s="73"/>
    </row>
    <row r="19" spans="1:16">
      <c r="A19" s="72"/>
      <c r="B19" s="17" t="s">
        <v>5081</v>
      </c>
      <c r="C19" s="17"/>
      <c r="D19" s="17"/>
      <c r="E19" s="17"/>
      <c r="F19" s="17"/>
      <c r="G19" s="73"/>
      <c r="H19" s="72"/>
      <c r="I19" s="17" t="s">
        <v>5082</v>
      </c>
      <c r="J19" s="17"/>
      <c r="K19" s="17"/>
      <c r="L19" s="17"/>
      <c r="M19" s="17"/>
      <c r="N19" s="17"/>
      <c r="O19" s="17"/>
      <c r="P19" s="73"/>
    </row>
    <row r="20" spans="1:16">
      <c r="A20" s="72"/>
      <c r="B20" s="17" t="s">
        <v>5083</v>
      </c>
      <c r="C20" s="17"/>
      <c r="D20" s="17"/>
      <c r="E20" s="17"/>
      <c r="F20" s="17"/>
      <c r="G20" s="73"/>
      <c r="H20" s="72"/>
      <c r="I20" s="17" t="s">
        <v>5084</v>
      </c>
      <c r="J20" s="17"/>
      <c r="K20" s="17"/>
      <c r="L20" s="17"/>
      <c r="M20" s="17"/>
      <c r="N20" s="17"/>
      <c r="O20" s="17"/>
      <c r="P20" s="73"/>
    </row>
    <row r="21" spans="1:16">
      <c r="A21" s="72"/>
      <c r="B21" s="17" t="s">
        <v>5085</v>
      </c>
      <c r="C21" s="17"/>
      <c r="D21" s="17"/>
      <c r="E21" s="17"/>
      <c r="F21" s="17"/>
      <c r="G21" s="73"/>
      <c r="H21" s="72"/>
      <c r="I21" s="17" t="s">
        <v>5086</v>
      </c>
      <c r="J21" s="17"/>
      <c r="K21" s="17"/>
      <c r="L21" s="17"/>
      <c r="M21" s="17"/>
      <c r="N21" s="17"/>
      <c r="O21" s="17"/>
      <c r="P21" s="73"/>
    </row>
    <row r="22" spans="1:16">
      <c r="A22" s="72"/>
      <c r="B22" s="17" t="s">
        <v>5087</v>
      </c>
      <c r="C22" s="17"/>
      <c r="D22" s="17"/>
      <c r="E22" s="17"/>
      <c r="F22" s="17"/>
      <c r="G22" s="73"/>
      <c r="H22" s="72" t="s">
        <v>5088</v>
      </c>
      <c r="I22" s="17" t="s">
        <v>5089</v>
      </c>
      <c r="J22" s="17"/>
      <c r="K22" s="17"/>
      <c r="L22" s="17"/>
      <c r="M22" s="17"/>
      <c r="N22" s="17"/>
      <c r="O22" s="17"/>
      <c r="P22" s="73"/>
    </row>
    <row r="23" spans="1:16">
      <c r="A23" s="72"/>
      <c r="B23" s="17" t="s">
        <v>5090</v>
      </c>
      <c r="C23" s="17"/>
      <c r="D23" s="17"/>
      <c r="E23" s="17"/>
      <c r="F23" s="17"/>
      <c r="G23" s="73"/>
      <c r="H23" s="72"/>
      <c r="I23" s="17" t="s">
        <v>5091</v>
      </c>
      <c r="J23" s="17"/>
      <c r="K23" s="17"/>
      <c r="L23" s="17"/>
      <c r="M23" s="17"/>
      <c r="N23" s="17"/>
      <c r="O23" s="17"/>
      <c r="P23" s="73"/>
    </row>
    <row r="24" spans="1:16">
      <c r="A24" s="72"/>
      <c r="B24" s="17" t="s">
        <v>5092</v>
      </c>
      <c r="C24" s="17"/>
      <c r="D24" s="17"/>
      <c r="E24" s="17"/>
      <c r="F24" s="17"/>
      <c r="G24" s="73"/>
      <c r="H24" s="1168"/>
      <c r="I24" s="17" t="s">
        <v>5093</v>
      </c>
      <c r="J24" s="17"/>
      <c r="K24" s="17"/>
      <c r="L24" s="17"/>
      <c r="M24" s="17"/>
      <c r="N24" s="17"/>
      <c r="O24" s="17"/>
      <c r="P24" s="73"/>
    </row>
    <row r="25" spans="1:16">
      <c r="A25" s="72"/>
      <c r="B25" s="17" t="s">
        <v>5253</v>
      </c>
      <c r="C25" s="17"/>
      <c r="D25" s="17"/>
      <c r="E25" s="17"/>
      <c r="F25" s="17"/>
      <c r="G25" s="73"/>
      <c r="H25" s="72" t="s">
        <v>5094</v>
      </c>
      <c r="I25" s="17" t="s">
        <v>5095</v>
      </c>
      <c r="J25" s="17"/>
      <c r="K25" s="17"/>
      <c r="L25" s="17"/>
      <c r="M25" s="17"/>
      <c r="N25" s="17"/>
      <c r="O25" s="17"/>
      <c r="P25" s="73"/>
    </row>
    <row r="26" spans="1:16">
      <c r="A26" s="72"/>
      <c r="B26" s="17" t="s">
        <v>5096</v>
      </c>
      <c r="C26" s="17"/>
      <c r="D26" s="17"/>
      <c r="E26" s="17"/>
      <c r="F26" s="17"/>
      <c r="G26" s="73"/>
      <c r="H26" s="72"/>
      <c r="I26" s="17" t="s">
        <v>5097</v>
      </c>
      <c r="J26" s="17"/>
      <c r="K26" s="17"/>
      <c r="L26" s="17"/>
      <c r="M26" s="17"/>
      <c r="N26" s="17"/>
      <c r="O26" s="17"/>
      <c r="P26" s="73"/>
    </row>
    <row r="27" spans="1:16">
      <c r="A27" s="72"/>
      <c r="B27" s="17" t="s">
        <v>3757</v>
      </c>
      <c r="C27" s="17"/>
      <c r="D27" s="17"/>
      <c r="E27" s="17"/>
      <c r="F27" s="17"/>
      <c r="G27" s="73"/>
      <c r="H27" s="72"/>
      <c r="I27" s="17" t="s">
        <v>5098</v>
      </c>
      <c r="J27" s="17"/>
      <c r="K27" s="17"/>
      <c r="L27" s="17"/>
      <c r="M27" s="17"/>
      <c r="N27" s="17"/>
      <c r="O27" s="17"/>
      <c r="P27" s="73"/>
    </row>
    <row r="28" spans="1:16">
      <c r="A28" s="72"/>
      <c r="B28" s="17" t="s">
        <v>5099</v>
      </c>
      <c r="C28" s="17"/>
      <c r="D28" s="17"/>
      <c r="E28" s="17"/>
      <c r="F28" s="17"/>
      <c r="G28" s="73"/>
      <c r="H28" s="72"/>
      <c r="I28" s="17" t="s">
        <v>5100</v>
      </c>
      <c r="J28" s="17"/>
      <c r="K28" s="17"/>
      <c r="L28" s="17"/>
      <c r="M28" s="17"/>
      <c r="N28" s="17"/>
      <c r="O28" s="17"/>
      <c r="P28" s="73"/>
    </row>
    <row r="29" spans="1:16">
      <c r="A29" s="1168"/>
      <c r="B29" s="17" t="s">
        <v>1118</v>
      </c>
      <c r="C29" s="17"/>
      <c r="D29" s="17"/>
      <c r="E29" s="17"/>
      <c r="F29" s="17"/>
      <c r="G29" s="73"/>
      <c r="H29" s="72"/>
      <c r="I29" s="17" t="s">
        <v>5101</v>
      </c>
      <c r="J29" s="17"/>
      <c r="K29" s="17"/>
      <c r="L29" s="17"/>
      <c r="M29" s="17"/>
      <c r="N29" s="17"/>
      <c r="O29" s="17"/>
      <c r="P29" s="73"/>
    </row>
    <row r="30" spans="1:16">
      <c r="A30" s="1168"/>
      <c r="B30" s="1181" t="s">
        <v>1120</v>
      </c>
      <c r="C30" s="17"/>
      <c r="D30" s="17"/>
      <c r="E30" s="17"/>
      <c r="F30" s="17"/>
      <c r="G30" s="73"/>
      <c r="H30" s="72"/>
      <c r="I30" s="17" t="s">
        <v>4835</v>
      </c>
      <c r="J30" s="17"/>
      <c r="K30" s="17"/>
      <c r="L30" s="17"/>
      <c r="M30" s="17"/>
      <c r="N30" s="17"/>
      <c r="O30" s="17"/>
      <c r="P30" s="73"/>
    </row>
    <row r="31" spans="1:16">
      <c r="A31" s="1168"/>
      <c r="B31" s="1181" t="s">
        <v>4836</v>
      </c>
      <c r="C31" s="17"/>
      <c r="D31" s="17"/>
      <c r="E31" s="17"/>
      <c r="F31" s="17"/>
      <c r="G31" s="73"/>
      <c r="H31" s="72"/>
      <c r="I31" s="17" t="s">
        <v>4837</v>
      </c>
      <c r="J31" s="17"/>
      <c r="K31" s="17"/>
      <c r="L31" s="17"/>
      <c r="M31" s="17"/>
      <c r="N31" s="17"/>
      <c r="O31" s="17"/>
      <c r="P31" s="73"/>
    </row>
    <row r="32" spans="1:16">
      <c r="A32" s="1168"/>
      <c r="B32" s="1182" t="s">
        <v>1123</v>
      </c>
      <c r="C32" s="17"/>
      <c r="D32" s="17"/>
      <c r="E32" s="17"/>
      <c r="F32" s="17"/>
      <c r="G32" s="73"/>
      <c r="H32" s="72" t="s">
        <v>4838</v>
      </c>
      <c r="I32" s="17" t="s">
        <v>4839</v>
      </c>
      <c r="J32" s="17"/>
      <c r="K32" s="17"/>
      <c r="L32" s="17"/>
      <c r="M32" s="17"/>
      <c r="N32" s="17"/>
      <c r="O32" s="17"/>
      <c r="P32" s="73"/>
    </row>
    <row r="33" spans="1:16">
      <c r="A33" s="1168"/>
      <c r="B33" s="1181" t="s">
        <v>4840</v>
      </c>
      <c r="C33" s="17"/>
      <c r="D33" s="17"/>
      <c r="E33" s="17"/>
      <c r="F33" s="17"/>
      <c r="G33" s="73"/>
      <c r="H33" s="72"/>
      <c r="I33" s="17" t="s">
        <v>4841</v>
      </c>
      <c r="J33" s="17"/>
      <c r="K33" s="17"/>
      <c r="L33" s="17"/>
      <c r="M33" s="17"/>
      <c r="N33" s="17"/>
      <c r="O33" s="17"/>
      <c r="P33" s="73"/>
    </row>
    <row r="34" spans="1:16">
      <c r="A34" s="1168"/>
      <c r="B34" s="1181" t="s">
        <v>4842</v>
      </c>
      <c r="C34" s="17"/>
      <c r="D34" s="17"/>
      <c r="E34" s="17"/>
      <c r="F34" s="17"/>
      <c r="G34" s="73"/>
      <c r="H34" s="72"/>
      <c r="I34" s="17" t="s">
        <v>4843</v>
      </c>
      <c r="J34" s="17"/>
      <c r="K34" s="17"/>
      <c r="L34" s="17"/>
      <c r="M34" s="17"/>
      <c r="N34" s="17"/>
      <c r="O34" s="17"/>
      <c r="P34" s="73"/>
    </row>
    <row r="35" spans="1:16">
      <c r="A35" s="1168"/>
      <c r="B35" s="17" t="s">
        <v>4844</v>
      </c>
      <c r="C35" s="17"/>
      <c r="D35" s="17"/>
      <c r="E35" s="17"/>
      <c r="F35" s="17"/>
      <c r="G35" s="73"/>
      <c r="H35" s="72"/>
      <c r="I35" s="17" t="s">
        <v>4845</v>
      </c>
      <c r="J35" s="17"/>
      <c r="K35" s="17"/>
      <c r="L35" s="17"/>
      <c r="M35" s="17"/>
      <c r="N35" s="17"/>
      <c r="O35" s="17"/>
      <c r="P35" s="73"/>
    </row>
    <row r="36" spans="1:16">
      <c r="A36" s="1168"/>
      <c r="B36" s="17"/>
      <c r="C36" s="17"/>
      <c r="D36" s="17"/>
      <c r="E36" s="17"/>
      <c r="F36" s="17"/>
      <c r="G36" s="73"/>
      <c r="H36" s="72" t="s">
        <v>4846</v>
      </c>
      <c r="I36" s="17" t="s">
        <v>4847</v>
      </c>
      <c r="J36" s="17"/>
      <c r="K36" s="17"/>
      <c r="L36" s="17"/>
      <c r="M36" s="17"/>
      <c r="N36" s="17"/>
      <c r="O36" s="17"/>
      <c r="P36" s="73"/>
    </row>
    <row r="37" spans="1:16">
      <c r="A37" s="409"/>
      <c r="B37" s="89"/>
      <c r="C37" s="84"/>
      <c r="D37" s="82"/>
      <c r="E37" s="82"/>
      <c r="F37" s="315" t="s">
        <v>1124</v>
      </c>
      <c r="G37" s="316"/>
      <c r="H37" s="410"/>
      <c r="I37" s="442"/>
      <c r="J37" s="264" t="s">
        <v>4848</v>
      </c>
      <c r="K37" s="641"/>
      <c r="L37" s="264" t="s">
        <v>4849</v>
      </c>
      <c r="M37" s="264"/>
      <c r="N37" s="264"/>
      <c r="O37" s="264"/>
      <c r="P37" s="316"/>
    </row>
    <row r="38" spans="1:16">
      <c r="A38" s="332"/>
      <c r="B38" s="347" t="s">
        <v>4850</v>
      </c>
      <c r="C38" s="81"/>
      <c r="D38" s="347" t="s">
        <v>4851</v>
      </c>
      <c r="E38" s="347" t="s">
        <v>1128</v>
      </c>
      <c r="F38" s="347" t="s">
        <v>1128</v>
      </c>
      <c r="G38" s="481" t="s">
        <v>1128</v>
      </c>
      <c r="H38" s="72"/>
      <c r="I38" s="81"/>
      <c r="J38" s="81" t="s">
        <v>1418</v>
      </c>
      <c r="K38" s="81"/>
      <c r="L38" s="347" t="s">
        <v>4852</v>
      </c>
      <c r="M38" s="347" t="s">
        <v>4853</v>
      </c>
      <c r="N38" s="346" t="s">
        <v>1937</v>
      </c>
      <c r="O38" s="98"/>
      <c r="P38" s="83"/>
    </row>
    <row r="39" spans="1:16">
      <c r="A39" s="332"/>
      <c r="B39" s="347" t="s">
        <v>4854</v>
      </c>
      <c r="C39" s="347" t="s">
        <v>1130</v>
      </c>
      <c r="D39" s="347" t="s">
        <v>1131</v>
      </c>
      <c r="E39" s="347" t="s">
        <v>1132</v>
      </c>
      <c r="F39" s="347" t="s">
        <v>1133</v>
      </c>
      <c r="G39" s="481" t="s">
        <v>1133</v>
      </c>
      <c r="H39" s="377" t="s">
        <v>1134</v>
      </c>
      <c r="I39" s="490"/>
      <c r="J39" s="347" t="s">
        <v>1134</v>
      </c>
      <c r="K39" s="347" t="s">
        <v>1134</v>
      </c>
      <c r="L39" s="347" t="s">
        <v>3385</v>
      </c>
      <c r="M39" s="347" t="s">
        <v>3385</v>
      </c>
      <c r="N39" s="346" t="s">
        <v>3385</v>
      </c>
      <c r="O39" s="345" t="s">
        <v>4855</v>
      </c>
      <c r="P39" s="270" t="s">
        <v>4856</v>
      </c>
    </row>
    <row r="40" spans="1:16">
      <c r="A40" s="332" t="s">
        <v>1357</v>
      </c>
      <c r="B40" s="347" t="s">
        <v>4857</v>
      </c>
      <c r="C40" s="347" t="s">
        <v>1140</v>
      </c>
      <c r="D40" s="347" t="s">
        <v>1141</v>
      </c>
      <c r="E40" s="347" t="s">
        <v>4852</v>
      </c>
      <c r="F40" s="347" t="s">
        <v>1143</v>
      </c>
      <c r="G40" s="481" t="s">
        <v>1144</v>
      </c>
      <c r="H40" s="377" t="s">
        <v>4858</v>
      </c>
      <c r="I40" s="490"/>
      <c r="J40" s="347" t="s">
        <v>4859</v>
      </c>
      <c r="K40" s="347" t="s">
        <v>4860</v>
      </c>
      <c r="L40" s="347" t="s">
        <v>1146</v>
      </c>
      <c r="M40" s="347" t="s">
        <v>1146</v>
      </c>
      <c r="N40" s="346" t="s">
        <v>1146</v>
      </c>
      <c r="O40" s="345" t="s">
        <v>4861</v>
      </c>
      <c r="P40" s="270" t="s">
        <v>1360</v>
      </c>
    </row>
    <row r="41" spans="1:16">
      <c r="A41" s="333" t="s">
        <v>1360</v>
      </c>
      <c r="B41" s="492" t="s">
        <v>446</v>
      </c>
      <c r="C41" s="492" t="s">
        <v>447</v>
      </c>
      <c r="D41" s="492" t="s">
        <v>448</v>
      </c>
      <c r="E41" s="492" t="s">
        <v>449</v>
      </c>
      <c r="F41" s="492" t="s">
        <v>1953</v>
      </c>
      <c r="G41" s="629" t="s">
        <v>1954</v>
      </c>
      <c r="H41" s="74" t="s">
        <v>4862</v>
      </c>
      <c r="I41" s="118"/>
      <c r="J41" s="118" t="s">
        <v>4863</v>
      </c>
      <c r="K41" s="492" t="s">
        <v>1957</v>
      </c>
      <c r="L41" s="492" t="s">
        <v>1958</v>
      </c>
      <c r="M41" s="492" t="s">
        <v>1959</v>
      </c>
      <c r="N41" s="823" t="s">
        <v>1960</v>
      </c>
      <c r="O41" s="395" t="s">
        <v>4213</v>
      </c>
      <c r="P41" s="273"/>
    </row>
    <row r="42" spans="1:16">
      <c r="A42" s="333">
        <v>1</v>
      </c>
      <c r="B42" s="118" t="s">
        <v>52</v>
      </c>
      <c r="C42" s="118" t="s">
        <v>1418</v>
      </c>
      <c r="D42" s="118" t="s">
        <v>1418</v>
      </c>
      <c r="E42" s="118" t="s">
        <v>1418</v>
      </c>
      <c r="F42" s="118" t="s">
        <v>1418</v>
      </c>
      <c r="G42" s="76" t="s">
        <v>1418</v>
      </c>
      <c r="H42" s="567" t="s">
        <v>1418</v>
      </c>
      <c r="I42" s="554"/>
      <c r="J42" s="554" t="s">
        <v>1418</v>
      </c>
      <c r="K42" s="554"/>
      <c r="L42" s="390" t="s">
        <v>1418</v>
      </c>
      <c r="M42" s="390" t="s">
        <v>1418</v>
      </c>
      <c r="N42" s="390" t="s">
        <v>1418</v>
      </c>
      <c r="O42" s="552">
        <f t="shared" ref="O42:O54" si="0">SUM(L42:N42)</f>
        <v>0</v>
      </c>
      <c r="P42" s="273">
        <v>1</v>
      </c>
    </row>
    <row r="43" spans="1:16">
      <c r="A43" s="333">
        <v>2</v>
      </c>
      <c r="B43" s="118" t="s">
        <v>53</v>
      </c>
      <c r="C43" s="118"/>
      <c r="D43" s="118"/>
      <c r="E43" s="118"/>
      <c r="F43" s="118"/>
      <c r="G43" s="76"/>
      <c r="H43" s="567"/>
      <c r="I43" s="554"/>
      <c r="J43" s="554"/>
      <c r="K43" s="554"/>
      <c r="L43" s="554" t="s">
        <v>1418</v>
      </c>
      <c r="M43" s="554"/>
      <c r="N43" s="554"/>
      <c r="O43" s="555">
        <f t="shared" si="0"/>
        <v>0</v>
      </c>
      <c r="P43" s="273">
        <v>2</v>
      </c>
    </row>
    <row r="44" spans="1:16">
      <c r="A44" s="333">
        <v>3</v>
      </c>
      <c r="B44" s="118" t="s">
        <v>54</v>
      </c>
      <c r="C44" s="118"/>
      <c r="D44" s="118"/>
      <c r="E44" s="118"/>
      <c r="F44" s="118"/>
      <c r="G44" s="76"/>
      <c r="H44" s="567"/>
      <c r="I44" s="554"/>
      <c r="J44" s="554"/>
      <c r="K44" s="554"/>
      <c r="L44" s="554"/>
      <c r="M44" s="554"/>
      <c r="N44" s="554"/>
      <c r="O44" s="555">
        <f t="shared" si="0"/>
        <v>0</v>
      </c>
      <c r="P44" s="273">
        <v>3</v>
      </c>
    </row>
    <row r="45" spans="1:16">
      <c r="A45" s="333">
        <v>4</v>
      </c>
      <c r="B45" s="118" t="s">
        <v>55</v>
      </c>
      <c r="C45" s="118" t="s">
        <v>4687</v>
      </c>
      <c r="D45" s="118"/>
      <c r="E45" s="118"/>
      <c r="F45" s="118"/>
      <c r="G45" s="76">
        <v>512</v>
      </c>
      <c r="H45" s="567"/>
      <c r="I45" s="554">
        <v>4441822</v>
      </c>
      <c r="J45" s="554"/>
      <c r="K45" s="554"/>
      <c r="L45" s="554">
        <v>11378460</v>
      </c>
      <c r="M45" s="554">
        <v>181588083</v>
      </c>
      <c r="N45" s="554"/>
      <c r="O45" s="555">
        <f t="shared" si="0"/>
        <v>192966543</v>
      </c>
      <c r="P45" s="319">
        <v>4</v>
      </c>
    </row>
    <row r="46" spans="1:16">
      <c r="A46" s="333">
        <v>5</v>
      </c>
      <c r="B46" s="118" t="s">
        <v>56</v>
      </c>
      <c r="C46" s="118"/>
      <c r="D46" s="118"/>
      <c r="E46" s="118"/>
      <c r="F46" s="118"/>
      <c r="G46" s="76"/>
      <c r="H46" s="567"/>
      <c r="I46" s="554">
        <v>383</v>
      </c>
      <c r="J46" s="554"/>
      <c r="K46" s="554"/>
      <c r="L46" s="554"/>
      <c r="M46" s="554">
        <v>35292</v>
      </c>
      <c r="N46" s="554"/>
      <c r="O46" s="555">
        <f t="shared" si="0"/>
        <v>35292</v>
      </c>
      <c r="P46" s="273">
        <v>5</v>
      </c>
    </row>
    <row r="47" spans="1:16">
      <c r="A47" s="333">
        <v>6</v>
      </c>
      <c r="B47" s="118" t="s">
        <v>57</v>
      </c>
      <c r="C47" s="118"/>
      <c r="D47" s="118"/>
      <c r="E47" s="118"/>
      <c r="F47" s="118"/>
      <c r="G47" s="76"/>
      <c r="H47" s="567"/>
      <c r="I47" s="554"/>
      <c r="J47" s="554"/>
      <c r="K47" s="554"/>
      <c r="L47" s="554"/>
      <c r="M47" s="554"/>
      <c r="N47" s="554">
        <v>29408</v>
      </c>
      <c r="O47" s="555">
        <f t="shared" si="0"/>
        <v>29408</v>
      </c>
      <c r="P47" s="273">
        <v>6</v>
      </c>
    </row>
    <row r="48" spans="1:16">
      <c r="A48" s="333">
        <v>7</v>
      </c>
      <c r="B48" s="118" t="s">
        <v>58</v>
      </c>
      <c r="C48" s="118"/>
      <c r="D48" s="118"/>
      <c r="E48" s="118"/>
      <c r="F48" s="118"/>
      <c r="G48" s="76"/>
      <c r="H48" s="567"/>
      <c r="I48" s="554"/>
      <c r="J48" s="554"/>
      <c r="K48" s="554"/>
      <c r="L48" s="554"/>
      <c r="M48" s="554"/>
      <c r="N48" s="554"/>
      <c r="O48" s="555">
        <f t="shared" si="0"/>
        <v>0</v>
      </c>
      <c r="P48" s="273">
        <v>7</v>
      </c>
    </row>
    <row r="49" spans="1:16">
      <c r="A49" s="333">
        <v>8</v>
      </c>
      <c r="B49" s="118" t="s">
        <v>59</v>
      </c>
      <c r="C49" s="118"/>
      <c r="D49" s="118"/>
      <c r="E49" s="118"/>
      <c r="F49" s="118"/>
      <c r="G49" s="76"/>
      <c r="H49" s="567"/>
      <c r="I49" s="554"/>
      <c r="J49" s="554"/>
      <c r="K49" s="554"/>
      <c r="L49" s="554"/>
      <c r="M49" s="554"/>
      <c r="N49" s="554">
        <v>4302</v>
      </c>
      <c r="O49" s="555">
        <f t="shared" si="0"/>
        <v>4302</v>
      </c>
      <c r="P49" s="273">
        <v>8</v>
      </c>
    </row>
    <row r="50" spans="1:16">
      <c r="A50" s="333">
        <v>9</v>
      </c>
      <c r="B50" s="118" t="s">
        <v>60</v>
      </c>
      <c r="C50" s="118" t="s">
        <v>4687</v>
      </c>
      <c r="D50" s="118">
        <v>12</v>
      </c>
      <c r="E50" s="118"/>
      <c r="F50" s="118"/>
      <c r="G50" s="76"/>
      <c r="H50" s="567"/>
      <c r="I50" s="554"/>
      <c r="J50" s="554">
        <v>557</v>
      </c>
      <c r="K50" s="554"/>
      <c r="L50" s="554"/>
      <c r="M50" s="554">
        <v>70887</v>
      </c>
      <c r="N50" s="554"/>
      <c r="O50" s="555">
        <f t="shared" si="0"/>
        <v>70887</v>
      </c>
      <c r="P50" s="273">
        <v>9</v>
      </c>
    </row>
    <row r="51" spans="1:16">
      <c r="A51" s="333">
        <v>10</v>
      </c>
      <c r="B51" s="118" t="s">
        <v>61</v>
      </c>
      <c r="C51" s="118" t="s">
        <v>65</v>
      </c>
      <c r="D51" s="118">
        <v>15</v>
      </c>
      <c r="E51" s="118"/>
      <c r="F51" s="118"/>
      <c r="G51" s="76">
        <v>83</v>
      </c>
      <c r="H51" s="567"/>
      <c r="I51" s="554">
        <v>56267</v>
      </c>
      <c r="J51" s="554"/>
      <c r="K51" s="554"/>
      <c r="L51" s="554">
        <v>4104739</v>
      </c>
      <c r="M51" s="554">
        <v>13826767</v>
      </c>
      <c r="N51" s="554"/>
      <c r="O51" s="555">
        <f t="shared" si="0"/>
        <v>17931506</v>
      </c>
      <c r="P51" s="273">
        <v>10</v>
      </c>
    </row>
    <row r="52" spans="1:16">
      <c r="A52" s="333">
        <v>11</v>
      </c>
      <c r="B52" s="118" t="s">
        <v>4691</v>
      </c>
      <c r="C52" s="118" t="s">
        <v>65</v>
      </c>
      <c r="D52" s="118">
        <v>25</v>
      </c>
      <c r="E52" s="118"/>
      <c r="F52" s="118"/>
      <c r="G52" s="76">
        <v>35</v>
      </c>
      <c r="H52" s="567"/>
      <c r="I52" s="554">
        <v>38228</v>
      </c>
      <c r="J52" s="554"/>
      <c r="K52" s="554"/>
      <c r="L52" s="554">
        <v>1594600</v>
      </c>
      <c r="M52" s="554">
        <v>-21574445</v>
      </c>
      <c r="N52" s="554"/>
      <c r="O52" s="555">
        <f t="shared" si="0"/>
        <v>-19979845</v>
      </c>
      <c r="P52" s="273">
        <v>11</v>
      </c>
    </row>
    <row r="53" spans="1:16">
      <c r="A53" s="333">
        <v>12</v>
      </c>
      <c r="B53" s="118" t="s">
        <v>62</v>
      </c>
      <c r="C53" s="118"/>
      <c r="D53" s="118"/>
      <c r="E53" s="118"/>
      <c r="F53" s="118"/>
      <c r="G53" s="76"/>
      <c r="H53" s="567"/>
      <c r="I53" s="554"/>
      <c r="J53" s="554"/>
      <c r="K53" s="554"/>
      <c r="L53" s="554"/>
      <c r="M53" s="554"/>
      <c r="N53" s="554"/>
      <c r="O53" s="555">
        <f t="shared" si="0"/>
        <v>0</v>
      </c>
      <c r="P53" s="273">
        <v>12</v>
      </c>
    </row>
    <row r="54" spans="1:16">
      <c r="A54" s="333">
        <v>13</v>
      </c>
      <c r="B54" s="118" t="s">
        <v>3890</v>
      </c>
      <c r="C54" s="118"/>
      <c r="D54" s="118"/>
      <c r="E54" s="118"/>
      <c r="F54" s="118"/>
      <c r="G54" s="76"/>
      <c r="H54" s="567"/>
      <c r="I54" s="554">
        <f>I120</f>
        <v>2561</v>
      </c>
      <c r="J54" s="554">
        <f>J120</f>
        <v>620</v>
      </c>
      <c r="K54" s="554"/>
      <c r="L54" s="554">
        <f>L120</f>
        <v>1734500</v>
      </c>
      <c r="M54" s="554">
        <f>M120</f>
        <v>143481</v>
      </c>
      <c r="N54" s="554">
        <f>N120</f>
        <v>66883</v>
      </c>
      <c r="O54" s="555">
        <f t="shared" si="0"/>
        <v>1944864</v>
      </c>
      <c r="P54" s="273">
        <v>13</v>
      </c>
    </row>
    <row r="55" spans="1:16" ht="15.6" thickBot="1">
      <c r="A55" s="340">
        <v>14</v>
      </c>
      <c r="B55" s="824" t="s">
        <v>1938</v>
      </c>
      <c r="C55" s="642"/>
      <c r="D55" s="642"/>
      <c r="E55" s="642"/>
      <c r="F55" s="642"/>
      <c r="G55" s="643"/>
      <c r="H55" s="563"/>
      <c r="I55" s="644">
        <f t="shared" ref="I55:O55" si="1">SUM(I42:I54)</f>
        <v>4539261</v>
      </c>
      <c r="J55" s="644">
        <f t="shared" si="1"/>
        <v>1177</v>
      </c>
      <c r="K55" s="644">
        <f t="shared" si="1"/>
        <v>0</v>
      </c>
      <c r="L55" s="511">
        <f t="shared" si="1"/>
        <v>18812299</v>
      </c>
      <c r="M55" s="511">
        <f t="shared" si="1"/>
        <v>174090065</v>
      </c>
      <c r="N55" s="511">
        <f t="shared" si="1"/>
        <v>100593</v>
      </c>
      <c r="O55" s="511">
        <f t="shared" si="1"/>
        <v>193002957</v>
      </c>
      <c r="P55" s="311">
        <v>14</v>
      </c>
    </row>
    <row r="56" spans="1:16">
      <c r="A56" s="69"/>
      <c r="B56" s="69"/>
      <c r="C56" s="69"/>
      <c r="D56" s="69"/>
      <c r="E56" s="69"/>
      <c r="F56" s="69"/>
      <c r="G56" s="69"/>
    </row>
    <row r="57" spans="1:16">
      <c r="A57" s="471" t="s">
        <v>4864</v>
      </c>
      <c r="B57" s="471"/>
      <c r="C57" s="69"/>
      <c r="D57" s="69"/>
      <c r="E57" s="69"/>
      <c r="F57" s="69"/>
      <c r="G57" s="69"/>
      <c r="H57" s="17" t="str">
        <f>A57</f>
        <v>FERC FORM NO.1 (REVISED 12-90) NYPSC Modified-96</v>
      </c>
    </row>
    <row r="58" spans="1:16">
      <c r="A58" s="69" t="s">
        <v>4865</v>
      </c>
      <c r="B58" s="69"/>
      <c r="C58" s="69"/>
      <c r="D58" s="69"/>
      <c r="E58" s="69"/>
      <c r="F58" s="69"/>
      <c r="G58" s="69"/>
      <c r="H58" s="69" t="s">
        <v>4866</v>
      </c>
      <c r="I58" s="69"/>
      <c r="J58" s="69"/>
      <c r="K58" s="69"/>
      <c r="L58" s="69"/>
      <c r="M58" s="69"/>
      <c r="N58" s="69"/>
      <c r="O58" s="69"/>
      <c r="P58" s="69"/>
    </row>
    <row r="59" spans="1:16" ht="17.399999999999999">
      <c r="A59" s="480" t="s">
        <v>3620</v>
      </c>
      <c r="B59" s="1106"/>
      <c r="C59" s="1106"/>
      <c r="D59" s="1106"/>
      <c r="E59" s="1106"/>
      <c r="F59" s="1106"/>
      <c r="G59" s="1106"/>
    </row>
    <row r="60" spans="1:16" ht="15.6">
      <c r="A60" s="1105"/>
      <c r="B60" s="115"/>
    </row>
    <row r="61" spans="1:16" ht="16.2" thickBot="1">
      <c r="A61" s="1175" t="str">
        <f>'Data Sheet'!$C$25</f>
        <v>Rochester Gas &amp; Electric Corporation</v>
      </c>
      <c r="B61" s="1105"/>
      <c r="C61" s="1105"/>
      <c r="D61" s="1105"/>
      <c r="E61" s="1164" t="str">
        <f>'Data Sheet'!$C$40</f>
        <v xml:space="preserve"> </v>
      </c>
      <c r="F61" s="1105"/>
      <c r="G61" s="1105" t="str">
        <f>'Data Sheet'!$C$38</f>
        <v>12/31/2013</v>
      </c>
      <c r="H61" s="1175" t="str">
        <f>'Data Sheet'!$C$25</f>
        <v>Rochester Gas &amp; Electric Corporation</v>
      </c>
      <c r="I61" s="1105"/>
      <c r="J61" s="1105"/>
      <c r="K61" s="1105"/>
      <c r="L61" s="1105"/>
      <c r="M61" s="1105"/>
      <c r="N61" s="1164" t="str">
        <f>'Data Sheet'!$C$40</f>
        <v xml:space="preserve"> </v>
      </c>
      <c r="O61" t="str">
        <f>'Data Sheet'!$C$38</f>
        <v>12/31/2013</v>
      </c>
    </row>
    <row r="62" spans="1:16">
      <c r="A62" s="1107"/>
      <c r="B62" s="1108"/>
      <c r="C62" s="1108"/>
      <c r="D62" s="1108"/>
      <c r="E62" s="1108"/>
      <c r="F62" s="1108"/>
      <c r="G62" s="1165"/>
      <c r="H62" s="1107"/>
      <c r="I62" s="1108"/>
      <c r="J62" s="1108"/>
      <c r="K62" s="1108"/>
      <c r="L62" s="1108"/>
      <c r="M62" s="1108"/>
      <c r="N62" s="1108"/>
      <c r="O62" s="1108"/>
      <c r="P62" s="1165"/>
    </row>
    <row r="63" spans="1:16">
      <c r="A63" s="377" t="s">
        <v>3056</v>
      </c>
      <c r="B63" s="69"/>
      <c r="C63" s="69"/>
      <c r="D63" s="69"/>
      <c r="E63" s="69"/>
      <c r="F63" s="69"/>
      <c r="G63" s="1167"/>
      <c r="H63" s="377" t="s">
        <v>3057</v>
      </c>
      <c r="I63" s="69"/>
      <c r="J63" s="69"/>
      <c r="K63" s="69"/>
      <c r="L63" s="69"/>
      <c r="M63" s="69"/>
      <c r="N63" s="69"/>
      <c r="O63" s="69"/>
      <c r="P63" s="73"/>
    </row>
    <row r="64" spans="1:16">
      <c r="A64" s="377" t="s">
        <v>3058</v>
      </c>
      <c r="B64" s="69"/>
      <c r="C64" s="69"/>
      <c r="D64" s="69"/>
      <c r="E64" s="69"/>
      <c r="F64" s="69"/>
      <c r="G64" s="1167"/>
      <c r="H64" s="377" t="s">
        <v>3059</v>
      </c>
      <c r="I64" s="69"/>
      <c r="J64" s="69"/>
      <c r="K64" s="69"/>
      <c r="L64" s="69"/>
      <c r="M64" s="69"/>
      <c r="N64" s="69"/>
      <c r="O64" s="69"/>
      <c r="P64" s="73"/>
    </row>
    <row r="65" spans="1:16">
      <c r="A65" s="1119"/>
      <c r="B65" s="1120"/>
      <c r="C65" s="1120"/>
      <c r="D65" s="1120"/>
      <c r="E65" s="1120"/>
      <c r="F65" s="1120"/>
      <c r="G65" s="1184"/>
      <c r="H65" s="1168"/>
      <c r="I65" s="1120"/>
      <c r="J65" s="1120"/>
      <c r="K65" s="1120"/>
      <c r="L65" s="1120"/>
      <c r="M65" s="1120"/>
      <c r="N65" s="1120"/>
      <c r="O65" s="1120"/>
      <c r="P65" s="1184"/>
    </row>
    <row r="66" spans="1:16">
      <c r="A66" s="409"/>
      <c r="B66" s="89"/>
      <c r="C66" s="84"/>
      <c r="D66" s="82"/>
      <c r="E66" s="82"/>
      <c r="F66" s="315" t="s">
        <v>1124</v>
      </c>
      <c r="G66" s="316"/>
      <c r="H66" s="410"/>
      <c r="I66" s="442"/>
      <c r="J66" s="264" t="s">
        <v>4848</v>
      </c>
      <c r="K66" s="641"/>
      <c r="L66" s="264" t="s">
        <v>4849</v>
      </c>
      <c r="M66" s="264"/>
      <c r="N66" s="264"/>
      <c r="O66" s="264"/>
      <c r="P66" s="316"/>
    </row>
    <row r="67" spans="1:16">
      <c r="A67" s="332"/>
      <c r="B67" s="347" t="s">
        <v>4850</v>
      </c>
      <c r="C67" s="81"/>
      <c r="D67" s="347" t="s">
        <v>4851</v>
      </c>
      <c r="E67" s="347" t="s">
        <v>1128</v>
      </c>
      <c r="F67" s="347" t="s">
        <v>1128</v>
      </c>
      <c r="G67" s="481" t="s">
        <v>1128</v>
      </c>
      <c r="H67" s="72"/>
      <c r="I67" s="81"/>
      <c r="J67" s="81" t="s">
        <v>1418</v>
      </c>
      <c r="K67" s="81"/>
      <c r="L67" s="347" t="s">
        <v>4852</v>
      </c>
      <c r="M67" s="347" t="s">
        <v>4853</v>
      </c>
      <c r="N67" s="346" t="s">
        <v>1937</v>
      </c>
      <c r="O67" s="98"/>
      <c r="P67" s="83"/>
    </row>
    <row r="68" spans="1:16">
      <c r="A68" s="332"/>
      <c r="B68" s="347" t="s">
        <v>4854</v>
      </c>
      <c r="C68" s="347" t="s">
        <v>1130</v>
      </c>
      <c r="D68" s="347" t="s">
        <v>1131</v>
      </c>
      <c r="E68" s="347" t="s">
        <v>1132</v>
      </c>
      <c r="F68" s="347" t="s">
        <v>1133</v>
      </c>
      <c r="G68" s="481" t="s">
        <v>1133</v>
      </c>
      <c r="H68" s="377" t="s">
        <v>1134</v>
      </c>
      <c r="I68" s="490"/>
      <c r="J68" s="347" t="s">
        <v>1134</v>
      </c>
      <c r="K68" s="347" t="s">
        <v>1134</v>
      </c>
      <c r="L68" s="347" t="s">
        <v>3385</v>
      </c>
      <c r="M68" s="347" t="s">
        <v>3385</v>
      </c>
      <c r="N68" s="346" t="s">
        <v>3385</v>
      </c>
      <c r="O68" s="345" t="s">
        <v>4855</v>
      </c>
      <c r="P68" s="270" t="s">
        <v>4856</v>
      </c>
    </row>
    <row r="69" spans="1:16">
      <c r="A69" s="332" t="s">
        <v>1357</v>
      </c>
      <c r="B69" s="347" t="s">
        <v>4857</v>
      </c>
      <c r="C69" s="347" t="s">
        <v>1140</v>
      </c>
      <c r="D69" s="347" t="s">
        <v>1141</v>
      </c>
      <c r="E69" s="347" t="s">
        <v>4852</v>
      </c>
      <c r="F69" s="347" t="s">
        <v>1143</v>
      </c>
      <c r="G69" s="481" t="s">
        <v>1144</v>
      </c>
      <c r="H69" s="377" t="s">
        <v>4858</v>
      </c>
      <c r="I69" s="490"/>
      <c r="J69" s="347" t="s">
        <v>4859</v>
      </c>
      <c r="K69" s="347" t="s">
        <v>4860</v>
      </c>
      <c r="L69" s="347" t="s">
        <v>1146</v>
      </c>
      <c r="M69" s="347" t="s">
        <v>1146</v>
      </c>
      <c r="N69" s="346" t="s">
        <v>1146</v>
      </c>
      <c r="O69" s="345" t="s">
        <v>4861</v>
      </c>
      <c r="P69" s="270" t="s">
        <v>1360</v>
      </c>
    </row>
    <row r="70" spans="1:16">
      <c r="A70" s="333" t="s">
        <v>1360</v>
      </c>
      <c r="B70" s="492" t="s">
        <v>446</v>
      </c>
      <c r="C70" s="492" t="s">
        <v>447</v>
      </c>
      <c r="D70" s="492" t="s">
        <v>448</v>
      </c>
      <c r="E70" s="492" t="s">
        <v>449</v>
      </c>
      <c r="F70" s="492" t="s">
        <v>1953</v>
      </c>
      <c r="G70" s="629" t="s">
        <v>1954</v>
      </c>
      <c r="H70" s="74" t="s">
        <v>4862</v>
      </c>
      <c r="I70" s="118"/>
      <c r="J70" s="118" t="s">
        <v>4863</v>
      </c>
      <c r="K70" s="492" t="s">
        <v>1957</v>
      </c>
      <c r="L70" s="492" t="s">
        <v>1958</v>
      </c>
      <c r="M70" s="492" t="s">
        <v>1959</v>
      </c>
      <c r="N70" s="823" t="s">
        <v>1960</v>
      </c>
      <c r="O70" s="395" t="s">
        <v>4213</v>
      </c>
      <c r="P70" s="273"/>
    </row>
    <row r="71" spans="1:16">
      <c r="A71" s="333">
        <v>1</v>
      </c>
      <c r="B71" s="118" t="s">
        <v>63</v>
      </c>
      <c r="C71" s="118" t="s">
        <v>1418</v>
      </c>
      <c r="D71" s="118">
        <v>8</v>
      </c>
      <c r="E71" s="118" t="s">
        <v>1418</v>
      </c>
      <c r="F71" s="118" t="s">
        <v>1418</v>
      </c>
      <c r="G71" s="76">
        <v>8</v>
      </c>
      <c r="H71" s="567" t="s">
        <v>1418</v>
      </c>
      <c r="I71" s="554"/>
      <c r="J71" s="554" t="s">
        <v>1418</v>
      </c>
      <c r="K71" s="554"/>
      <c r="L71" s="390">
        <v>155000</v>
      </c>
      <c r="M71" s="390" t="s">
        <v>1418</v>
      </c>
      <c r="N71" s="390" t="s">
        <v>1418</v>
      </c>
      <c r="O71" s="552">
        <f t="shared" ref="O71:O119" si="2">SUM(L71:N71)</f>
        <v>155000</v>
      </c>
      <c r="P71" s="273">
        <v>1</v>
      </c>
    </row>
    <row r="72" spans="1:16">
      <c r="A72" s="333">
        <v>2</v>
      </c>
      <c r="B72" s="118" t="s">
        <v>64</v>
      </c>
      <c r="C72" s="118" t="s">
        <v>65</v>
      </c>
      <c r="D72" s="118"/>
      <c r="E72" s="118"/>
      <c r="F72" s="118"/>
      <c r="G72" s="76">
        <v>54</v>
      </c>
      <c r="H72" s="567"/>
      <c r="I72" s="554"/>
      <c r="J72" s="554"/>
      <c r="K72" s="554"/>
      <c r="L72" s="554">
        <v>799500</v>
      </c>
      <c r="M72" s="554"/>
      <c r="N72" s="554"/>
      <c r="O72" s="555">
        <f t="shared" si="2"/>
        <v>799500</v>
      </c>
      <c r="P72" s="273">
        <v>2</v>
      </c>
    </row>
    <row r="73" spans="1:16">
      <c r="A73" s="333">
        <v>3</v>
      </c>
      <c r="B73" s="118" t="s">
        <v>66</v>
      </c>
      <c r="C73" s="118" t="s">
        <v>4687</v>
      </c>
      <c r="D73" s="118">
        <v>26</v>
      </c>
      <c r="E73" s="118"/>
      <c r="F73" s="118"/>
      <c r="G73" s="76"/>
      <c r="H73" s="567"/>
      <c r="I73" s="554"/>
      <c r="J73" s="554">
        <v>620</v>
      </c>
      <c r="K73" s="554"/>
      <c r="L73" s="554"/>
      <c r="M73" s="554">
        <v>54424</v>
      </c>
      <c r="N73" s="554"/>
      <c r="O73" s="555">
        <f t="shared" si="2"/>
        <v>54424</v>
      </c>
      <c r="P73" s="273">
        <v>3</v>
      </c>
    </row>
    <row r="74" spans="1:16">
      <c r="A74" s="333">
        <v>4</v>
      </c>
      <c r="B74" s="118" t="s">
        <v>1937</v>
      </c>
      <c r="C74" s="118"/>
      <c r="D74" s="118"/>
      <c r="E74" s="118"/>
      <c r="F74" s="118"/>
      <c r="G74" s="76"/>
      <c r="H74" s="567"/>
      <c r="I74" s="554">
        <v>42</v>
      </c>
      <c r="J74" s="554"/>
      <c r="K74" s="554"/>
      <c r="L74" s="554"/>
      <c r="M74" s="554">
        <v>1458</v>
      </c>
      <c r="N74" s="554"/>
      <c r="O74" s="555">
        <f t="shared" si="2"/>
        <v>1458</v>
      </c>
      <c r="P74" s="273">
        <v>4</v>
      </c>
    </row>
    <row r="75" spans="1:16">
      <c r="A75" s="333">
        <v>5</v>
      </c>
      <c r="B75" s="118" t="s">
        <v>67</v>
      </c>
      <c r="C75" s="118"/>
      <c r="D75" s="118"/>
      <c r="E75" s="118"/>
      <c r="F75" s="118"/>
      <c r="G75" s="76"/>
      <c r="H75" s="567"/>
      <c r="I75" s="554"/>
      <c r="J75" s="554"/>
      <c r="K75" s="554"/>
      <c r="L75" s="554"/>
      <c r="M75" s="554"/>
      <c r="N75" s="554">
        <v>4835</v>
      </c>
      <c r="O75" s="555">
        <f t="shared" si="2"/>
        <v>4835</v>
      </c>
      <c r="P75" s="273">
        <v>5</v>
      </c>
    </row>
    <row r="76" spans="1:16">
      <c r="A76" s="333">
        <v>6</v>
      </c>
      <c r="B76" s="118" t="s">
        <v>68</v>
      </c>
      <c r="C76" s="118"/>
      <c r="D76" s="118"/>
      <c r="E76" s="118"/>
      <c r="F76" s="118"/>
      <c r="G76" s="76"/>
      <c r="H76" s="567"/>
      <c r="I76" s="554"/>
      <c r="J76" s="554"/>
      <c r="K76" s="554"/>
      <c r="L76" s="554"/>
      <c r="M76" s="554"/>
      <c r="N76" s="554">
        <v>-14759</v>
      </c>
      <c r="O76" s="555">
        <f t="shared" si="2"/>
        <v>-14759</v>
      </c>
      <c r="P76" s="273">
        <v>6</v>
      </c>
    </row>
    <row r="77" spans="1:16">
      <c r="A77" s="333">
        <v>7</v>
      </c>
      <c r="B77" s="118" t="s">
        <v>69</v>
      </c>
      <c r="C77" s="118"/>
      <c r="D77" s="118"/>
      <c r="E77" s="118"/>
      <c r="F77" s="118"/>
      <c r="G77" s="76"/>
      <c r="H77" s="567"/>
      <c r="I77" s="554"/>
      <c r="J77" s="554"/>
      <c r="K77" s="554"/>
      <c r="L77" s="554"/>
      <c r="M77" s="554"/>
      <c r="N77" s="554">
        <v>61893</v>
      </c>
      <c r="O77" s="555">
        <f t="shared" si="2"/>
        <v>61893</v>
      </c>
      <c r="P77" s="273">
        <v>7</v>
      </c>
    </row>
    <row r="78" spans="1:16">
      <c r="A78" s="333">
        <v>8</v>
      </c>
      <c r="B78" s="118" t="s">
        <v>70</v>
      </c>
      <c r="C78" s="118"/>
      <c r="D78" s="118"/>
      <c r="E78" s="118"/>
      <c r="F78" s="118"/>
      <c r="G78" s="76">
        <v>0</v>
      </c>
      <c r="H78" s="567"/>
      <c r="I78" s="554"/>
      <c r="J78" s="554"/>
      <c r="K78" s="554"/>
      <c r="L78" s="554"/>
      <c r="M78" s="554"/>
      <c r="N78" s="554">
        <v>14914</v>
      </c>
      <c r="O78" s="555">
        <f t="shared" si="2"/>
        <v>14914</v>
      </c>
      <c r="P78" s="273">
        <v>8</v>
      </c>
    </row>
    <row r="79" spans="1:16">
      <c r="A79" s="333">
        <v>9</v>
      </c>
      <c r="B79" s="118" t="s">
        <v>71</v>
      </c>
      <c r="C79" s="118"/>
      <c r="D79" s="118"/>
      <c r="E79" s="118"/>
      <c r="F79" s="118"/>
      <c r="G79" s="76">
        <v>75</v>
      </c>
      <c r="H79" s="567"/>
      <c r="I79" s="554"/>
      <c r="J79" s="554"/>
      <c r="K79" s="554"/>
      <c r="L79" s="554">
        <v>780000</v>
      </c>
      <c r="M79" s="554"/>
      <c r="N79" s="554"/>
      <c r="O79" s="555">
        <f t="shared" si="2"/>
        <v>780000</v>
      </c>
      <c r="P79" s="273">
        <v>9</v>
      </c>
    </row>
    <row r="80" spans="1:16">
      <c r="A80" s="333">
        <v>10</v>
      </c>
      <c r="B80" s="118" t="s">
        <v>72</v>
      </c>
      <c r="C80" s="118"/>
      <c r="D80" s="118"/>
      <c r="E80" s="118"/>
      <c r="F80" s="118"/>
      <c r="G80" s="76"/>
      <c r="H80" s="567"/>
      <c r="I80" s="554">
        <v>2519</v>
      </c>
      <c r="J80" s="554"/>
      <c r="K80" s="554"/>
      <c r="L80" s="554"/>
      <c r="M80" s="554">
        <v>87599</v>
      </c>
      <c r="N80" s="554"/>
      <c r="O80" s="555">
        <f t="shared" si="2"/>
        <v>87599</v>
      </c>
      <c r="P80" s="273">
        <v>10</v>
      </c>
    </row>
    <row r="81" spans="1:16">
      <c r="A81" s="333">
        <v>11</v>
      </c>
      <c r="B81" s="118"/>
      <c r="C81" s="118"/>
      <c r="D81" s="118"/>
      <c r="E81" s="118"/>
      <c r="F81" s="118"/>
      <c r="G81" s="76"/>
      <c r="H81" s="567"/>
      <c r="I81" s="554"/>
      <c r="J81" s="554"/>
      <c r="K81" s="554"/>
      <c r="L81" s="554"/>
      <c r="M81" s="554"/>
      <c r="N81" s="554"/>
      <c r="O81" s="555">
        <f t="shared" si="2"/>
        <v>0</v>
      </c>
      <c r="P81" s="273">
        <v>11</v>
      </c>
    </row>
    <row r="82" spans="1:16">
      <c r="A82" s="333">
        <v>12</v>
      </c>
      <c r="B82" s="118"/>
      <c r="C82" s="118"/>
      <c r="D82" s="118"/>
      <c r="E82" s="118"/>
      <c r="F82" s="118"/>
      <c r="G82" s="76"/>
      <c r="H82" s="567"/>
      <c r="I82" s="554"/>
      <c r="J82" s="554"/>
      <c r="K82" s="554"/>
      <c r="L82" s="554"/>
      <c r="M82" s="554"/>
      <c r="N82" s="554"/>
      <c r="O82" s="555">
        <f t="shared" si="2"/>
        <v>0</v>
      </c>
      <c r="P82" s="273">
        <v>12</v>
      </c>
    </row>
    <row r="83" spans="1:16">
      <c r="A83" s="333">
        <v>13</v>
      </c>
      <c r="B83" s="118"/>
      <c r="C83" s="118"/>
      <c r="D83" s="118"/>
      <c r="E83" s="118"/>
      <c r="F83" s="118"/>
      <c r="G83" s="76"/>
      <c r="H83" s="567"/>
      <c r="I83" s="554"/>
      <c r="J83" s="554"/>
      <c r="K83" s="554"/>
      <c r="L83" s="554"/>
      <c r="M83" s="554"/>
      <c r="N83" s="554"/>
      <c r="O83" s="555">
        <f t="shared" si="2"/>
        <v>0</v>
      </c>
      <c r="P83" s="273">
        <v>13</v>
      </c>
    </row>
    <row r="84" spans="1:16">
      <c r="A84" s="333">
        <v>14</v>
      </c>
      <c r="B84" s="118"/>
      <c r="C84" s="118"/>
      <c r="D84" s="118"/>
      <c r="E84" s="118"/>
      <c r="F84" s="118"/>
      <c r="G84" s="76"/>
      <c r="H84" s="567"/>
      <c r="I84" s="554"/>
      <c r="J84" s="554"/>
      <c r="K84" s="554"/>
      <c r="L84" s="554"/>
      <c r="M84" s="554"/>
      <c r="N84" s="554"/>
      <c r="O84" s="555">
        <f t="shared" si="2"/>
        <v>0</v>
      </c>
      <c r="P84" s="273">
        <v>14</v>
      </c>
    </row>
    <row r="85" spans="1:16">
      <c r="A85" s="333">
        <v>15</v>
      </c>
      <c r="B85" s="118"/>
      <c r="C85" s="118"/>
      <c r="D85" s="118"/>
      <c r="E85" s="118"/>
      <c r="F85" s="118"/>
      <c r="G85" s="76"/>
      <c r="H85" s="567"/>
      <c r="I85" s="554"/>
      <c r="J85" s="554"/>
      <c r="K85" s="554"/>
      <c r="L85" s="554"/>
      <c r="M85" s="554"/>
      <c r="N85" s="554"/>
      <c r="O85" s="555">
        <f t="shared" si="2"/>
        <v>0</v>
      </c>
      <c r="P85" s="273">
        <v>15</v>
      </c>
    </row>
    <row r="86" spans="1:16">
      <c r="A86" s="333">
        <v>16</v>
      </c>
      <c r="B86" s="118"/>
      <c r="C86" s="118"/>
      <c r="D86" s="118"/>
      <c r="E86" s="118"/>
      <c r="F86" s="118"/>
      <c r="G86" s="76"/>
      <c r="H86" s="567"/>
      <c r="I86" s="554"/>
      <c r="J86" s="554"/>
      <c r="K86" s="554"/>
      <c r="L86" s="554"/>
      <c r="M86" s="554"/>
      <c r="N86" s="554"/>
      <c r="O86" s="555">
        <f t="shared" si="2"/>
        <v>0</v>
      </c>
      <c r="P86" s="273">
        <v>16</v>
      </c>
    </row>
    <row r="87" spans="1:16">
      <c r="A87" s="333">
        <v>17</v>
      </c>
      <c r="B87" s="118"/>
      <c r="C87" s="118"/>
      <c r="D87" s="118"/>
      <c r="E87" s="118"/>
      <c r="F87" s="118"/>
      <c r="G87" s="76"/>
      <c r="H87" s="567"/>
      <c r="I87" s="554"/>
      <c r="J87" s="554"/>
      <c r="K87" s="554"/>
      <c r="L87" s="554"/>
      <c r="M87" s="554"/>
      <c r="N87" s="554"/>
      <c r="O87" s="555">
        <f t="shared" si="2"/>
        <v>0</v>
      </c>
      <c r="P87" s="273">
        <v>17</v>
      </c>
    </row>
    <row r="88" spans="1:16">
      <c r="A88" s="333">
        <v>18</v>
      </c>
      <c r="B88" s="118"/>
      <c r="C88" s="118"/>
      <c r="D88" s="118"/>
      <c r="E88" s="118"/>
      <c r="F88" s="118"/>
      <c r="G88" s="76"/>
      <c r="H88" s="567"/>
      <c r="I88" s="554"/>
      <c r="J88" s="554"/>
      <c r="K88" s="554"/>
      <c r="L88" s="554"/>
      <c r="M88" s="554"/>
      <c r="N88" s="554"/>
      <c r="O88" s="555">
        <f t="shared" si="2"/>
        <v>0</v>
      </c>
      <c r="P88" s="273">
        <v>18</v>
      </c>
    </row>
    <row r="89" spans="1:16">
      <c r="A89" s="333">
        <v>19</v>
      </c>
      <c r="B89" s="118"/>
      <c r="C89" s="118"/>
      <c r="D89" s="118"/>
      <c r="E89" s="118"/>
      <c r="F89" s="118"/>
      <c r="G89" s="76"/>
      <c r="H89" s="567"/>
      <c r="I89" s="554"/>
      <c r="J89" s="554"/>
      <c r="K89" s="554"/>
      <c r="L89" s="554"/>
      <c r="M89" s="554"/>
      <c r="N89" s="554"/>
      <c r="O89" s="555">
        <f t="shared" si="2"/>
        <v>0</v>
      </c>
      <c r="P89" s="273">
        <v>19</v>
      </c>
    </row>
    <row r="90" spans="1:16">
      <c r="A90" s="333">
        <v>20</v>
      </c>
      <c r="B90" s="118"/>
      <c r="C90" s="118"/>
      <c r="D90" s="118"/>
      <c r="E90" s="118"/>
      <c r="F90" s="118"/>
      <c r="G90" s="76"/>
      <c r="H90" s="567"/>
      <c r="I90" s="554"/>
      <c r="J90" s="554"/>
      <c r="K90" s="554"/>
      <c r="L90" s="554"/>
      <c r="M90" s="554"/>
      <c r="N90" s="554"/>
      <c r="O90" s="555">
        <f t="shared" si="2"/>
        <v>0</v>
      </c>
      <c r="P90" s="273">
        <v>20</v>
      </c>
    </row>
    <row r="91" spans="1:16">
      <c r="A91" s="333">
        <v>21</v>
      </c>
      <c r="B91" s="118"/>
      <c r="C91" s="118"/>
      <c r="D91" s="118"/>
      <c r="E91" s="118"/>
      <c r="F91" s="118"/>
      <c r="G91" s="76"/>
      <c r="H91" s="567"/>
      <c r="I91" s="554"/>
      <c r="J91" s="554"/>
      <c r="K91" s="554"/>
      <c r="L91" s="554"/>
      <c r="M91" s="554"/>
      <c r="N91" s="554"/>
      <c r="O91" s="555">
        <f t="shared" si="2"/>
        <v>0</v>
      </c>
      <c r="P91" s="273">
        <v>21</v>
      </c>
    </row>
    <row r="92" spans="1:16">
      <c r="A92" s="333">
        <v>22</v>
      </c>
      <c r="B92" s="118"/>
      <c r="C92" s="118"/>
      <c r="D92" s="118"/>
      <c r="E92" s="118"/>
      <c r="F92" s="118"/>
      <c r="G92" s="76"/>
      <c r="H92" s="567"/>
      <c r="I92" s="554"/>
      <c r="J92" s="554"/>
      <c r="K92" s="554"/>
      <c r="L92" s="554"/>
      <c r="M92" s="554"/>
      <c r="N92" s="554"/>
      <c r="O92" s="555">
        <f t="shared" si="2"/>
        <v>0</v>
      </c>
      <c r="P92" s="273">
        <v>22</v>
      </c>
    </row>
    <row r="93" spans="1:16">
      <c r="A93" s="333">
        <v>23</v>
      </c>
      <c r="B93" s="118"/>
      <c r="C93" s="118"/>
      <c r="D93" s="118"/>
      <c r="E93" s="118"/>
      <c r="F93" s="118"/>
      <c r="G93" s="76"/>
      <c r="H93" s="567"/>
      <c r="I93" s="554"/>
      <c r="J93" s="554"/>
      <c r="K93" s="554"/>
      <c r="L93" s="554"/>
      <c r="M93" s="554"/>
      <c r="N93" s="554"/>
      <c r="O93" s="555">
        <f t="shared" si="2"/>
        <v>0</v>
      </c>
      <c r="P93" s="273">
        <v>23</v>
      </c>
    </row>
    <row r="94" spans="1:16">
      <c r="A94" s="333">
        <v>24</v>
      </c>
      <c r="B94" s="118"/>
      <c r="C94" s="118"/>
      <c r="D94" s="118"/>
      <c r="E94" s="118"/>
      <c r="F94" s="118"/>
      <c r="G94" s="76"/>
      <c r="H94" s="567"/>
      <c r="I94" s="554"/>
      <c r="J94" s="554"/>
      <c r="K94" s="554"/>
      <c r="L94" s="554"/>
      <c r="M94" s="554"/>
      <c r="N94" s="554"/>
      <c r="O94" s="555">
        <f t="shared" si="2"/>
        <v>0</v>
      </c>
      <c r="P94" s="273">
        <v>24</v>
      </c>
    </row>
    <row r="95" spans="1:16">
      <c r="A95" s="333">
        <v>25</v>
      </c>
      <c r="B95" s="118"/>
      <c r="C95" s="118"/>
      <c r="D95" s="118"/>
      <c r="E95" s="118"/>
      <c r="F95" s="118"/>
      <c r="G95" s="76"/>
      <c r="H95" s="567"/>
      <c r="I95" s="554"/>
      <c r="J95" s="554"/>
      <c r="K95" s="554"/>
      <c r="L95" s="554"/>
      <c r="M95" s="554"/>
      <c r="N95" s="554"/>
      <c r="O95" s="555">
        <f t="shared" si="2"/>
        <v>0</v>
      </c>
      <c r="P95" s="273">
        <v>25</v>
      </c>
    </row>
    <row r="96" spans="1:16">
      <c r="A96" s="333">
        <v>26</v>
      </c>
      <c r="B96" s="118"/>
      <c r="C96" s="118"/>
      <c r="D96" s="118"/>
      <c r="E96" s="118"/>
      <c r="F96" s="118"/>
      <c r="G96" s="76"/>
      <c r="H96" s="567"/>
      <c r="I96" s="554"/>
      <c r="J96" s="554"/>
      <c r="K96" s="554"/>
      <c r="L96" s="554"/>
      <c r="M96" s="554"/>
      <c r="N96" s="554"/>
      <c r="O96" s="555">
        <f t="shared" si="2"/>
        <v>0</v>
      </c>
      <c r="P96" s="273">
        <v>26</v>
      </c>
    </row>
    <row r="97" spans="1:16">
      <c r="A97" s="333">
        <v>27</v>
      </c>
      <c r="B97" s="118"/>
      <c r="C97" s="118"/>
      <c r="D97" s="118"/>
      <c r="E97" s="118"/>
      <c r="F97" s="118"/>
      <c r="G97" s="76"/>
      <c r="H97" s="567"/>
      <c r="I97" s="554"/>
      <c r="J97" s="554"/>
      <c r="K97" s="554"/>
      <c r="L97" s="554"/>
      <c r="M97" s="554"/>
      <c r="N97" s="554"/>
      <c r="O97" s="555">
        <f t="shared" si="2"/>
        <v>0</v>
      </c>
      <c r="P97" s="273">
        <v>27</v>
      </c>
    </row>
    <row r="98" spans="1:16">
      <c r="A98" s="333">
        <v>28</v>
      </c>
      <c r="B98" s="118"/>
      <c r="C98" s="118"/>
      <c r="D98" s="118"/>
      <c r="E98" s="118"/>
      <c r="F98" s="118"/>
      <c r="G98" s="76"/>
      <c r="H98" s="567"/>
      <c r="I98" s="554"/>
      <c r="J98" s="554"/>
      <c r="K98" s="554"/>
      <c r="L98" s="554"/>
      <c r="M98" s="554"/>
      <c r="N98" s="554"/>
      <c r="O98" s="555">
        <f t="shared" si="2"/>
        <v>0</v>
      </c>
      <c r="P98" s="273">
        <v>28</v>
      </c>
    </row>
    <row r="99" spans="1:16">
      <c r="A99" s="333">
        <v>29</v>
      </c>
      <c r="B99" s="118"/>
      <c r="C99" s="118"/>
      <c r="D99" s="118"/>
      <c r="E99" s="118"/>
      <c r="F99" s="118"/>
      <c r="G99" s="76"/>
      <c r="H99" s="567"/>
      <c r="I99" s="554"/>
      <c r="J99" s="554"/>
      <c r="K99" s="554"/>
      <c r="L99" s="554"/>
      <c r="M99" s="554"/>
      <c r="N99" s="554"/>
      <c r="O99" s="555">
        <f t="shared" si="2"/>
        <v>0</v>
      </c>
      <c r="P99" s="273">
        <v>29</v>
      </c>
    </row>
    <row r="100" spans="1:16">
      <c r="A100" s="333">
        <v>30</v>
      </c>
      <c r="B100" s="118"/>
      <c r="C100" s="118"/>
      <c r="D100" s="118"/>
      <c r="E100" s="118"/>
      <c r="F100" s="118"/>
      <c r="G100" s="76"/>
      <c r="H100" s="567"/>
      <c r="I100" s="554"/>
      <c r="J100" s="554"/>
      <c r="K100" s="554"/>
      <c r="L100" s="554"/>
      <c r="M100" s="554"/>
      <c r="N100" s="554"/>
      <c r="O100" s="555">
        <f t="shared" si="2"/>
        <v>0</v>
      </c>
      <c r="P100" s="273">
        <v>30</v>
      </c>
    </row>
    <row r="101" spans="1:16">
      <c r="A101" s="333">
        <v>31</v>
      </c>
      <c r="B101" s="118"/>
      <c r="C101" s="118"/>
      <c r="D101" s="118"/>
      <c r="E101" s="118"/>
      <c r="F101" s="118"/>
      <c r="G101" s="76"/>
      <c r="H101" s="567"/>
      <c r="I101" s="554"/>
      <c r="J101" s="554"/>
      <c r="K101" s="554"/>
      <c r="L101" s="554"/>
      <c r="M101" s="554"/>
      <c r="N101" s="554"/>
      <c r="O101" s="555">
        <f t="shared" si="2"/>
        <v>0</v>
      </c>
      <c r="P101" s="273">
        <v>31</v>
      </c>
    </row>
    <row r="102" spans="1:16">
      <c r="A102" s="333">
        <v>32</v>
      </c>
      <c r="B102" s="118"/>
      <c r="C102" s="118"/>
      <c r="D102" s="118"/>
      <c r="E102" s="118"/>
      <c r="F102" s="118"/>
      <c r="G102" s="76"/>
      <c r="H102" s="567"/>
      <c r="I102" s="554"/>
      <c r="J102" s="554"/>
      <c r="K102" s="554"/>
      <c r="L102" s="554"/>
      <c r="M102" s="554"/>
      <c r="N102" s="554"/>
      <c r="O102" s="555">
        <f t="shared" si="2"/>
        <v>0</v>
      </c>
      <c r="P102" s="273">
        <v>32</v>
      </c>
    </row>
    <row r="103" spans="1:16">
      <c r="A103" s="333">
        <v>33</v>
      </c>
      <c r="B103" s="118"/>
      <c r="C103" s="118"/>
      <c r="D103" s="118"/>
      <c r="E103" s="118"/>
      <c r="F103" s="118"/>
      <c r="G103" s="76"/>
      <c r="H103" s="567"/>
      <c r="I103" s="554"/>
      <c r="J103" s="554"/>
      <c r="K103" s="554"/>
      <c r="L103" s="554"/>
      <c r="M103" s="554"/>
      <c r="N103" s="554"/>
      <c r="O103" s="555">
        <f t="shared" si="2"/>
        <v>0</v>
      </c>
      <c r="P103" s="273">
        <v>33</v>
      </c>
    </row>
    <row r="104" spans="1:16">
      <c r="A104" s="333">
        <v>34</v>
      </c>
      <c r="B104" s="118"/>
      <c r="C104" s="118"/>
      <c r="D104" s="118"/>
      <c r="E104" s="118"/>
      <c r="F104" s="118"/>
      <c r="G104" s="76"/>
      <c r="H104" s="567"/>
      <c r="I104" s="554"/>
      <c r="J104" s="554"/>
      <c r="K104" s="554"/>
      <c r="L104" s="554"/>
      <c r="M104" s="554"/>
      <c r="N104" s="554"/>
      <c r="O104" s="555">
        <f t="shared" si="2"/>
        <v>0</v>
      </c>
      <c r="P104" s="273">
        <v>34</v>
      </c>
    </row>
    <row r="105" spans="1:16">
      <c r="A105" s="333">
        <v>35</v>
      </c>
      <c r="B105" s="118"/>
      <c r="C105" s="118"/>
      <c r="D105" s="118"/>
      <c r="E105" s="118"/>
      <c r="F105" s="118"/>
      <c r="G105" s="76"/>
      <c r="H105" s="567"/>
      <c r="I105" s="554"/>
      <c r="J105" s="554"/>
      <c r="K105" s="554"/>
      <c r="L105" s="554"/>
      <c r="M105" s="554"/>
      <c r="N105" s="554"/>
      <c r="O105" s="555">
        <f t="shared" si="2"/>
        <v>0</v>
      </c>
      <c r="P105" s="273">
        <v>35</v>
      </c>
    </row>
    <row r="106" spans="1:16">
      <c r="A106" s="333">
        <v>36</v>
      </c>
      <c r="B106" s="118"/>
      <c r="C106" s="118"/>
      <c r="D106" s="118"/>
      <c r="E106" s="118"/>
      <c r="F106" s="118"/>
      <c r="G106" s="76"/>
      <c r="H106" s="567"/>
      <c r="I106" s="554"/>
      <c r="J106" s="554"/>
      <c r="K106" s="554"/>
      <c r="L106" s="554"/>
      <c r="M106" s="554"/>
      <c r="N106" s="554"/>
      <c r="O106" s="555">
        <f t="shared" si="2"/>
        <v>0</v>
      </c>
      <c r="P106" s="273">
        <v>36</v>
      </c>
    </row>
    <row r="107" spans="1:16">
      <c r="A107" s="333">
        <v>37</v>
      </c>
      <c r="B107" s="118"/>
      <c r="C107" s="118"/>
      <c r="D107" s="118"/>
      <c r="E107" s="118"/>
      <c r="F107" s="118"/>
      <c r="G107" s="76"/>
      <c r="H107" s="567"/>
      <c r="I107" s="554"/>
      <c r="J107" s="554"/>
      <c r="K107" s="554"/>
      <c r="L107" s="554"/>
      <c r="M107" s="554"/>
      <c r="N107" s="554"/>
      <c r="O107" s="555">
        <f t="shared" si="2"/>
        <v>0</v>
      </c>
      <c r="P107" s="273">
        <v>37</v>
      </c>
    </row>
    <row r="108" spans="1:16">
      <c r="A108" s="333">
        <v>38</v>
      </c>
      <c r="B108" s="118"/>
      <c r="C108" s="118"/>
      <c r="D108" s="118"/>
      <c r="E108" s="118"/>
      <c r="F108" s="118"/>
      <c r="G108" s="76"/>
      <c r="H108" s="567"/>
      <c r="I108" s="554"/>
      <c r="J108" s="554"/>
      <c r="K108" s="554"/>
      <c r="L108" s="554"/>
      <c r="M108" s="554"/>
      <c r="N108" s="554"/>
      <c r="O108" s="555">
        <f t="shared" si="2"/>
        <v>0</v>
      </c>
      <c r="P108" s="273">
        <v>38</v>
      </c>
    </row>
    <row r="109" spans="1:16">
      <c r="A109" s="333">
        <v>39</v>
      </c>
      <c r="B109" s="118"/>
      <c r="C109" s="118"/>
      <c r="D109" s="118"/>
      <c r="E109" s="118"/>
      <c r="F109" s="118"/>
      <c r="G109" s="76"/>
      <c r="H109" s="567"/>
      <c r="I109" s="554"/>
      <c r="J109" s="554"/>
      <c r="K109" s="554"/>
      <c r="L109" s="554"/>
      <c r="M109" s="554"/>
      <c r="N109" s="554"/>
      <c r="O109" s="555">
        <f t="shared" si="2"/>
        <v>0</v>
      </c>
      <c r="P109" s="273">
        <v>39</v>
      </c>
    </row>
    <row r="110" spans="1:16">
      <c r="A110" s="333">
        <v>40</v>
      </c>
      <c r="B110" s="118"/>
      <c r="C110" s="118"/>
      <c r="D110" s="118"/>
      <c r="E110" s="118"/>
      <c r="F110" s="118"/>
      <c r="G110" s="76"/>
      <c r="H110" s="567"/>
      <c r="I110" s="554"/>
      <c r="J110" s="554"/>
      <c r="K110" s="554"/>
      <c r="L110" s="554"/>
      <c r="M110" s="554"/>
      <c r="N110" s="554"/>
      <c r="O110" s="555">
        <f t="shared" si="2"/>
        <v>0</v>
      </c>
      <c r="P110" s="273">
        <v>40</v>
      </c>
    </row>
    <row r="111" spans="1:16">
      <c r="A111" s="333">
        <v>41</v>
      </c>
      <c r="B111" s="118"/>
      <c r="C111" s="118"/>
      <c r="D111" s="118"/>
      <c r="E111" s="118"/>
      <c r="F111" s="118"/>
      <c r="G111" s="76"/>
      <c r="H111" s="567"/>
      <c r="I111" s="554"/>
      <c r="J111" s="554"/>
      <c r="K111" s="554"/>
      <c r="L111" s="554"/>
      <c r="M111" s="554"/>
      <c r="N111" s="554"/>
      <c r="O111" s="555">
        <f t="shared" si="2"/>
        <v>0</v>
      </c>
      <c r="P111" s="273">
        <v>41</v>
      </c>
    </row>
    <row r="112" spans="1:16">
      <c r="A112" s="333">
        <v>42</v>
      </c>
      <c r="B112" s="118"/>
      <c r="C112" s="118"/>
      <c r="D112" s="118"/>
      <c r="E112" s="118"/>
      <c r="F112" s="118"/>
      <c r="G112" s="76"/>
      <c r="H112" s="567"/>
      <c r="I112" s="554"/>
      <c r="J112" s="554"/>
      <c r="K112" s="554"/>
      <c r="L112" s="554"/>
      <c r="M112" s="554"/>
      <c r="N112" s="554"/>
      <c r="O112" s="555">
        <f t="shared" si="2"/>
        <v>0</v>
      </c>
      <c r="P112" s="273">
        <v>42</v>
      </c>
    </row>
    <row r="113" spans="1:16">
      <c r="A113" s="333">
        <v>43</v>
      </c>
      <c r="B113" s="118"/>
      <c r="C113" s="118"/>
      <c r="D113" s="118"/>
      <c r="E113" s="118"/>
      <c r="F113" s="118"/>
      <c r="G113" s="76"/>
      <c r="H113" s="567"/>
      <c r="I113" s="554"/>
      <c r="J113" s="554"/>
      <c r="K113" s="554"/>
      <c r="L113" s="554"/>
      <c r="M113" s="554"/>
      <c r="N113" s="554"/>
      <c r="O113" s="555">
        <f t="shared" si="2"/>
        <v>0</v>
      </c>
      <c r="P113" s="273">
        <v>43</v>
      </c>
    </row>
    <row r="114" spans="1:16">
      <c r="A114" s="333">
        <v>44</v>
      </c>
      <c r="B114" s="118"/>
      <c r="C114" s="118"/>
      <c r="D114" s="118"/>
      <c r="E114" s="118"/>
      <c r="F114" s="118"/>
      <c r="G114" s="76"/>
      <c r="H114" s="567"/>
      <c r="I114" s="554"/>
      <c r="J114" s="554"/>
      <c r="K114" s="554"/>
      <c r="L114" s="554"/>
      <c r="M114" s="554"/>
      <c r="N114" s="554"/>
      <c r="O114" s="555">
        <f t="shared" si="2"/>
        <v>0</v>
      </c>
      <c r="P114" s="273">
        <v>44</v>
      </c>
    </row>
    <row r="115" spans="1:16">
      <c r="A115" s="333">
        <v>45</v>
      </c>
      <c r="B115" s="118"/>
      <c r="C115" s="118"/>
      <c r="D115" s="118"/>
      <c r="E115" s="118"/>
      <c r="F115" s="118"/>
      <c r="G115" s="76"/>
      <c r="H115" s="567"/>
      <c r="I115" s="554"/>
      <c r="J115" s="554"/>
      <c r="K115" s="554"/>
      <c r="L115" s="554"/>
      <c r="M115" s="554"/>
      <c r="N115" s="554"/>
      <c r="O115" s="555">
        <f t="shared" si="2"/>
        <v>0</v>
      </c>
      <c r="P115" s="273">
        <v>45</v>
      </c>
    </row>
    <row r="116" spans="1:16">
      <c r="A116" s="333">
        <v>46</v>
      </c>
      <c r="B116" s="118"/>
      <c r="C116" s="118"/>
      <c r="D116" s="118"/>
      <c r="E116" s="118"/>
      <c r="F116" s="118"/>
      <c r="G116" s="76"/>
      <c r="H116" s="567"/>
      <c r="I116" s="554"/>
      <c r="J116" s="554"/>
      <c r="K116" s="554"/>
      <c r="L116" s="554"/>
      <c r="M116" s="554"/>
      <c r="N116" s="554"/>
      <c r="O116" s="555">
        <f t="shared" si="2"/>
        <v>0</v>
      </c>
      <c r="P116" s="273">
        <v>46</v>
      </c>
    </row>
    <row r="117" spans="1:16">
      <c r="A117" s="333">
        <v>47</v>
      </c>
      <c r="B117" s="118"/>
      <c r="C117" s="118"/>
      <c r="D117" s="118"/>
      <c r="E117" s="118"/>
      <c r="F117" s="118"/>
      <c r="G117" s="76"/>
      <c r="H117" s="567"/>
      <c r="I117" s="554"/>
      <c r="J117" s="554"/>
      <c r="K117" s="554"/>
      <c r="L117" s="554"/>
      <c r="M117" s="554"/>
      <c r="N117" s="554"/>
      <c r="O117" s="555">
        <f t="shared" si="2"/>
        <v>0</v>
      </c>
      <c r="P117" s="273">
        <v>47</v>
      </c>
    </row>
    <row r="118" spans="1:16">
      <c r="A118" s="333">
        <v>48</v>
      </c>
      <c r="B118" s="118"/>
      <c r="C118" s="118"/>
      <c r="D118" s="118"/>
      <c r="E118" s="118"/>
      <c r="F118" s="118"/>
      <c r="G118" s="76"/>
      <c r="H118" s="567"/>
      <c r="I118" s="554"/>
      <c r="J118" s="554"/>
      <c r="K118" s="554"/>
      <c r="L118" s="554"/>
      <c r="M118" s="554"/>
      <c r="N118" s="554"/>
      <c r="O118" s="555">
        <f t="shared" si="2"/>
        <v>0</v>
      </c>
      <c r="P118" s="273">
        <v>48</v>
      </c>
    </row>
    <row r="119" spans="1:16">
      <c r="A119" s="333">
        <v>49</v>
      </c>
      <c r="B119" s="118"/>
      <c r="C119" s="118"/>
      <c r="D119" s="118"/>
      <c r="E119" s="118"/>
      <c r="F119" s="118"/>
      <c r="G119" s="76"/>
      <c r="H119" s="567"/>
      <c r="I119" s="554"/>
      <c r="J119" s="554"/>
      <c r="K119" s="554"/>
      <c r="L119" s="554"/>
      <c r="M119" s="554"/>
      <c r="N119" s="554"/>
      <c r="O119" s="555">
        <f t="shared" si="2"/>
        <v>0</v>
      </c>
      <c r="P119" s="273">
        <v>49</v>
      </c>
    </row>
    <row r="120" spans="1:16" ht="15.6" thickBot="1">
      <c r="A120" s="340">
        <v>50</v>
      </c>
      <c r="B120" s="824" t="s">
        <v>1938</v>
      </c>
      <c r="C120" s="618"/>
      <c r="D120" s="618"/>
      <c r="E120" s="618"/>
      <c r="F120" s="618"/>
      <c r="G120" s="645"/>
      <c r="H120" s="563"/>
      <c r="I120" s="644">
        <f t="shared" ref="I120:O120" si="3">SUM(I71:I119)</f>
        <v>2561</v>
      </c>
      <c r="J120" s="644">
        <f t="shared" si="3"/>
        <v>620</v>
      </c>
      <c r="K120" s="644">
        <f t="shared" si="3"/>
        <v>0</v>
      </c>
      <c r="L120" s="511">
        <f t="shared" si="3"/>
        <v>1734500</v>
      </c>
      <c r="M120" s="511">
        <f t="shared" si="3"/>
        <v>143481</v>
      </c>
      <c r="N120" s="511">
        <f t="shared" si="3"/>
        <v>66883</v>
      </c>
      <c r="O120" s="511">
        <f t="shared" si="3"/>
        <v>1944864</v>
      </c>
      <c r="P120" s="311">
        <v>50</v>
      </c>
    </row>
    <row r="121" spans="1:16">
      <c r="A121" s="1020"/>
      <c r="B121" s="1020"/>
      <c r="C121" s="1185"/>
      <c r="D121" s="1185"/>
      <c r="E121" s="1185"/>
      <c r="F121" s="1185"/>
      <c r="G121" s="1185"/>
      <c r="H121" s="1178"/>
      <c r="I121" s="1178"/>
      <c r="J121" s="1178"/>
      <c r="K121" s="1178"/>
      <c r="L121" s="1179"/>
      <c r="M121" s="1179"/>
      <c r="N121" s="1179"/>
      <c r="O121" s="1179"/>
      <c r="P121" s="1020"/>
    </row>
    <row r="122" spans="1:16">
      <c r="A122" s="471" t="s">
        <v>4864</v>
      </c>
      <c r="B122" s="1105"/>
      <c r="C122" s="1105"/>
      <c r="D122" s="1105"/>
      <c r="E122" s="1105"/>
      <c r="F122" s="1105"/>
      <c r="G122" s="1105"/>
      <c r="H122" s="471" t="s">
        <v>4864</v>
      </c>
      <c r="I122" s="1105"/>
      <c r="J122" s="1105"/>
      <c r="K122" s="1105"/>
      <c r="L122" s="1105"/>
      <c r="M122" s="1183"/>
    </row>
    <row r="123" spans="1:16">
      <c r="A123" s="69" t="s">
        <v>4867</v>
      </c>
      <c r="B123" s="69"/>
      <c r="C123" s="69"/>
      <c r="D123" s="69"/>
      <c r="E123" s="69"/>
      <c r="F123" s="69"/>
      <c r="G123" s="69"/>
      <c r="H123" s="69" t="s">
        <v>4868</v>
      </c>
      <c r="I123" s="69"/>
      <c r="J123" s="69"/>
      <c r="K123" s="69"/>
      <c r="L123" s="69"/>
      <c r="M123" s="69"/>
      <c r="N123" s="69"/>
      <c r="O123" s="69"/>
      <c r="P123" s="69"/>
    </row>
    <row r="124" spans="1:16" ht="16.2" thickBot="1">
      <c r="A124" s="1175" t="str">
        <f>'Data Sheet'!$C$25</f>
        <v>Rochester Gas &amp; Electric Corporation</v>
      </c>
      <c r="B124" s="1105"/>
      <c r="C124" s="1105"/>
      <c r="D124" s="1105"/>
      <c r="E124" s="1164" t="str">
        <f>'Data Sheet'!$C$40</f>
        <v xml:space="preserve"> </v>
      </c>
      <c r="F124" s="1105"/>
      <c r="G124" s="1105" t="str">
        <f>'Data Sheet'!$C$38</f>
        <v>12/31/2013</v>
      </c>
      <c r="H124" s="1175" t="str">
        <f>'Data Sheet'!$C$25</f>
        <v>Rochester Gas &amp; Electric Corporation</v>
      </c>
      <c r="I124" s="1105"/>
      <c r="J124" s="1105"/>
      <c r="K124" s="1105"/>
      <c r="L124" s="1105"/>
      <c r="M124" s="1105"/>
      <c r="N124" s="1164" t="str">
        <f>'Data Sheet'!$C$40</f>
        <v xml:space="preserve"> </v>
      </c>
      <c r="O124" t="str">
        <f>'Data Sheet'!$C$38</f>
        <v>12/31/2013</v>
      </c>
    </row>
    <row r="125" spans="1:16">
      <c r="A125" s="1107"/>
      <c r="B125" s="1108"/>
      <c r="C125" s="1108"/>
      <c r="D125" s="1108"/>
      <c r="E125" s="1108"/>
      <c r="F125" s="1108"/>
      <c r="G125" s="1165"/>
      <c r="H125" s="1107"/>
      <c r="I125" s="1108"/>
      <c r="J125" s="1108"/>
      <c r="K125" s="1108"/>
      <c r="L125" s="1108"/>
      <c r="M125" s="1108"/>
      <c r="N125" s="1108"/>
      <c r="O125" s="1108"/>
      <c r="P125" s="1165"/>
    </row>
    <row r="126" spans="1:16">
      <c r="A126" s="377" t="s">
        <v>3056</v>
      </c>
      <c r="B126" s="69"/>
      <c r="C126" s="69"/>
      <c r="D126" s="69"/>
      <c r="E126" s="69"/>
      <c r="F126" s="69"/>
      <c r="G126" s="1167"/>
      <c r="H126" s="377" t="s">
        <v>3057</v>
      </c>
      <c r="I126" s="69"/>
      <c r="J126" s="69"/>
      <c r="K126" s="69"/>
      <c r="L126" s="69"/>
      <c r="M126" s="69"/>
      <c r="N126" s="69"/>
      <c r="O126" s="69"/>
      <c r="P126" s="73"/>
    </row>
    <row r="127" spans="1:16">
      <c r="A127" s="377" t="s">
        <v>3058</v>
      </c>
      <c r="B127" s="69"/>
      <c r="C127" s="69"/>
      <c r="D127" s="69"/>
      <c r="E127" s="69"/>
      <c r="F127" s="69"/>
      <c r="G127" s="1167"/>
      <c r="H127" s="377" t="s">
        <v>3059</v>
      </c>
      <c r="I127" s="69"/>
      <c r="J127" s="69"/>
      <c r="K127" s="69"/>
      <c r="L127" s="69"/>
      <c r="M127" s="69"/>
      <c r="N127" s="69"/>
      <c r="O127" s="69"/>
      <c r="P127" s="73"/>
    </row>
    <row r="128" spans="1:16">
      <c r="A128" s="1119"/>
      <c r="B128" s="1120"/>
      <c r="C128" s="1120"/>
      <c r="D128" s="1120"/>
      <c r="E128" s="1120"/>
      <c r="F128" s="1120"/>
      <c r="G128" s="1184"/>
      <c r="H128" s="1168"/>
      <c r="I128" s="1120"/>
      <c r="J128" s="1120"/>
      <c r="K128" s="1120"/>
      <c r="L128" s="1120"/>
      <c r="M128" s="1120"/>
      <c r="N128" s="1120"/>
      <c r="O128" s="1120"/>
      <c r="P128" s="1184"/>
    </row>
    <row r="129" spans="1:16">
      <c r="A129" s="409"/>
      <c r="B129" s="89"/>
      <c r="C129" s="84"/>
      <c r="D129" s="82"/>
      <c r="E129" s="82"/>
      <c r="F129" s="315" t="s">
        <v>1124</v>
      </c>
      <c r="G129" s="316"/>
      <c r="H129" s="410"/>
      <c r="I129" s="442"/>
      <c r="J129" s="264" t="s">
        <v>4848</v>
      </c>
      <c r="K129" s="641"/>
      <c r="L129" s="264" t="s">
        <v>4849</v>
      </c>
      <c r="M129" s="264"/>
      <c r="N129" s="264"/>
      <c r="O129" s="264"/>
      <c r="P129" s="316"/>
    </row>
    <row r="130" spans="1:16">
      <c r="A130" s="332"/>
      <c r="B130" s="347" t="s">
        <v>4850</v>
      </c>
      <c r="C130" s="81"/>
      <c r="D130" s="347" t="s">
        <v>4851</v>
      </c>
      <c r="E130" s="347" t="s">
        <v>1128</v>
      </c>
      <c r="F130" s="347" t="s">
        <v>1128</v>
      </c>
      <c r="G130" s="481" t="s">
        <v>1128</v>
      </c>
      <c r="H130" s="72"/>
      <c r="I130" s="81"/>
      <c r="J130" s="81" t="s">
        <v>1418</v>
      </c>
      <c r="K130" s="81"/>
      <c r="L130" s="347" t="s">
        <v>4852</v>
      </c>
      <c r="M130" s="347" t="s">
        <v>4853</v>
      </c>
      <c r="N130" s="346" t="s">
        <v>1937</v>
      </c>
      <c r="O130" s="98"/>
      <c r="P130" s="83"/>
    </row>
    <row r="131" spans="1:16">
      <c r="A131" s="332"/>
      <c r="B131" s="347" t="s">
        <v>4854</v>
      </c>
      <c r="C131" s="347" t="s">
        <v>1130</v>
      </c>
      <c r="D131" s="347" t="s">
        <v>1131</v>
      </c>
      <c r="E131" s="347" t="s">
        <v>1132</v>
      </c>
      <c r="F131" s="347" t="s">
        <v>1133</v>
      </c>
      <c r="G131" s="481" t="s">
        <v>1133</v>
      </c>
      <c r="H131" s="377" t="s">
        <v>1134</v>
      </c>
      <c r="I131" s="490"/>
      <c r="J131" s="347" t="s">
        <v>1134</v>
      </c>
      <c r="K131" s="347" t="s">
        <v>1134</v>
      </c>
      <c r="L131" s="347" t="s">
        <v>3385</v>
      </c>
      <c r="M131" s="347" t="s">
        <v>3385</v>
      </c>
      <c r="N131" s="346" t="s">
        <v>3385</v>
      </c>
      <c r="O131" s="345" t="s">
        <v>4855</v>
      </c>
      <c r="P131" s="270" t="s">
        <v>4856</v>
      </c>
    </row>
    <row r="132" spans="1:16">
      <c r="A132" s="332" t="s">
        <v>1357</v>
      </c>
      <c r="B132" s="347" t="s">
        <v>4857</v>
      </c>
      <c r="C132" s="347" t="s">
        <v>1140</v>
      </c>
      <c r="D132" s="347" t="s">
        <v>1141</v>
      </c>
      <c r="E132" s="347" t="s">
        <v>4852</v>
      </c>
      <c r="F132" s="347" t="s">
        <v>1143</v>
      </c>
      <c r="G132" s="481" t="s">
        <v>1144</v>
      </c>
      <c r="H132" s="377" t="s">
        <v>4858</v>
      </c>
      <c r="I132" s="490"/>
      <c r="J132" s="347" t="s">
        <v>4859</v>
      </c>
      <c r="K132" s="347" t="s">
        <v>4860</v>
      </c>
      <c r="L132" s="347" t="s">
        <v>1146</v>
      </c>
      <c r="M132" s="347" t="s">
        <v>1146</v>
      </c>
      <c r="N132" s="346" t="s">
        <v>1146</v>
      </c>
      <c r="O132" s="345" t="s">
        <v>4861</v>
      </c>
      <c r="P132" s="270" t="s">
        <v>1360</v>
      </c>
    </row>
    <row r="133" spans="1:16">
      <c r="A133" s="333" t="s">
        <v>1360</v>
      </c>
      <c r="B133" s="492" t="s">
        <v>446</v>
      </c>
      <c r="C133" s="492" t="s">
        <v>447</v>
      </c>
      <c r="D133" s="492" t="s">
        <v>448</v>
      </c>
      <c r="E133" s="492" t="s">
        <v>449</v>
      </c>
      <c r="F133" s="492" t="s">
        <v>1953</v>
      </c>
      <c r="G133" s="629" t="s">
        <v>1954</v>
      </c>
      <c r="H133" s="74" t="s">
        <v>4862</v>
      </c>
      <c r="I133" s="118"/>
      <c r="J133" s="118" t="s">
        <v>4863</v>
      </c>
      <c r="K133" s="492" t="s">
        <v>1957</v>
      </c>
      <c r="L133" s="492" t="s">
        <v>1958</v>
      </c>
      <c r="M133" s="492" t="s">
        <v>1959</v>
      </c>
      <c r="N133" s="823" t="s">
        <v>1960</v>
      </c>
      <c r="O133" s="395" t="s">
        <v>4213</v>
      </c>
      <c r="P133" s="273"/>
    </row>
    <row r="134" spans="1:16">
      <c r="A134" s="333">
        <v>1</v>
      </c>
      <c r="B134" s="118" t="s">
        <v>1418</v>
      </c>
      <c r="C134" s="118" t="s">
        <v>1418</v>
      </c>
      <c r="D134" s="118" t="s">
        <v>1418</v>
      </c>
      <c r="E134" s="118" t="s">
        <v>1418</v>
      </c>
      <c r="F134" s="118" t="s">
        <v>1418</v>
      </c>
      <c r="G134" s="76" t="s">
        <v>1418</v>
      </c>
      <c r="H134" s="567" t="s">
        <v>1418</v>
      </c>
      <c r="I134" s="554"/>
      <c r="J134" s="554" t="s">
        <v>1418</v>
      </c>
      <c r="K134" s="554"/>
      <c r="L134" s="390" t="s">
        <v>1418</v>
      </c>
      <c r="M134" s="390" t="s">
        <v>1418</v>
      </c>
      <c r="N134" s="390" t="s">
        <v>1418</v>
      </c>
      <c r="O134" s="552">
        <f t="shared" ref="O134:O182" si="4">SUM(L134:N134)</f>
        <v>0</v>
      </c>
      <c r="P134" s="273">
        <v>1</v>
      </c>
    </row>
    <row r="135" spans="1:16">
      <c r="A135" s="333">
        <v>2</v>
      </c>
      <c r="B135" s="118"/>
      <c r="C135" s="118"/>
      <c r="D135" s="118"/>
      <c r="E135" s="118"/>
      <c r="F135" s="118"/>
      <c r="G135" s="76"/>
      <c r="H135" s="567"/>
      <c r="I135" s="554"/>
      <c r="J135" s="554"/>
      <c r="K135" s="554"/>
      <c r="L135" s="554" t="s">
        <v>1418</v>
      </c>
      <c r="M135" s="554"/>
      <c r="N135" s="554"/>
      <c r="O135" s="555">
        <f t="shared" si="4"/>
        <v>0</v>
      </c>
      <c r="P135" s="273">
        <v>2</v>
      </c>
    </row>
    <row r="136" spans="1:16">
      <c r="A136" s="333">
        <v>3</v>
      </c>
      <c r="B136" s="118"/>
      <c r="C136" s="118"/>
      <c r="D136" s="118"/>
      <c r="E136" s="118"/>
      <c r="F136" s="118"/>
      <c r="G136" s="76"/>
      <c r="H136" s="567"/>
      <c r="I136" s="554"/>
      <c r="J136" s="554"/>
      <c r="K136" s="554"/>
      <c r="L136" s="554"/>
      <c r="M136" s="554"/>
      <c r="N136" s="554"/>
      <c r="O136" s="555">
        <f t="shared" si="4"/>
        <v>0</v>
      </c>
      <c r="P136" s="273">
        <v>3</v>
      </c>
    </row>
    <row r="137" spans="1:16">
      <c r="A137" s="333">
        <v>4</v>
      </c>
      <c r="B137" s="118"/>
      <c r="C137" s="118"/>
      <c r="D137" s="118"/>
      <c r="E137" s="118"/>
      <c r="F137" s="118"/>
      <c r="G137" s="76"/>
      <c r="H137" s="567"/>
      <c r="I137" s="554"/>
      <c r="J137" s="554"/>
      <c r="K137" s="554"/>
      <c r="L137" s="554"/>
      <c r="M137" s="554"/>
      <c r="N137" s="554"/>
      <c r="O137" s="555">
        <f t="shared" si="4"/>
        <v>0</v>
      </c>
      <c r="P137" s="273">
        <v>4</v>
      </c>
    </row>
    <row r="138" spans="1:16">
      <c r="A138" s="333">
        <v>5</v>
      </c>
      <c r="B138" s="118"/>
      <c r="C138" s="118"/>
      <c r="D138" s="118"/>
      <c r="E138" s="118"/>
      <c r="F138" s="118"/>
      <c r="G138" s="76"/>
      <c r="H138" s="567"/>
      <c r="I138" s="554"/>
      <c r="J138" s="554"/>
      <c r="K138" s="554"/>
      <c r="L138" s="554"/>
      <c r="M138" s="554"/>
      <c r="N138" s="554"/>
      <c r="O138" s="555">
        <f t="shared" si="4"/>
        <v>0</v>
      </c>
      <c r="P138" s="273">
        <v>5</v>
      </c>
    </row>
    <row r="139" spans="1:16">
      <c r="A139" s="333">
        <v>6</v>
      </c>
      <c r="B139" s="118"/>
      <c r="C139" s="118"/>
      <c r="D139" s="118"/>
      <c r="E139" s="118"/>
      <c r="F139" s="118"/>
      <c r="G139" s="76"/>
      <c r="H139" s="567"/>
      <c r="I139" s="554"/>
      <c r="J139" s="554"/>
      <c r="K139" s="554"/>
      <c r="L139" s="554"/>
      <c r="M139" s="554"/>
      <c r="N139" s="554"/>
      <c r="O139" s="555">
        <f t="shared" si="4"/>
        <v>0</v>
      </c>
      <c r="P139" s="273">
        <v>6</v>
      </c>
    </row>
    <row r="140" spans="1:16">
      <c r="A140" s="333">
        <v>7</v>
      </c>
      <c r="B140" s="118"/>
      <c r="C140" s="118"/>
      <c r="D140" s="118"/>
      <c r="E140" s="118"/>
      <c r="F140" s="118"/>
      <c r="G140" s="76"/>
      <c r="H140" s="567"/>
      <c r="I140" s="554"/>
      <c r="J140" s="554"/>
      <c r="K140" s="554"/>
      <c r="L140" s="554"/>
      <c r="M140" s="554"/>
      <c r="N140" s="554"/>
      <c r="O140" s="555">
        <f t="shared" si="4"/>
        <v>0</v>
      </c>
      <c r="P140" s="273">
        <v>7</v>
      </c>
    </row>
    <row r="141" spans="1:16">
      <c r="A141" s="333">
        <v>8</v>
      </c>
      <c r="B141" s="118"/>
      <c r="C141" s="118"/>
      <c r="D141" s="118"/>
      <c r="E141" s="118"/>
      <c r="F141" s="118"/>
      <c r="G141" s="76"/>
      <c r="H141" s="567"/>
      <c r="I141" s="554"/>
      <c r="J141" s="554"/>
      <c r="K141" s="554"/>
      <c r="L141" s="554"/>
      <c r="M141" s="554"/>
      <c r="N141" s="554"/>
      <c r="O141" s="555">
        <f t="shared" si="4"/>
        <v>0</v>
      </c>
      <c r="P141" s="273">
        <v>8</v>
      </c>
    </row>
    <row r="142" spans="1:16">
      <c r="A142" s="333">
        <v>9</v>
      </c>
      <c r="B142" s="118"/>
      <c r="C142" s="118"/>
      <c r="D142" s="118"/>
      <c r="E142" s="118"/>
      <c r="F142" s="118"/>
      <c r="G142" s="76"/>
      <c r="H142" s="567"/>
      <c r="I142" s="554"/>
      <c r="J142" s="554"/>
      <c r="K142" s="554"/>
      <c r="L142" s="554"/>
      <c r="M142" s="554"/>
      <c r="N142" s="554"/>
      <c r="O142" s="555">
        <f t="shared" si="4"/>
        <v>0</v>
      </c>
      <c r="P142" s="273">
        <v>9</v>
      </c>
    </row>
    <row r="143" spans="1:16">
      <c r="A143" s="333">
        <v>10</v>
      </c>
      <c r="B143" s="118"/>
      <c r="C143" s="118"/>
      <c r="D143" s="118"/>
      <c r="E143" s="118"/>
      <c r="F143" s="118"/>
      <c r="G143" s="76"/>
      <c r="H143" s="567"/>
      <c r="I143" s="554"/>
      <c r="J143" s="554"/>
      <c r="K143" s="554"/>
      <c r="L143" s="554"/>
      <c r="M143" s="554"/>
      <c r="N143" s="554"/>
      <c r="O143" s="555">
        <f t="shared" si="4"/>
        <v>0</v>
      </c>
      <c r="P143" s="273">
        <v>10</v>
      </c>
    </row>
    <row r="144" spans="1:16">
      <c r="A144" s="333">
        <v>11</v>
      </c>
      <c r="B144" s="118"/>
      <c r="C144" s="118"/>
      <c r="D144" s="118"/>
      <c r="E144" s="118"/>
      <c r="F144" s="118"/>
      <c r="G144" s="76"/>
      <c r="H144" s="567"/>
      <c r="I144" s="554"/>
      <c r="J144" s="554"/>
      <c r="K144" s="554"/>
      <c r="L144" s="554"/>
      <c r="M144" s="554"/>
      <c r="N144" s="554"/>
      <c r="O144" s="555">
        <f t="shared" si="4"/>
        <v>0</v>
      </c>
      <c r="P144" s="273">
        <v>11</v>
      </c>
    </row>
    <row r="145" spans="1:16">
      <c r="A145" s="333">
        <v>12</v>
      </c>
      <c r="B145" s="118"/>
      <c r="C145" s="118"/>
      <c r="D145" s="118"/>
      <c r="E145" s="118"/>
      <c r="F145" s="118"/>
      <c r="G145" s="76"/>
      <c r="H145" s="567"/>
      <c r="I145" s="554"/>
      <c r="J145" s="554"/>
      <c r="K145" s="554"/>
      <c r="L145" s="554"/>
      <c r="M145" s="554"/>
      <c r="N145" s="554"/>
      <c r="O145" s="555">
        <f t="shared" si="4"/>
        <v>0</v>
      </c>
      <c r="P145" s="273">
        <v>12</v>
      </c>
    </row>
    <row r="146" spans="1:16">
      <c r="A146" s="333">
        <v>13</v>
      </c>
      <c r="B146" s="118"/>
      <c r="C146" s="118"/>
      <c r="D146" s="118"/>
      <c r="E146" s="118"/>
      <c r="F146" s="118"/>
      <c r="G146" s="76"/>
      <c r="H146" s="567"/>
      <c r="I146" s="554"/>
      <c r="J146" s="554"/>
      <c r="K146" s="554"/>
      <c r="L146" s="554"/>
      <c r="M146" s="554"/>
      <c r="N146" s="554"/>
      <c r="O146" s="555">
        <f t="shared" si="4"/>
        <v>0</v>
      </c>
      <c r="P146" s="273">
        <v>13</v>
      </c>
    </row>
    <row r="147" spans="1:16">
      <c r="A147" s="333">
        <v>14</v>
      </c>
      <c r="B147" s="118"/>
      <c r="C147" s="118"/>
      <c r="D147" s="118"/>
      <c r="E147" s="118"/>
      <c r="F147" s="118"/>
      <c r="G147" s="76"/>
      <c r="H147" s="567"/>
      <c r="I147" s="554"/>
      <c r="J147" s="554"/>
      <c r="K147" s="554"/>
      <c r="L147" s="554"/>
      <c r="M147" s="554"/>
      <c r="N147" s="554"/>
      <c r="O147" s="555">
        <f t="shared" si="4"/>
        <v>0</v>
      </c>
      <c r="P147" s="273">
        <v>14</v>
      </c>
    </row>
    <row r="148" spans="1:16">
      <c r="A148" s="333">
        <v>15</v>
      </c>
      <c r="B148" s="118"/>
      <c r="C148" s="118"/>
      <c r="D148" s="118"/>
      <c r="E148" s="118"/>
      <c r="F148" s="118"/>
      <c r="G148" s="76"/>
      <c r="H148" s="567"/>
      <c r="I148" s="554"/>
      <c r="J148" s="554"/>
      <c r="K148" s="554"/>
      <c r="L148" s="554"/>
      <c r="M148" s="554"/>
      <c r="N148" s="554"/>
      <c r="O148" s="555">
        <f t="shared" si="4"/>
        <v>0</v>
      </c>
      <c r="P148" s="273">
        <v>15</v>
      </c>
    </row>
    <row r="149" spans="1:16">
      <c r="A149" s="333">
        <v>16</v>
      </c>
      <c r="B149" s="118"/>
      <c r="C149" s="118"/>
      <c r="D149" s="118"/>
      <c r="E149" s="118"/>
      <c r="F149" s="118"/>
      <c r="G149" s="76"/>
      <c r="H149" s="567"/>
      <c r="I149" s="554"/>
      <c r="J149" s="554"/>
      <c r="K149" s="554"/>
      <c r="L149" s="554"/>
      <c r="M149" s="554"/>
      <c r="N149" s="554"/>
      <c r="O149" s="555">
        <f t="shared" si="4"/>
        <v>0</v>
      </c>
      <c r="P149" s="273">
        <v>16</v>
      </c>
    </row>
    <row r="150" spans="1:16">
      <c r="A150" s="333">
        <v>17</v>
      </c>
      <c r="B150" s="118"/>
      <c r="C150" s="118"/>
      <c r="D150" s="118"/>
      <c r="E150" s="118"/>
      <c r="F150" s="118"/>
      <c r="G150" s="76"/>
      <c r="H150" s="567"/>
      <c r="I150" s="554"/>
      <c r="J150" s="554"/>
      <c r="K150" s="554"/>
      <c r="L150" s="554"/>
      <c r="M150" s="554"/>
      <c r="N150" s="554"/>
      <c r="O150" s="555">
        <f t="shared" si="4"/>
        <v>0</v>
      </c>
      <c r="P150" s="273">
        <v>17</v>
      </c>
    </row>
    <row r="151" spans="1:16">
      <c r="A151" s="333">
        <v>18</v>
      </c>
      <c r="B151" s="118"/>
      <c r="C151" s="118"/>
      <c r="D151" s="118"/>
      <c r="E151" s="118"/>
      <c r="F151" s="118"/>
      <c r="G151" s="76"/>
      <c r="H151" s="567"/>
      <c r="I151" s="554"/>
      <c r="J151" s="554"/>
      <c r="K151" s="554"/>
      <c r="L151" s="554"/>
      <c r="M151" s="554"/>
      <c r="N151" s="554"/>
      <c r="O151" s="555">
        <f t="shared" si="4"/>
        <v>0</v>
      </c>
      <c r="P151" s="273">
        <v>18</v>
      </c>
    </row>
    <row r="152" spans="1:16">
      <c r="A152" s="333">
        <v>19</v>
      </c>
      <c r="B152" s="118"/>
      <c r="C152" s="118"/>
      <c r="D152" s="118"/>
      <c r="E152" s="118"/>
      <c r="F152" s="118"/>
      <c r="G152" s="76"/>
      <c r="H152" s="567"/>
      <c r="I152" s="554"/>
      <c r="J152" s="554"/>
      <c r="K152" s="554"/>
      <c r="L152" s="554"/>
      <c r="M152" s="554"/>
      <c r="N152" s="554"/>
      <c r="O152" s="555">
        <f t="shared" si="4"/>
        <v>0</v>
      </c>
      <c r="P152" s="273">
        <v>19</v>
      </c>
    </row>
    <row r="153" spans="1:16">
      <c r="A153" s="333">
        <v>20</v>
      </c>
      <c r="B153" s="118"/>
      <c r="C153" s="118"/>
      <c r="D153" s="118"/>
      <c r="E153" s="118"/>
      <c r="F153" s="118"/>
      <c r="G153" s="76"/>
      <c r="H153" s="567"/>
      <c r="I153" s="554"/>
      <c r="J153" s="554"/>
      <c r="K153" s="554"/>
      <c r="L153" s="554"/>
      <c r="M153" s="554"/>
      <c r="N153" s="554"/>
      <c r="O153" s="555">
        <f t="shared" si="4"/>
        <v>0</v>
      </c>
      <c r="P153" s="273">
        <v>20</v>
      </c>
    </row>
    <row r="154" spans="1:16">
      <c r="A154" s="333">
        <v>21</v>
      </c>
      <c r="B154" s="118"/>
      <c r="C154" s="118"/>
      <c r="D154" s="118"/>
      <c r="E154" s="118"/>
      <c r="F154" s="118"/>
      <c r="G154" s="76"/>
      <c r="H154" s="567"/>
      <c r="I154" s="554"/>
      <c r="J154" s="554"/>
      <c r="K154" s="554"/>
      <c r="L154" s="554"/>
      <c r="M154" s="554"/>
      <c r="N154" s="554"/>
      <c r="O154" s="555">
        <f t="shared" si="4"/>
        <v>0</v>
      </c>
      <c r="P154" s="273">
        <v>21</v>
      </c>
    </row>
    <row r="155" spans="1:16">
      <c r="A155" s="333">
        <v>22</v>
      </c>
      <c r="B155" s="118"/>
      <c r="C155" s="118"/>
      <c r="D155" s="118"/>
      <c r="E155" s="118"/>
      <c r="F155" s="118"/>
      <c r="G155" s="76"/>
      <c r="H155" s="567"/>
      <c r="I155" s="554"/>
      <c r="J155" s="554"/>
      <c r="K155" s="554"/>
      <c r="L155" s="554"/>
      <c r="M155" s="554"/>
      <c r="N155" s="554"/>
      <c r="O155" s="555">
        <f t="shared" si="4"/>
        <v>0</v>
      </c>
      <c r="P155" s="273">
        <v>22</v>
      </c>
    </row>
    <row r="156" spans="1:16">
      <c r="A156" s="333">
        <v>23</v>
      </c>
      <c r="B156" s="118"/>
      <c r="C156" s="118"/>
      <c r="D156" s="118"/>
      <c r="E156" s="118"/>
      <c r="F156" s="118"/>
      <c r="G156" s="76"/>
      <c r="H156" s="567"/>
      <c r="I156" s="554"/>
      <c r="J156" s="554"/>
      <c r="K156" s="554"/>
      <c r="L156" s="554"/>
      <c r="M156" s="554"/>
      <c r="N156" s="554"/>
      <c r="O156" s="555">
        <f t="shared" si="4"/>
        <v>0</v>
      </c>
      <c r="P156" s="273">
        <v>23</v>
      </c>
    </row>
    <row r="157" spans="1:16">
      <c r="A157" s="333">
        <v>24</v>
      </c>
      <c r="B157" s="118"/>
      <c r="C157" s="118"/>
      <c r="D157" s="118"/>
      <c r="E157" s="118"/>
      <c r="F157" s="118"/>
      <c r="G157" s="76"/>
      <c r="H157" s="567"/>
      <c r="I157" s="554"/>
      <c r="J157" s="554"/>
      <c r="K157" s="554"/>
      <c r="L157" s="554"/>
      <c r="M157" s="554"/>
      <c r="N157" s="554"/>
      <c r="O157" s="555">
        <f t="shared" si="4"/>
        <v>0</v>
      </c>
      <c r="P157" s="273">
        <v>24</v>
      </c>
    </row>
    <row r="158" spans="1:16">
      <c r="A158" s="333">
        <v>25</v>
      </c>
      <c r="B158" s="118"/>
      <c r="C158" s="118"/>
      <c r="D158" s="118"/>
      <c r="E158" s="118"/>
      <c r="F158" s="118"/>
      <c r="G158" s="76"/>
      <c r="H158" s="567"/>
      <c r="I158" s="554"/>
      <c r="J158" s="554"/>
      <c r="K158" s="554"/>
      <c r="L158" s="554"/>
      <c r="M158" s="554"/>
      <c r="N158" s="554"/>
      <c r="O158" s="555">
        <f t="shared" si="4"/>
        <v>0</v>
      </c>
      <c r="P158" s="273">
        <v>25</v>
      </c>
    </row>
    <row r="159" spans="1:16">
      <c r="A159" s="333">
        <v>26</v>
      </c>
      <c r="B159" s="118"/>
      <c r="C159" s="118"/>
      <c r="D159" s="118"/>
      <c r="E159" s="118"/>
      <c r="F159" s="118"/>
      <c r="G159" s="76"/>
      <c r="H159" s="567"/>
      <c r="I159" s="554"/>
      <c r="J159" s="554"/>
      <c r="K159" s="554"/>
      <c r="L159" s="554"/>
      <c r="M159" s="554"/>
      <c r="N159" s="554"/>
      <c r="O159" s="555">
        <f t="shared" si="4"/>
        <v>0</v>
      </c>
      <c r="P159" s="273">
        <v>26</v>
      </c>
    </row>
    <row r="160" spans="1:16">
      <c r="A160" s="333">
        <v>27</v>
      </c>
      <c r="B160" s="118"/>
      <c r="C160" s="118"/>
      <c r="D160" s="118"/>
      <c r="E160" s="118"/>
      <c r="F160" s="118"/>
      <c r="G160" s="76"/>
      <c r="H160" s="567"/>
      <c r="I160" s="554"/>
      <c r="J160" s="554"/>
      <c r="K160" s="554"/>
      <c r="L160" s="554"/>
      <c r="M160" s="554"/>
      <c r="N160" s="554"/>
      <c r="O160" s="555">
        <f t="shared" si="4"/>
        <v>0</v>
      </c>
      <c r="P160" s="273">
        <v>27</v>
      </c>
    </row>
    <row r="161" spans="1:16">
      <c r="A161" s="333">
        <v>28</v>
      </c>
      <c r="B161" s="118"/>
      <c r="C161" s="118"/>
      <c r="D161" s="118"/>
      <c r="E161" s="118"/>
      <c r="F161" s="118"/>
      <c r="G161" s="76"/>
      <c r="H161" s="567"/>
      <c r="I161" s="554"/>
      <c r="J161" s="554"/>
      <c r="K161" s="554"/>
      <c r="L161" s="554"/>
      <c r="M161" s="554"/>
      <c r="N161" s="554"/>
      <c r="O161" s="555">
        <f t="shared" si="4"/>
        <v>0</v>
      </c>
      <c r="P161" s="273">
        <v>28</v>
      </c>
    </row>
    <row r="162" spans="1:16">
      <c r="A162" s="333">
        <v>29</v>
      </c>
      <c r="B162" s="118"/>
      <c r="C162" s="118"/>
      <c r="D162" s="118"/>
      <c r="E162" s="118"/>
      <c r="F162" s="118"/>
      <c r="G162" s="76"/>
      <c r="H162" s="567"/>
      <c r="I162" s="554"/>
      <c r="J162" s="554"/>
      <c r="K162" s="554"/>
      <c r="L162" s="554"/>
      <c r="M162" s="554"/>
      <c r="N162" s="554"/>
      <c r="O162" s="555">
        <f t="shared" si="4"/>
        <v>0</v>
      </c>
      <c r="P162" s="273">
        <v>29</v>
      </c>
    </row>
    <row r="163" spans="1:16">
      <c r="A163" s="333">
        <v>30</v>
      </c>
      <c r="B163" s="118"/>
      <c r="C163" s="118"/>
      <c r="D163" s="118"/>
      <c r="E163" s="118"/>
      <c r="F163" s="118"/>
      <c r="G163" s="76"/>
      <c r="H163" s="567"/>
      <c r="I163" s="554"/>
      <c r="J163" s="554"/>
      <c r="K163" s="554"/>
      <c r="L163" s="554"/>
      <c r="M163" s="554"/>
      <c r="N163" s="554"/>
      <c r="O163" s="555">
        <f t="shared" si="4"/>
        <v>0</v>
      </c>
      <c r="P163" s="273">
        <v>30</v>
      </c>
    </row>
    <row r="164" spans="1:16">
      <c r="A164" s="333">
        <v>31</v>
      </c>
      <c r="B164" s="118"/>
      <c r="C164" s="118"/>
      <c r="D164" s="118"/>
      <c r="E164" s="118"/>
      <c r="F164" s="118"/>
      <c r="G164" s="76"/>
      <c r="H164" s="567"/>
      <c r="I164" s="554"/>
      <c r="J164" s="554"/>
      <c r="K164" s="554"/>
      <c r="L164" s="554"/>
      <c r="M164" s="554"/>
      <c r="N164" s="554"/>
      <c r="O164" s="555">
        <f t="shared" si="4"/>
        <v>0</v>
      </c>
      <c r="P164" s="273">
        <v>31</v>
      </c>
    </row>
    <row r="165" spans="1:16">
      <c r="A165" s="333">
        <v>32</v>
      </c>
      <c r="B165" s="118"/>
      <c r="C165" s="118"/>
      <c r="D165" s="118"/>
      <c r="E165" s="118"/>
      <c r="F165" s="118"/>
      <c r="G165" s="76"/>
      <c r="H165" s="567"/>
      <c r="I165" s="554"/>
      <c r="J165" s="554"/>
      <c r="K165" s="554"/>
      <c r="L165" s="554"/>
      <c r="M165" s="554"/>
      <c r="N165" s="554"/>
      <c r="O165" s="555">
        <f t="shared" si="4"/>
        <v>0</v>
      </c>
      <c r="P165" s="273">
        <v>32</v>
      </c>
    </row>
    <row r="166" spans="1:16">
      <c r="A166" s="333">
        <v>33</v>
      </c>
      <c r="B166" s="118"/>
      <c r="C166" s="118"/>
      <c r="D166" s="118"/>
      <c r="E166" s="118"/>
      <c r="F166" s="118"/>
      <c r="G166" s="76"/>
      <c r="H166" s="567"/>
      <c r="I166" s="554"/>
      <c r="J166" s="554"/>
      <c r="K166" s="554"/>
      <c r="L166" s="554"/>
      <c r="M166" s="554"/>
      <c r="N166" s="554"/>
      <c r="O166" s="555">
        <f t="shared" si="4"/>
        <v>0</v>
      </c>
      <c r="P166" s="273">
        <v>33</v>
      </c>
    </row>
    <row r="167" spans="1:16">
      <c r="A167" s="333">
        <v>34</v>
      </c>
      <c r="B167" s="118"/>
      <c r="C167" s="118"/>
      <c r="D167" s="118"/>
      <c r="E167" s="118"/>
      <c r="F167" s="118"/>
      <c r="G167" s="76"/>
      <c r="H167" s="567"/>
      <c r="I167" s="554"/>
      <c r="J167" s="554"/>
      <c r="K167" s="554"/>
      <c r="L167" s="554"/>
      <c r="M167" s="554"/>
      <c r="N167" s="554"/>
      <c r="O167" s="555">
        <f t="shared" si="4"/>
        <v>0</v>
      </c>
      <c r="P167" s="273">
        <v>34</v>
      </c>
    </row>
    <row r="168" spans="1:16">
      <c r="A168" s="333">
        <v>35</v>
      </c>
      <c r="B168" s="118"/>
      <c r="C168" s="118"/>
      <c r="D168" s="118"/>
      <c r="E168" s="118"/>
      <c r="F168" s="118"/>
      <c r="G168" s="76"/>
      <c r="H168" s="567"/>
      <c r="I168" s="554"/>
      <c r="J168" s="554"/>
      <c r="K168" s="554"/>
      <c r="L168" s="554"/>
      <c r="M168" s="554"/>
      <c r="N168" s="554"/>
      <c r="O168" s="555">
        <f t="shared" si="4"/>
        <v>0</v>
      </c>
      <c r="P168" s="273">
        <v>35</v>
      </c>
    </row>
    <row r="169" spans="1:16">
      <c r="A169" s="333">
        <v>36</v>
      </c>
      <c r="B169" s="118"/>
      <c r="C169" s="118"/>
      <c r="D169" s="118"/>
      <c r="E169" s="118"/>
      <c r="F169" s="118"/>
      <c r="G169" s="76"/>
      <c r="H169" s="567"/>
      <c r="I169" s="554"/>
      <c r="J169" s="554"/>
      <c r="K169" s="554"/>
      <c r="L169" s="554"/>
      <c r="M169" s="554"/>
      <c r="N169" s="554"/>
      <c r="O169" s="555">
        <f t="shared" si="4"/>
        <v>0</v>
      </c>
      <c r="P169" s="273">
        <v>36</v>
      </c>
    </row>
    <row r="170" spans="1:16">
      <c r="A170" s="333">
        <v>37</v>
      </c>
      <c r="B170" s="118"/>
      <c r="C170" s="118"/>
      <c r="D170" s="118"/>
      <c r="E170" s="118"/>
      <c r="F170" s="118"/>
      <c r="G170" s="76"/>
      <c r="H170" s="567"/>
      <c r="I170" s="554"/>
      <c r="J170" s="554"/>
      <c r="K170" s="554"/>
      <c r="L170" s="554"/>
      <c r="M170" s="554"/>
      <c r="N170" s="554"/>
      <c r="O170" s="555">
        <f t="shared" si="4"/>
        <v>0</v>
      </c>
      <c r="P170" s="273">
        <v>37</v>
      </c>
    </row>
    <row r="171" spans="1:16">
      <c r="A171" s="333">
        <v>38</v>
      </c>
      <c r="B171" s="118"/>
      <c r="C171" s="118"/>
      <c r="D171" s="118"/>
      <c r="E171" s="118"/>
      <c r="F171" s="118"/>
      <c r="G171" s="76"/>
      <c r="H171" s="567"/>
      <c r="I171" s="554"/>
      <c r="J171" s="554"/>
      <c r="K171" s="554"/>
      <c r="L171" s="554"/>
      <c r="M171" s="554"/>
      <c r="N171" s="554"/>
      <c r="O171" s="555">
        <f t="shared" si="4"/>
        <v>0</v>
      </c>
      <c r="P171" s="273">
        <v>38</v>
      </c>
    </row>
    <row r="172" spans="1:16">
      <c r="A172" s="333">
        <v>39</v>
      </c>
      <c r="B172" s="118"/>
      <c r="C172" s="118"/>
      <c r="D172" s="118"/>
      <c r="E172" s="118"/>
      <c r="F172" s="118"/>
      <c r="G172" s="76"/>
      <c r="H172" s="567"/>
      <c r="I172" s="554"/>
      <c r="J172" s="554"/>
      <c r="K172" s="554"/>
      <c r="L172" s="554"/>
      <c r="M172" s="554"/>
      <c r="N172" s="554"/>
      <c r="O172" s="555">
        <f t="shared" si="4"/>
        <v>0</v>
      </c>
      <c r="P172" s="273">
        <v>39</v>
      </c>
    </row>
    <row r="173" spans="1:16">
      <c r="A173" s="333">
        <v>40</v>
      </c>
      <c r="B173" s="118"/>
      <c r="C173" s="118"/>
      <c r="D173" s="118"/>
      <c r="E173" s="118"/>
      <c r="F173" s="118"/>
      <c r="G173" s="76"/>
      <c r="H173" s="567"/>
      <c r="I173" s="554"/>
      <c r="J173" s="554"/>
      <c r="K173" s="554"/>
      <c r="L173" s="554"/>
      <c r="M173" s="554"/>
      <c r="N173" s="554"/>
      <c r="O173" s="555">
        <f t="shared" si="4"/>
        <v>0</v>
      </c>
      <c r="P173" s="273">
        <v>40</v>
      </c>
    </row>
    <row r="174" spans="1:16">
      <c r="A174" s="333">
        <v>41</v>
      </c>
      <c r="B174" s="118"/>
      <c r="C174" s="118"/>
      <c r="D174" s="118"/>
      <c r="E174" s="118"/>
      <c r="F174" s="118"/>
      <c r="G174" s="76"/>
      <c r="H174" s="567"/>
      <c r="I174" s="554"/>
      <c r="J174" s="554"/>
      <c r="K174" s="554"/>
      <c r="L174" s="554"/>
      <c r="M174" s="554"/>
      <c r="N174" s="554"/>
      <c r="O174" s="555">
        <f t="shared" si="4"/>
        <v>0</v>
      </c>
      <c r="P174" s="273">
        <v>41</v>
      </c>
    </row>
    <row r="175" spans="1:16">
      <c r="A175" s="333">
        <v>42</v>
      </c>
      <c r="B175" s="118"/>
      <c r="C175" s="118"/>
      <c r="D175" s="118"/>
      <c r="E175" s="118"/>
      <c r="F175" s="118"/>
      <c r="G175" s="76"/>
      <c r="H175" s="567"/>
      <c r="I175" s="554"/>
      <c r="J175" s="554"/>
      <c r="K175" s="554"/>
      <c r="L175" s="554"/>
      <c r="M175" s="554"/>
      <c r="N175" s="554"/>
      <c r="O175" s="555">
        <f t="shared" si="4"/>
        <v>0</v>
      </c>
      <c r="P175" s="273">
        <v>42</v>
      </c>
    </row>
    <row r="176" spans="1:16">
      <c r="A176" s="333">
        <v>43</v>
      </c>
      <c r="B176" s="118"/>
      <c r="C176" s="118"/>
      <c r="D176" s="118"/>
      <c r="E176" s="118"/>
      <c r="F176" s="118"/>
      <c r="G176" s="76"/>
      <c r="H176" s="567"/>
      <c r="I176" s="554"/>
      <c r="J176" s="554"/>
      <c r="K176" s="554"/>
      <c r="L176" s="554"/>
      <c r="M176" s="554"/>
      <c r="N176" s="554"/>
      <c r="O176" s="555">
        <f t="shared" si="4"/>
        <v>0</v>
      </c>
      <c r="P176" s="273">
        <v>43</v>
      </c>
    </row>
    <row r="177" spans="1:16">
      <c r="A177" s="333">
        <v>44</v>
      </c>
      <c r="B177" s="118"/>
      <c r="C177" s="118"/>
      <c r="D177" s="118"/>
      <c r="E177" s="118"/>
      <c r="F177" s="118"/>
      <c r="G177" s="76"/>
      <c r="H177" s="567"/>
      <c r="I177" s="554"/>
      <c r="J177" s="554"/>
      <c r="K177" s="554"/>
      <c r="L177" s="554"/>
      <c r="M177" s="554"/>
      <c r="N177" s="554"/>
      <c r="O177" s="555">
        <f t="shared" si="4"/>
        <v>0</v>
      </c>
      <c r="P177" s="273">
        <v>44</v>
      </c>
    </row>
    <row r="178" spans="1:16">
      <c r="A178" s="333">
        <v>45</v>
      </c>
      <c r="B178" s="118"/>
      <c r="C178" s="118"/>
      <c r="D178" s="118"/>
      <c r="E178" s="118"/>
      <c r="F178" s="118"/>
      <c r="G178" s="76"/>
      <c r="H178" s="567"/>
      <c r="I178" s="554"/>
      <c r="J178" s="554"/>
      <c r="K178" s="554"/>
      <c r="L178" s="554"/>
      <c r="M178" s="554"/>
      <c r="N178" s="554"/>
      <c r="O178" s="555">
        <f t="shared" si="4"/>
        <v>0</v>
      </c>
      <c r="P178" s="273">
        <v>45</v>
      </c>
    </row>
    <row r="179" spans="1:16">
      <c r="A179" s="333">
        <v>46</v>
      </c>
      <c r="B179" s="118"/>
      <c r="C179" s="118"/>
      <c r="D179" s="118"/>
      <c r="E179" s="118"/>
      <c r="F179" s="118"/>
      <c r="G179" s="76"/>
      <c r="H179" s="567"/>
      <c r="I179" s="554"/>
      <c r="J179" s="554"/>
      <c r="K179" s="554"/>
      <c r="L179" s="554"/>
      <c r="M179" s="554"/>
      <c r="N179" s="554"/>
      <c r="O179" s="555">
        <f t="shared" si="4"/>
        <v>0</v>
      </c>
      <c r="P179" s="273">
        <v>46</v>
      </c>
    </row>
    <row r="180" spans="1:16">
      <c r="A180" s="333">
        <v>47</v>
      </c>
      <c r="B180" s="118"/>
      <c r="C180" s="118"/>
      <c r="D180" s="118"/>
      <c r="E180" s="118"/>
      <c r="F180" s="118"/>
      <c r="G180" s="76"/>
      <c r="H180" s="567"/>
      <c r="I180" s="554"/>
      <c r="J180" s="554"/>
      <c r="K180" s="554"/>
      <c r="L180" s="554"/>
      <c r="M180" s="554"/>
      <c r="N180" s="554"/>
      <c r="O180" s="555">
        <f t="shared" si="4"/>
        <v>0</v>
      </c>
      <c r="P180" s="273">
        <v>47</v>
      </c>
    </row>
    <row r="181" spans="1:16">
      <c r="A181" s="333">
        <v>48</v>
      </c>
      <c r="B181" s="118"/>
      <c r="C181" s="118"/>
      <c r="D181" s="118"/>
      <c r="E181" s="118"/>
      <c r="F181" s="118"/>
      <c r="G181" s="76"/>
      <c r="H181" s="567"/>
      <c r="I181" s="554"/>
      <c r="J181" s="554"/>
      <c r="K181" s="554"/>
      <c r="L181" s="554"/>
      <c r="M181" s="554"/>
      <c r="N181" s="554"/>
      <c r="O181" s="555">
        <f t="shared" si="4"/>
        <v>0</v>
      </c>
      <c r="P181" s="273">
        <v>48</v>
      </c>
    </row>
    <row r="182" spans="1:16">
      <c r="A182" s="333">
        <v>49</v>
      </c>
      <c r="B182" s="118"/>
      <c r="C182" s="118"/>
      <c r="D182" s="118"/>
      <c r="E182" s="118"/>
      <c r="F182" s="118"/>
      <c r="G182" s="76"/>
      <c r="H182" s="567"/>
      <c r="I182" s="554"/>
      <c r="J182" s="554"/>
      <c r="K182" s="554"/>
      <c r="L182" s="554"/>
      <c r="M182" s="554"/>
      <c r="N182" s="554"/>
      <c r="O182" s="555">
        <f t="shared" si="4"/>
        <v>0</v>
      </c>
      <c r="P182" s="273">
        <v>49</v>
      </c>
    </row>
    <row r="183" spans="1:16" ht="15.6" thickBot="1">
      <c r="A183" s="340">
        <v>50</v>
      </c>
      <c r="B183" s="824" t="s">
        <v>1938</v>
      </c>
      <c r="C183" s="618"/>
      <c r="D183" s="618"/>
      <c r="E183" s="618"/>
      <c r="F183" s="618"/>
      <c r="G183" s="645"/>
      <c r="H183" s="563"/>
      <c r="I183" s="644">
        <f t="shared" ref="I183:O183" si="5">SUM(I134:I182)</f>
        <v>0</v>
      </c>
      <c r="J183" s="644">
        <f t="shared" si="5"/>
        <v>0</v>
      </c>
      <c r="K183" s="644">
        <f t="shared" si="5"/>
        <v>0</v>
      </c>
      <c r="L183" s="511">
        <f t="shared" si="5"/>
        <v>0</v>
      </c>
      <c r="M183" s="511">
        <f t="shared" si="5"/>
        <v>0</v>
      </c>
      <c r="N183" s="511">
        <f t="shared" si="5"/>
        <v>0</v>
      </c>
      <c r="O183" s="511">
        <f t="shared" si="5"/>
        <v>0</v>
      </c>
      <c r="P183" s="311">
        <v>50</v>
      </c>
    </row>
    <row r="184" spans="1:16">
      <c r="A184" s="1020"/>
      <c r="B184" s="1020"/>
      <c r="H184" s="1178"/>
      <c r="I184" s="1178"/>
      <c r="J184" s="1178"/>
      <c r="K184" s="1178"/>
      <c r="L184" s="1179"/>
      <c r="M184" s="1179"/>
      <c r="N184" s="1179"/>
      <c r="O184" s="1179"/>
      <c r="P184" s="1020"/>
    </row>
    <row r="185" spans="1:16">
      <c r="A185" s="471" t="s">
        <v>4864</v>
      </c>
      <c r="B185" s="1105"/>
      <c r="C185" s="1105"/>
      <c r="D185" s="1105"/>
      <c r="E185" s="1105"/>
      <c r="F185" s="1105"/>
      <c r="G185" s="1105"/>
      <c r="H185" s="471" t="s">
        <v>4864</v>
      </c>
      <c r="I185" s="1105"/>
      <c r="J185" s="1105"/>
      <c r="K185" s="1105"/>
      <c r="L185" s="1105"/>
      <c r="M185" s="1183"/>
    </row>
    <row r="186" spans="1:16">
      <c r="A186" s="69" t="s">
        <v>4869</v>
      </c>
      <c r="B186" s="69"/>
      <c r="C186" s="69"/>
      <c r="D186" s="69"/>
      <c r="E186" s="69"/>
      <c r="F186" s="69"/>
      <c r="G186" s="69"/>
      <c r="H186" s="69" t="s">
        <v>4870</v>
      </c>
      <c r="I186" s="69"/>
      <c r="J186" s="69"/>
      <c r="K186" s="69"/>
      <c r="L186" s="69"/>
      <c r="M186" s="69"/>
      <c r="N186" s="69"/>
      <c r="O186" s="69"/>
      <c r="P186" s="69"/>
    </row>
    <row r="187" spans="1:16" ht="16.2" thickBot="1">
      <c r="A187" s="1175" t="str">
        <f>'Data Sheet'!$C$25</f>
        <v>Rochester Gas &amp; Electric Corporation</v>
      </c>
      <c r="B187" s="1105"/>
      <c r="C187" s="1105"/>
      <c r="D187" s="1105"/>
      <c r="E187" s="1164" t="str">
        <f>'Data Sheet'!$C$40</f>
        <v xml:space="preserve"> </v>
      </c>
      <c r="F187" s="1105"/>
      <c r="G187" s="1105" t="str">
        <f>'Data Sheet'!$C$38</f>
        <v>12/31/2013</v>
      </c>
      <c r="H187" s="1175" t="str">
        <f>'Data Sheet'!$C$25</f>
        <v>Rochester Gas &amp; Electric Corporation</v>
      </c>
      <c r="I187" s="1105"/>
      <c r="J187" s="1105"/>
      <c r="K187" s="1105"/>
      <c r="L187" s="1105"/>
      <c r="M187" s="1105"/>
      <c r="N187" s="1164" t="str">
        <f>'Data Sheet'!$C$40</f>
        <v xml:space="preserve"> </v>
      </c>
      <c r="O187" t="str">
        <f>'Data Sheet'!$C$38</f>
        <v>12/31/2013</v>
      </c>
    </row>
    <row r="188" spans="1:16">
      <c r="A188" s="1107"/>
      <c r="B188" s="1108"/>
      <c r="C188" s="1108"/>
      <c r="D188" s="1108"/>
      <c r="E188" s="1108"/>
      <c r="F188" s="1108"/>
      <c r="G188" s="1165"/>
      <c r="H188" s="1107"/>
      <c r="I188" s="1108"/>
      <c r="J188" s="1108"/>
      <c r="K188" s="1108"/>
      <c r="L188" s="1108"/>
      <c r="M188" s="1108"/>
      <c r="N188" s="1108"/>
      <c r="O188" s="1108"/>
      <c r="P188" s="1165"/>
    </row>
    <row r="189" spans="1:16">
      <c r="A189" s="377" t="s">
        <v>3056</v>
      </c>
      <c r="B189" s="69"/>
      <c r="C189" s="69"/>
      <c r="D189" s="69"/>
      <c r="E189" s="69"/>
      <c r="F189" s="69"/>
      <c r="G189" s="1167"/>
      <c r="H189" s="377" t="s">
        <v>3057</v>
      </c>
      <c r="I189" s="69"/>
      <c r="J189" s="69"/>
      <c r="K189" s="69"/>
      <c r="L189" s="69"/>
      <c r="M189" s="69"/>
      <c r="N189" s="69"/>
      <c r="O189" s="69"/>
      <c r="P189" s="73"/>
    </row>
    <row r="190" spans="1:16">
      <c r="A190" s="377" t="s">
        <v>3058</v>
      </c>
      <c r="B190" s="69"/>
      <c r="C190" s="69"/>
      <c r="D190" s="69"/>
      <c r="E190" s="69"/>
      <c r="F190" s="69"/>
      <c r="G190" s="1167"/>
      <c r="H190" s="377" t="s">
        <v>3059</v>
      </c>
      <c r="I190" s="69"/>
      <c r="J190" s="69"/>
      <c r="K190" s="69"/>
      <c r="L190" s="69"/>
      <c r="M190" s="69"/>
      <c r="N190" s="69"/>
      <c r="O190" s="69"/>
      <c r="P190" s="73"/>
    </row>
    <row r="191" spans="1:16">
      <c r="A191" s="1119"/>
      <c r="B191" s="1120"/>
      <c r="C191" s="1120"/>
      <c r="D191" s="1120"/>
      <c r="E191" s="1120"/>
      <c r="F191" s="1120"/>
      <c r="G191" s="1184"/>
      <c r="H191" s="1168"/>
      <c r="I191" s="1120"/>
      <c r="J191" s="1120"/>
      <c r="K191" s="1120"/>
      <c r="L191" s="1120"/>
      <c r="M191" s="1120"/>
      <c r="N191" s="1120"/>
      <c r="O191" s="1120"/>
      <c r="P191" s="1184"/>
    </row>
    <row r="192" spans="1:16">
      <c r="A192" s="409"/>
      <c r="B192" s="89"/>
      <c r="C192" s="84"/>
      <c r="D192" s="82"/>
      <c r="E192" s="82"/>
      <c r="F192" s="315" t="s">
        <v>1124</v>
      </c>
      <c r="G192" s="316"/>
      <c r="H192" s="410"/>
      <c r="I192" s="442"/>
      <c r="J192" s="264" t="s">
        <v>4848</v>
      </c>
      <c r="K192" s="641"/>
      <c r="L192" s="264" t="s">
        <v>4849</v>
      </c>
      <c r="M192" s="264"/>
      <c r="N192" s="264"/>
      <c r="O192" s="264"/>
      <c r="P192" s="316"/>
    </row>
    <row r="193" spans="1:16">
      <c r="A193" s="332"/>
      <c r="B193" s="347" t="s">
        <v>4850</v>
      </c>
      <c r="C193" s="81"/>
      <c r="D193" s="347" t="s">
        <v>4851</v>
      </c>
      <c r="E193" s="347" t="s">
        <v>1128</v>
      </c>
      <c r="F193" s="347" t="s">
        <v>1128</v>
      </c>
      <c r="G193" s="481" t="s">
        <v>1128</v>
      </c>
      <c r="H193" s="72"/>
      <c r="I193" s="81"/>
      <c r="J193" s="81" t="s">
        <v>1418</v>
      </c>
      <c r="K193" s="81"/>
      <c r="L193" s="347" t="s">
        <v>4852</v>
      </c>
      <c r="M193" s="347" t="s">
        <v>4853</v>
      </c>
      <c r="N193" s="346" t="s">
        <v>1937</v>
      </c>
      <c r="O193" s="98"/>
      <c r="P193" s="83"/>
    </row>
    <row r="194" spans="1:16">
      <c r="A194" s="332"/>
      <c r="B194" s="347" t="s">
        <v>4854</v>
      </c>
      <c r="C194" s="347" t="s">
        <v>1130</v>
      </c>
      <c r="D194" s="347" t="s">
        <v>1131</v>
      </c>
      <c r="E194" s="347" t="s">
        <v>1132</v>
      </c>
      <c r="F194" s="347" t="s">
        <v>1133</v>
      </c>
      <c r="G194" s="481" t="s">
        <v>1133</v>
      </c>
      <c r="H194" s="377" t="s">
        <v>1134</v>
      </c>
      <c r="I194" s="490"/>
      <c r="J194" s="347" t="s">
        <v>1134</v>
      </c>
      <c r="K194" s="347" t="s">
        <v>1134</v>
      </c>
      <c r="L194" s="347" t="s">
        <v>3385</v>
      </c>
      <c r="M194" s="347" t="s">
        <v>3385</v>
      </c>
      <c r="N194" s="346" t="s">
        <v>3385</v>
      </c>
      <c r="O194" s="345" t="s">
        <v>4855</v>
      </c>
      <c r="P194" s="270" t="s">
        <v>4856</v>
      </c>
    </row>
    <row r="195" spans="1:16">
      <c r="A195" s="332" t="s">
        <v>1357</v>
      </c>
      <c r="B195" s="347" t="s">
        <v>4857</v>
      </c>
      <c r="C195" s="347" t="s">
        <v>1140</v>
      </c>
      <c r="D195" s="347" t="s">
        <v>1141</v>
      </c>
      <c r="E195" s="347" t="s">
        <v>4852</v>
      </c>
      <c r="F195" s="347" t="s">
        <v>1143</v>
      </c>
      <c r="G195" s="481" t="s">
        <v>1144</v>
      </c>
      <c r="H195" s="377" t="s">
        <v>4858</v>
      </c>
      <c r="I195" s="490"/>
      <c r="J195" s="347" t="s">
        <v>4859</v>
      </c>
      <c r="K195" s="347" t="s">
        <v>4860</v>
      </c>
      <c r="L195" s="347" t="s">
        <v>1146</v>
      </c>
      <c r="M195" s="347" t="s">
        <v>1146</v>
      </c>
      <c r="N195" s="346" t="s">
        <v>1146</v>
      </c>
      <c r="O195" s="345" t="s">
        <v>4861</v>
      </c>
      <c r="P195" s="270" t="s">
        <v>1360</v>
      </c>
    </row>
    <row r="196" spans="1:16">
      <c r="A196" s="333" t="s">
        <v>1360</v>
      </c>
      <c r="B196" s="492" t="s">
        <v>446</v>
      </c>
      <c r="C196" s="492" t="s">
        <v>447</v>
      </c>
      <c r="D196" s="492" t="s">
        <v>448</v>
      </c>
      <c r="E196" s="492" t="s">
        <v>449</v>
      </c>
      <c r="F196" s="492" t="s">
        <v>1953</v>
      </c>
      <c r="G196" s="629" t="s">
        <v>1954</v>
      </c>
      <c r="H196" s="74" t="s">
        <v>4862</v>
      </c>
      <c r="I196" s="118"/>
      <c r="J196" s="118" t="s">
        <v>4863</v>
      </c>
      <c r="K196" s="492" t="s">
        <v>1957</v>
      </c>
      <c r="L196" s="492" t="s">
        <v>1958</v>
      </c>
      <c r="M196" s="492" t="s">
        <v>1959</v>
      </c>
      <c r="N196" s="823" t="s">
        <v>1960</v>
      </c>
      <c r="O196" s="395" t="s">
        <v>4213</v>
      </c>
      <c r="P196" s="273"/>
    </row>
    <row r="197" spans="1:16">
      <c r="A197" s="333">
        <v>1</v>
      </c>
      <c r="B197" s="118" t="s">
        <v>1418</v>
      </c>
      <c r="C197" s="118" t="s">
        <v>1418</v>
      </c>
      <c r="D197" s="118" t="s">
        <v>1418</v>
      </c>
      <c r="E197" s="118" t="s">
        <v>1418</v>
      </c>
      <c r="F197" s="118" t="s">
        <v>1418</v>
      </c>
      <c r="G197" s="76" t="s">
        <v>1418</v>
      </c>
      <c r="H197" s="567" t="s">
        <v>1418</v>
      </c>
      <c r="I197" s="554"/>
      <c r="J197" s="554" t="s">
        <v>1418</v>
      </c>
      <c r="K197" s="554"/>
      <c r="L197" s="390" t="s">
        <v>1418</v>
      </c>
      <c r="M197" s="390" t="s">
        <v>1418</v>
      </c>
      <c r="N197" s="390" t="s">
        <v>1418</v>
      </c>
      <c r="O197" s="552">
        <f t="shared" ref="O197:O245" si="6">SUM(L197:N197)</f>
        <v>0</v>
      </c>
      <c r="P197" s="273">
        <v>1</v>
      </c>
    </row>
    <row r="198" spans="1:16">
      <c r="A198" s="333">
        <v>2</v>
      </c>
      <c r="B198" s="118"/>
      <c r="C198" s="118"/>
      <c r="D198" s="118"/>
      <c r="E198" s="118"/>
      <c r="F198" s="118"/>
      <c r="G198" s="76"/>
      <c r="H198" s="567"/>
      <c r="I198" s="554"/>
      <c r="J198" s="554"/>
      <c r="K198" s="554"/>
      <c r="L198" s="554" t="s">
        <v>1418</v>
      </c>
      <c r="M198" s="554"/>
      <c r="N198" s="554"/>
      <c r="O198" s="555">
        <f t="shared" si="6"/>
        <v>0</v>
      </c>
      <c r="P198" s="273">
        <v>2</v>
      </c>
    </row>
    <row r="199" spans="1:16">
      <c r="A199" s="333">
        <v>3</v>
      </c>
      <c r="B199" s="118"/>
      <c r="C199" s="118"/>
      <c r="D199" s="118"/>
      <c r="E199" s="118"/>
      <c r="F199" s="118"/>
      <c r="G199" s="76"/>
      <c r="H199" s="567"/>
      <c r="I199" s="554"/>
      <c r="J199" s="554"/>
      <c r="K199" s="554"/>
      <c r="L199" s="554"/>
      <c r="M199" s="554"/>
      <c r="N199" s="554"/>
      <c r="O199" s="555">
        <f t="shared" si="6"/>
        <v>0</v>
      </c>
      <c r="P199" s="273">
        <v>3</v>
      </c>
    </row>
    <row r="200" spans="1:16">
      <c r="A200" s="333">
        <v>4</v>
      </c>
      <c r="B200" s="118"/>
      <c r="C200" s="118"/>
      <c r="D200" s="118"/>
      <c r="E200" s="118"/>
      <c r="F200" s="118"/>
      <c r="G200" s="76"/>
      <c r="H200" s="567"/>
      <c r="I200" s="554"/>
      <c r="J200" s="554"/>
      <c r="K200" s="554"/>
      <c r="L200" s="554"/>
      <c r="M200" s="554"/>
      <c r="N200" s="554"/>
      <c r="O200" s="555">
        <f t="shared" si="6"/>
        <v>0</v>
      </c>
      <c r="P200" s="273">
        <v>4</v>
      </c>
    </row>
    <row r="201" spans="1:16">
      <c r="A201" s="333">
        <v>5</v>
      </c>
      <c r="B201" s="118"/>
      <c r="C201" s="118"/>
      <c r="D201" s="118"/>
      <c r="E201" s="118"/>
      <c r="F201" s="118"/>
      <c r="G201" s="76"/>
      <c r="H201" s="567"/>
      <c r="I201" s="554"/>
      <c r="J201" s="554"/>
      <c r="K201" s="554"/>
      <c r="L201" s="554"/>
      <c r="M201" s="554"/>
      <c r="N201" s="554"/>
      <c r="O201" s="555">
        <f t="shared" si="6"/>
        <v>0</v>
      </c>
      <c r="P201" s="273">
        <v>5</v>
      </c>
    </row>
    <row r="202" spans="1:16">
      <c r="A202" s="333">
        <v>6</v>
      </c>
      <c r="B202" s="118"/>
      <c r="C202" s="118"/>
      <c r="D202" s="118"/>
      <c r="E202" s="118"/>
      <c r="F202" s="118"/>
      <c r="G202" s="76"/>
      <c r="H202" s="567"/>
      <c r="I202" s="554"/>
      <c r="J202" s="554"/>
      <c r="K202" s="554"/>
      <c r="L202" s="554"/>
      <c r="M202" s="554"/>
      <c r="N202" s="554"/>
      <c r="O202" s="555">
        <f t="shared" si="6"/>
        <v>0</v>
      </c>
      <c r="P202" s="273">
        <v>6</v>
      </c>
    </row>
    <row r="203" spans="1:16">
      <c r="A203" s="333">
        <v>7</v>
      </c>
      <c r="B203" s="118"/>
      <c r="C203" s="118"/>
      <c r="D203" s="118"/>
      <c r="E203" s="118"/>
      <c r="F203" s="118"/>
      <c r="G203" s="76"/>
      <c r="H203" s="567"/>
      <c r="I203" s="554"/>
      <c r="J203" s="554"/>
      <c r="K203" s="554"/>
      <c r="L203" s="554"/>
      <c r="M203" s="554"/>
      <c r="N203" s="554"/>
      <c r="O203" s="555">
        <f t="shared" si="6"/>
        <v>0</v>
      </c>
      <c r="P203" s="273">
        <v>7</v>
      </c>
    </row>
    <row r="204" spans="1:16">
      <c r="A204" s="333">
        <v>8</v>
      </c>
      <c r="B204" s="118"/>
      <c r="C204" s="118"/>
      <c r="D204" s="118"/>
      <c r="E204" s="118"/>
      <c r="F204" s="118"/>
      <c r="G204" s="76"/>
      <c r="H204" s="567"/>
      <c r="I204" s="554"/>
      <c r="J204" s="554"/>
      <c r="K204" s="554"/>
      <c r="L204" s="554"/>
      <c r="M204" s="554"/>
      <c r="N204" s="554"/>
      <c r="O204" s="555">
        <f t="shared" si="6"/>
        <v>0</v>
      </c>
      <c r="P204" s="273">
        <v>8</v>
      </c>
    </row>
    <row r="205" spans="1:16">
      <c r="A205" s="333">
        <v>9</v>
      </c>
      <c r="B205" s="118"/>
      <c r="C205" s="118"/>
      <c r="D205" s="118"/>
      <c r="E205" s="118"/>
      <c r="F205" s="118"/>
      <c r="G205" s="76"/>
      <c r="H205" s="567"/>
      <c r="I205" s="554"/>
      <c r="J205" s="554"/>
      <c r="K205" s="554"/>
      <c r="L205" s="554"/>
      <c r="M205" s="554"/>
      <c r="N205" s="554"/>
      <c r="O205" s="555">
        <f t="shared" si="6"/>
        <v>0</v>
      </c>
      <c r="P205" s="273">
        <v>9</v>
      </c>
    </row>
    <row r="206" spans="1:16">
      <c r="A206" s="333">
        <v>10</v>
      </c>
      <c r="B206" s="118"/>
      <c r="C206" s="118"/>
      <c r="D206" s="118"/>
      <c r="E206" s="118"/>
      <c r="F206" s="118"/>
      <c r="G206" s="76"/>
      <c r="H206" s="567"/>
      <c r="I206" s="554"/>
      <c r="J206" s="554"/>
      <c r="K206" s="554"/>
      <c r="L206" s="554"/>
      <c r="M206" s="554"/>
      <c r="N206" s="554"/>
      <c r="O206" s="555">
        <f t="shared" si="6"/>
        <v>0</v>
      </c>
      <c r="P206" s="273">
        <v>10</v>
      </c>
    </row>
    <row r="207" spans="1:16">
      <c r="A207" s="333">
        <v>11</v>
      </c>
      <c r="B207" s="118"/>
      <c r="C207" s="118"/>
      <c r="D207" s="118"/>
      <c r="E207" s="118"/>
      <c r="F207" s="118"/>
      <c r="G207" s="76"/>
      <c r="H207" s="567"/>
      <c r="I207" s="554"/>
      <c r="J207" s="554"/>
      <c r="K207" s="554"/>
      <c r="L207" s="554"/>
      <c r="M207" s="554"/>
      <c r="N207" s="554"/>
      <c r="O207" s="555">
        <f t="shared" si="6"/>
        <v>0</v>
      </c>
      <c r="P207" s="273">
        <v>11</v>
      </c>
    </row>
    <row r="208" spans="1:16">
      <c r="A208" s="333">
        <v>12</v>
      </c>
      <c r="B208" s="118"/>
      <c r="C208" s="118"/>
      <c r="D208" s="118"/>
      <c r="E208" s="118"/>
      <c r="F208" s="118"/>
      <c r="G208" s="76"/>
      <c r="H208" s="567"/>
      <c r="I208" s="554"/>
      <c r="J208" s="554"/>
      <c r="K208" s="554"/>
      <c r="L208" s="554"/>
      <c r="M208" s="554"/>
      <c r="N208" s="554"/>
      <c r="O208" s="555">
        <f t="shared" si="6"/>
        <v>0</v>
      </c>
      <c r="P208" s="273">
        <v>12</v>
      </c>
    </row>
    <row r="209" spans="1:16">
      <c r="A209" s="333">
        <v>13</v>
      </c>
      <c r="B209" s="118"/>
      <c r="C209" s="118"/>
      <c r="D209" s="118"/>
      <c r="E209" s="118"/>
      <c r="F209" s="118"/>
      <c r="G209" s="76"/>
      <c r="H209" s="567"/>
      <c r="I209" s="554"/>
      <c r="J209" s="554"/>
      <c r="K209" s="554"/>
      <c r="L209" s="554"/>
      <c r="M209" s="554"/>
      <c r="N209" s="554"/>
      <c r="O209" s="555">
        <f t="shared" si="6"/>
        <v>0</v>
      </c>
      <c r="P209" s="273">
        <v>13</v>
      </c>
    </row>
    <row r="210" spans="1:16">
      <c r="A210" s="333">
        <v>14</v>
      </c>
      <c r="B210" s="118"/>
      <c r="C210" s="118"/>
      <c r="D210" s="118"/>
      <c r="E210" s="118"/>
      <c r="F210" s="118"/>
      <c r="G210" s="76"/>
      <c r="H210" s="567"/>
      <c r="I210" s="554"/>
      <c r="J210" s="554"/>
      <c r="K210" s="554"/>
      <c r="L210" s="554"/>
      <c r="M210" s="554"/>
      <c r="N210" s="554"/>
      <c r="O210" s="555">
        <f t="shared" si="6"/>
        <v>0</v>
      </c>
      <c r="P210" s="273">
        <v>14</v>
      </c>
    </row>
    <row r="211" spans="1:16">
      <c r="A211" s="333">
        <v>15</v>
      </c>
      <c r="B211" s="118"/>
      <c r="C211" s="118"/>
      <c r="D211" s="118"/>
      <c r="E211" s="118"/>
      <c r="F211" s="118"/>
      <c r="G211" s="76"/>
      <c r="H211" s="567"/>
      <c r="I211" s="554"/>
      <c r="J211" s="554"/>
      <c r="K211" s="554"/>
      <c r="L211" s="554"/>
      <c r="M211" s="554"/>
      <c r="N211" s="554"/>
      <c r="O211" s="555">
        <f t="shared" si="6"/>
        <v>0</v>
      </c>
      <c r="P211" s="273">
        <v>15</v>
      </c>
    </row>
    <row r="212" spans="1:16">
      <c r="A212" s="333">
        <v>16</v>
      </c>
      <c r="B212" s="118"/>
      <c r="C212" s="118"/>
      <c r="D212" s="118"/>
      <c r="E212" s="118"/>
      <c r="F212" s="118"/>
      <c r="G212" s="76"/>
      <c r="H212" s="567"/>
      <c r="I212" s="554"/>
      <c r="J212" s="554"/>
      <c r="K212" s="554"/>
      <c r="L212" s="554"/>
      <c r="M212" s="554"/>
      <c r="N212" s="554"/>
      <c r="O212" s="555">
        <f t="shared" si="6"/>
        <v>0</v>
      </c>
      <c r="P212" s="273">
        <v>16</v>
      </c>
    </row>
    <row r="213" spans="1:16">
      <c r="A213" s="333">
        <v>17</v>
      </c>
      <c r="B213" s="118"/>
      <c r="C213" s="118"/>
      <c r="D213" s="118"/>
      <c r="E213" s="118"/>
      <c r="F213" s="118"/>
      <c r="G213" s="76"/>
      <c r="H213" s="567"/>
      <c r="I213" s="554"/>
      <c r="J213" s="554"/>
      <c r="K213" s="554"/>
      <c r="L213" s="554"/>
      <c r="M213" s="554"/>
      <c r="N213" s="554"/>
      <c r="O213" s="555">
        <f t="shared" si="6"/>
        <v>0</v>
      </c>
      <c r="P213" s="273">
        <v>17</v>
      </c>
    </row>
    <row r="214" spans="1:16">
      <c r="A214" s="333">
        <v>18</v>
      </c>
      <c r="B214" s="118"/>
      <c r="C214" s="118"/>
      <c r="D214" s="118"/>
      <c r="E214" s="118"/>
      <c r="F214" s="118"/>
      <c r="G214" s="76"/>
      <c r="H214" s="567"/>
      <c r="I214" s="554"/>
      <c r="J214" s="554"/>
      <c r="K214" s="554"/>
      <c r="L214" s="554"/>
      <c r="M214" s="554"/>
      <c r="N214" s="554"/>
      <c r="O214" s="555">
        <f t="shared" si="6"/>
        <v>0</v>
      </c>
      <c r="P214" s="273">
        <v>18</v>
      </c>
    </row>
    <row r="215" spans="1:16">
      <c r="A215" s="333">
        <v>19</v>
      </c>
      <c r="B215" s="118"/>
      <c r="C215" s="118"/>
      <c r="D215" s="118"/>
      <c r="E215" s="118"/>
      <c r="F215" s="118"/>
      <c r="G215" s="76"/>
      <c r="H215" s="567"/>
      <c r="I215" s="554"/>
      <c r="J215" s="554"/>
      <c r="K215" s="554"/>
      <c r="L215" s="554"/>
      <c r="M215" s="554"/>
      <c r="N215" s="554"/>
      <c r="O215" s="555">
        <f t="shared" si="6"/>
        <v>0</v>
      </c>
      <c r="P215" s="273">
        <v>19</v>
      </c>
    </row>
    <row r="216" spans="1:16">
      <c r="A216" s="333">
        <v>20</v>
      </c>
      <c r="B216" s="118"/>
      <c r="C216" s="118"/>
      <c r="D216" s="118"/>
      <c r="E216" s="118"/>
      <c r="F216" s="118"/>
      <c r="G216" s="76"/>
      <c r="H216" s="567"/>
      <c r="I216" s="554"/>
      <c r="J216" s="554"/>
      <c r="K216" s="554"/>
      <c r="L216" s="554"/>
      <c r="M216" s="554"/>
      <c r="N216" s="554"/>
      <c r="O216" s="555">
        <f t="shared" si="6"/>
        <v>0</v>
      </c>
      <c r="P216" s="273">
        <v>20</v>
      </c>
    </row>
    <row r="217" spans="1:16">
      <c r="A217" s="333">
        <v>21</v>
      </c>
      <c r="B217" s="118"/>
      <c r="C217" s="118"/>
      <c r="D217" s="118"/>
      <c r="E217" s="118"/>
      <c r="F217" s="118"/>
      <c r="G217" s="76"/>
      <c r="H217" s="567"/>
      <c r="I217" s="554"/>
      <c r="J217" s="554"/>
      <c r="K217" s="554"/>
      <c r="L217" s="554"/>
      <c r="M217" s="554"/>
      <c r="N217" s="554"/>
      <c r="O217" s="555">
        <f t="shared" si="6"/>
        <v>0</v>
      </c>
      <c r="P217" s="273">
        <v>21</v>
      </c>
    </row>
    <row r="218" spans="1:16">
      <c r="A218" s="333">
        <v>22</v>
      </c>
      <c r="B218" s="118"/>
      <c r="C218" s="118"/>
      <c r="D218" s="118"/>
      <c r="E218" s="118"/>
      <c r="F218" s="118"/>
      <c r="G218" s="76"/>
      <c r="H218" s="567"/>
      <c r="I218" s="554"/>
      <c r="J218" s="554"/>
      <c r="K218" s="554"/>
      <c r="L218" s="554"/>
      <c r="M218" s="554"/>
      <c r="N218" s="554"/>
      <c r="O218" s="555">
        <f t="shared" si="6"/>
        <v>0</v>
      </c>
      <c r="P218" s="273">
        <v>22</v>
      </c>
    </row>
    <row r="219" spans="1:16">
      <c r="A219" s="333">
        <v>23</v>
      </c>
      <c r="B219" s="118"/>
      <c r="C219" s="118"/>
      <c r="D219" s="118"/>
      <c r="E219" s="118"/>
      <c r="F219" s="118"/>
      <c r="G219" s="76"/>
      <c r="H219" s="567"/>
      <c r="I219" s="554"/>
      <c r="J219" s="554"/>
      <c r="K219" s="554"/>
      <c r="L219" s="554"/>
      <c r="M219" s="554"/>
      <c r="N219" s="554"/>
      <c r="O219" s="555">
        <f t="shared" si="6"/>
        <v>0</v>
      </c>
      <c r="P219" s="273">
        <v>23</v>
      </c>
    </row>
    <row r="220" spans="1:16">
      <c r="A220" s="333">
        <v>24</v>
      </c>
      <c r="B220" s="118"/>
      <c r="C220" s="118"/>
      <c r="D220" s="118"/>
      <c r="E220" s="118"/>
      <c r="F220" s="118"/>
      <c r="G220" s="76"/>
      <c r="H220" s="567"/>
      <c r="I220" s="554"/>
      <c r="J220" s="554"/>
      <c r="K220" s="554"/>
      <c r="L220" s="554"/>
      <c r="M220" s="554"/>
      <c r="N220" s="554"/>
      <c r="O220" s="555">
        <f t="shared" si="6"/>
        <v>0</v>
      </c>
      <c r="P220" s="273">
        <v>24</v>
      </c>
    </row>
    <row r="221" spans="1:16">
      <c r="A221" s="333">
        <v>25</v>
      </c>
      <c r="B221" s="118"/>
      <c r="C221" s="118"/>
      <c r="D221" s="118"/>
      <c r="E221" s="118"/>
      <c r="F221" s="118"/>
      <c r="G221" s="76"/>
      <c r="H221" s="567"/>
      <c r="I221" s="554"/>
      <c r="J221" s="554"/>
      <c r="K221" s="554"/>
      <c r="L221" s="554"/>
      <c r="M221" s="554"/>
      <c r="N221" s="554"/>
      <c r="O221" s="555">
        <f t="shared" si="6"/>
        <v>0</v>
      </c>
      <c r="P221" s="273">
        <v>25</v>
      </c>
    </row>
    <row r="222" spans="1:16">
      <c r="A222" s="333">
        <v>26</v>
      </c>
      <c r="B222" s="118"/>
      <c r="C222" s="118"/>
      <c r="D222" s="118"/>
      <c r="E222" s="118"/>
      <c r="F222" s="118"/>
      <c r="G222" s="76"/>
      <c r="H222" s="567"/>
      <c r="I222" s="554"/>
      <c r="J222" s="554"/>
      <c r="K222" s="554"/>
      <c r="L222" s="554"/>
      <c r="M222" s="554"/>
      <c r="N222" s="554"/>
      <c r="O222" s="555">
        <f t="shared" si="6"/>
        <v>0</v>
      </c>
      <c r="P222" s="273">
        <v>26</v>
      </c>
    </row>
    <row r="223" spans="1:16">
      <c r="A223" s="333">
        <v>27</v>
      </c>
      <c r="B223" s="118"/>
      <c r="C223" s="118"/>
      <c r="D223" s="118"/>
      <c r="E223" s="118"/>
      <c r="F223" s="118"/>
      <c r="G223" s="76"/>
      <c r="H223" s="567"/>
      <c r="I223" s="554"/>
      <c r="J223" s="554"/>
      <c r="K223" s="554"/>
      <c r="L223" s="554"/>
      <c r="M223" s="554"/>
      <c r="N223" s="554"/>
      <c r="O223" s="555">
        <f t="shared" si="6"/>
        <v>0</v>
      </c>
      <c r="P223" s="273">
        <v>27</v>
      </c>
    </row>
    <row r="224" spans="1:16">
      <c r="A224" s="333">
        <v>28</v>
      </c>
      <c r="B224" s="118"/>
      <c r="C224" s="118"/>
      <c r="D224" s="118"/>
      <c r="E224" s="118"/>
      <c r="F224" s="118"/>
      <c r="G224" s="76"/>
      <c r="H224" s="567"/>
      <c r="I224" s="554"/>
      <c r="J224" s="554"/>
      <c r="K224" s="554"/>
      <c r="L224" s="554"/>
      <c r="M224" s="554"/>
      <c r="N224" s="554"/>
      <c r="O224" s="555">
        <f t="shared" si="6"/>
        <v>0</v>
      </c>
      <c r="P224" s="273">
        <v>28</v>
      </c>
    </row>
    <row r="225" spans="1:16">
      <c r="A225" s="333">
        <v>29</v>
      </c>
      <c r="B225" s="118"/>
      <c r="C225" s="118"/>
      <c r="D225" s="118"/>
      <c r="E225" s="118"/>
      <c r="F225" s="118"/>
      <c r="G225" s="76"/>
      <c r="H225" s="567"/>
      <c r="I225" s="554"/>
      <c r="J225" s="554"/>
      <c r="K225" s="554"/>
      <c r="L225" s="554"/>
      <c r="M225" s="554"/>
      <c r="N225" s="554"/>
      <c r="O225" s="555">
        <f t="shared" si="6"/>
        <v>0</v>
      </c>
      <c r="P225" s="273">
        <v>29</v>
      </c>
    </row>
    <row r="226" spans="1:16">
      <c r="A226" s="333">
        <v>30</v>
      </c>
      <c r="B226" s="118"/>
      <c r="C226" s="118"/>
      <c r="D226" s="118"/>
      <c r="E226" s="118"/>
      <c r="F226" s="118"/>
      <c r="G226" s="76"/>
      <c r="H226" s="567"/>
      <c r="I226" s="554"/>
      <c r="J226" s="554"/>
      <c r="K226" s="554"/>
      <c r="L226" s="554"/>
      <c r="M226" s="554"/>
      <c r="N226" s="554"/>
      <c r="O226" s="555">
        <f t="shared" si="6"/>
        <v>0</v>
      </c>
      <c r="P226" s="273">
        <v>30</v>
      </c>
    </row>
    <row r="227" spans="1:16">
      <c r="A227" s="333">
        <v>31</v>
      </c>
      <c r="B227" s="118"/>
      <c r="C227" s="118"/>
      <c r="D227" s="118"/>
      <c r="E227" s="118"/>
      <c r="F227" s="118"/>
      <c r="G227" s="76"/>
      <c r="H227" s="567"/>
      <c r="I227" s="554"/>
      <c r="J227" s="554"/>
      <c r="K227" s="554"/>
      <c r="L227" s="554"/>
      <c r="M227" s="554"/>
      <c r="N227" s="554"/>
      <c r="O227" s="555">
        <f t="shared" si="6"/>
        <v>0</v>
      </c>
      <c r="P227" s="273">
        <v>31</v>
      </c>
    </row>
    <row r="228" spans="1:16">
      <c r="A228" s="333">
        <v>32</v>
      </c>
      <c r="B228" s="118"/>
      <c r="C228" s="118"/>
      <c r="D228" s="118"/>
      <c r="E228" s="118"/>
      <c r="F228" s="118"/>
      <c r="G228" s="76"/>
      <c r="H228" s="567"/>
      <c r="I228" s="554"/>
      <c r="J228" s="554"/>
      <c r="K228" s="554"/>
      <c r="L228" s="554"/>
      <c r="M228" s="554"/>
      <c r="N228" s="554"/>
      <c r="O228" s="555">
        <f t="shared" si="6"/>
        <v>0</v>
      </c>
      <c r="P228" s="273">
        <v>32</v>
      </c>
    </row>
    <row r="229" spans="1:16">
      <c r="A229" s="333">
        <v>33</v>
      </c>
      <c r="B229" s="118"/>
      <c r="C229" s="118"/>
      <c r="D229" s="118"/>
      <c r="E229" s="118"/>
      <c r="F229" s="118"/>
      <c r="G229" s="76"/>
      <c r="H229" s="567"/>
      <c r="I229" s="554"/>
      <c r="J229" s="554"/>
      <c r="K229" s="554"/>
      <c r="L229" s="554"/>
      <c r="M229" s="554"/>
      <c r="N229" s="554"/>
      <c r="O229" s="555">
        <f t="shared" si="6"/>
        <v>0</v>
      </c>
      <c r="P229" s="273">
        <v>33</v>
      </c>
    </row>
    <row r="230" spans="1:16">
      <c r="A230" s="333">
        <v>34</v>
      </c>
      <c r="B230" s="118"/>
      <c r="C230" s="118"/>
      <c r="D230" s="118"/>
      <c r="E230" s="118"/>
      <c r="F230" s="118"/>
      <c r="G230" s="76"/>
      <c r="H230" s="567"/>
      <c r="I230" s="554"/>
      <c r="J230" s="554"/>
      <c r="K230" s="554"/>
      <c r="L230" s="554"/>
      <c r="M230" s="554"/>
      <c r="N230" s="554"/>
      <c r="O230" s="555">
        <f t="shared" si="6"/>
        <v>0</v>
      </c>
      <c r="P230" s="273">
        <v>34</v>
      </c>
    </row>
    <row r="231" spans="1:16">
      <c r="A231" s="333">
        <v>35</v>
      </c>
      <c r="B231" s="118"/>
      <c r="C231" s="118"/>
      <c r="D231" s="118"/>
      <c r="E231" s="118"/>
      <c r="F231" s="118"/>
      <c r="G231" s="76"/>
      <c r="H231" s="567"/>
      <c r="I231" s="554"/>
      <c r="J231" s="554"/>
      <c r="K231" s="554"/>
      <c r="L231" s="554"/>
      <c r="M231" s="554"/>
      <c r="N231" s="554"/>
      <c r="O231" s="555">
        <f t="shared" si="6"/>
        <v>0</v>
      </c>
      <c r="P231" s="273">
        <v>35</v>
      </c>
    </row>
    <row r="232" spans="1:16">
      <c r="A232" s="333">
        <v>36</v>
      </c>
      <c r="B232" s="118"/>
      <c r="C232" s="118"/>
      <c r="D232" s="118"/>
      <c r="E232" s="118"/>
      <c r="F232" s="118"/>
      <c r="G232" s="76"/>
      <c r="H232" s="567"/>
      <c r="I232" s="554"/>
      <c r="J232" s="554"/>
      <c r="K232" s="554"/>
      <c r="L232" s="554"/>
      <c r="M232" s="554"/>
      <c r="N232" s="554"/>
      <c r="O232" s="555">
        <f t="shared" si="6"/>
        <v>0</v>
      </c>
      <c r="P232" s="273">
        <v>36</v>
      </c>
    </row>
    <row r="233" spans="1:16">
      <c r="A233" s="333">
        <v>37</v>
      </c>
      <c r="B233" s="118"/>
      <c r="C233" s="118"/>
      <c r="D233" s="118"/>
      <c r="E233" s="118"/>
      <c r="F233" s="118"/>
      <c r="G233" s="76"/>
      <c r="H233" s="567"/>
      <c r="I233" s="554"/>
      <c r="J233" s="554"/>
      <c r="K233" s="554"/>
      <c r="L233" s="554"/>
      <c r="M233" s="554"/>
      <c r="N233" s="554"/>
      <c r="O233" s="555">
        <f t="shared" si="6"/>
        <v>0</v>
      </c>
      <c r="P233" s="273">
        <v>37</v>
      </c>
    </row>
    <row r="234" spans="1:16">
      <c r="A234" s="333">
        <v>38</v>
      </c>
      <c r="B234" s="118"/>
      <c r="C234" s="118"/>
      <c r="D234" s="118"/>
      <c r="E234" s="118"/>
      <c r="F234" s="118"/>
      <c r="G234" s="76"/>
      <c r="H234" s="567"/>
      <c r="I234" s="554"/>
      <c r="J234" s="554"/>
      <c r="K234" s="554"/>
      <c r="L234" s="554"/>
      <c r="M234" s="554"/>
      <c r="N234" s="554"/>
      <c r="O234" s="555">
        <f t="shared" si="6"/>
        <v>0</v>
      </c>
      <c r="P234" s="273">
        <v>38</v>
      </c>
    </row>
    <row r="235" spans="1:16">
      <c r="A235" s="333">
        <v>39</v>
      </c>
      <c r="B235" s="118"/>
      <c r="C235" s="118"/>
      <c r="D235" s="118"/>
      <c r="E235" s="118"/>
      <c r="F235" s="118"/>
      <c r="G235" s="76"/>
      <c r="H235" s="567"/>
      <c r="I235" s="554"/>
      <c r="J235" s="554"/>
      <c r="K235" s="554"/>
      <c r="L235" s="554"/>
      <c r="M235" s="554"/>
      <c r="N235" s="554"/>
      <c r="O235" s="555">
        <f t="shared" si="6"/>
        <v>0</v>
      </c>
      <c r="P235" s="273">
        <v>39</v>
      </c>
    </row>
    <row r="236" spans="1:16">
      <c r="A236" s="333">
        <v>40</v>
      </c>
      <c r="B236" s="118"/>
      <c r="C236" s="118"/>
      <c r="D236" s="118"/>
      <c r="E236" s="118"/>
      <c r="F236" s="118"/>
      <c r="G236" s="76"/>
      <c r="H236" s="567"/>
      <c r="I236" s="554"/>
      <c r="J236" s="554"/>
      <c r="K236" s="554"/>
      <c r="L236" s="554"/>
      <c r="M236" s="554"/>
      <c r="N236" s="554"/>
      <c r="O236" s="555">
        <f t="shared" si="6"/>
        <v>0</v>
      </c>
      <c r="P236" s="273">
        <v>40</v>
      </c>
    </row>
    <row r="237" spans="1:16">
      <c r="A237" s="333">
        <v>41</v>
      </c>
      <c r="B237" s="118"/>
      <c r="C237" s="118"/>
      <c r="D237" s="118"/>
      <c r="E237" s="118"/>
      <c r="F237" s="118"/>
      <c r="G237" s="76"/>
      <c r="H237" s="567"/>
      <c r="I237" s="554"/>
      <c r="J237" s="554"/>
      <c r="K237" s="554"/>
      <c r="L237" s="554"/>
      <c r="M237" s="554"/>
      <c r="N237" s="554"/>
      <c r="O237" s="555">
        <f t="shared" si="6"/>
        <v>0</v>
      </c>
      <c r="P237" s="273">
        <v>41</v>
      </c>
    </row>
    <row r="238" spans="1:16">
      <c r="A238" s="333">
        <v>42</v>
      </c>
      <c r="B238" s="118"/>
      <c r="C238" s="118"/>
      <c r="D238" s="118"/>
      <c r="E238" s="118"/>
      <c r="F238" s="118"/>
      <c r="G238" s="76"/>
      <c r="H238" s="567"/>
      <c r="I238" s="554"/>
      <c r="J238" s="554"/>
      <c r="K238" s="554"/>
      <c r="L238" s="554"/>
      <c r="M238" s="554"/>
      <c r="N238" s="554"/>
      <c r="O238" s="555">
        <f t="shared" si="6"/>
        <v>0</v>
      </c>
      <c r="P238" s="273">
        <v>42</v>
      </c>
    </row>
    <row r="239" spans="1:16">
      <c r="A239" s="333">
        <v>43</v>
      </c>
      <c r="B239" s="118"/>
      <c r="C239" s="118"/>
      <c r="D239" s="118"/>
      <c r="E239" s="118"/>
      <c r="F239" s="118"/>
      <c r="G239" s="76"/>
      <c r="H239" s="567"/>
      <c r="I239" s="554"/>
      <c r="J239" s="554"/>
      <c r="K239" s="554"/>
      <c r="L239" s="554"/>
      <c r="M239" s="554"/>
      <c r="N239" s="554"/>
      <c r="O239" s="555">
        <f t="shared" si="6"/>
        <v>0</v>
      </c>
      <c r="P239" s="273">
        <v>43</v>
      </c>
    </row>
    <row r="240" spans="1:16">
      <c r="A240" s="333">
        <v>44</v>
      </c>
      <c r="B240" s="118"/>
      <c r="C240" s="118"/>
      <c r="D240" s="118"/>
      <c r="E240" s="118"/>
      <c r="F240" s="118"/>
      <c r="G240" s="76"/>
      <c r="H240" s="567"/>
      <c r="I240" s="554"/>
      <c r="J240" s="554"/>
      <c r="K240" s="554"/>
      <c r="L240" s="554"/>
      <c r="M240" s="554"/>
      <c r="N240" s="554"/>
      <c r="O240" s="555">
        <f t="shared" si="6"/>
        <v>0</v>
      </c>
      <c r="P240" s="273">
        <v>44</v>
      </c>
    </row>
    <row r="241" spans="1:16">
      <c r="A241" s="333">
        <v>45</v>
      </c>
      <c r="B241" s="118"/>
      <c r="C241" s="118"/>
      <c r="D241" s="118"/>
      <c r="E241" s="118"/>
      <c r="F241" s="118"/>
      <c r="G241" s="76"/>
      <c r="H241" s="567"/>
      <c r="I241" s="554"/>
      <c r="J241" s="554"/>
      <c r="K241" s="554"/>
      <c r="L241" s="554"/>
      <c r="M241" s="554"/>
      <c r="N241" s="554"/>
      <c r="O241" s="555">
        <f t="shared" si="6"/>
        <v>0</v>
      </c>
      <c r="P241" s="273">
        <v>45</v>
      </c>
    </row>
    <row r="242" spans="1:16">
      <c r="A242" s="333">
        <v>46</v>
      </c>
      <c r="B242" s="118"/>
      <c r="C242" s="118"/>
      <c r="D242" s="118"/>
      <c r="E242" s="118"/>
      <c r="F242" s="118"/>
      <c r="G242" s="76"/>
      <c r="H242" s="567"/>
      <c r="I242" s="554"/>
      <c r="J242" s="554"/>
      <c r="K242" s="554"/>
      <c r="L242" s="554"/>
      <c r="M242" s="554"/>
      <c r="N242" s="554"/>
      <c r="O242" s="555">
        <f t="shared" si="6"/>
        <v>0</v>
      </c>
      <c r="P242" s="273">
        <v>46</v>
      </c>
    </row>
    <row r="243" spans="1:16">
      <c r="A243" s="333">
        <v>47</v>
      </c>
      <c r="B243" s="118"/>
      <c r="C243" s="118"/>
      <c r="D243" s="118"/>
      <c r="E243" s="118"/>
      <c r="F243" s="118"/>
      <c r="G243" s="76"/>
      <c r="H243" s="567"/>
      <c r="I243" s="554"/>
      <c r="J243" s="554"/>
      <c r="K243" s="554"/>
      <c r="L243" s="554"/>
      <c r="M243" s="554"/>
      <c r="N243" s="554"/>
      <c r="O243" s="555">
        <f t="shared" si="6"/>
        <v>0</v>
      </c>
      <c r="P243" s="273">
        <v>47</v>
      </c>
    </row>
    <row r="244" spans="1:16">
      <c r="A244" s="333">
        <v>48</v>
      </c>
      <c r="B244" s="118"/>
      <c r="C244" s="118"/>
      <c r="D244" s="118"/>
      <c r="E244" s="118"/>
      <c r="F244" s="118"/>
      <c r="G244" s="76"/>
      <c r="H244" s="567"/>
      <c r="I244" s="554"/>
      <c r="J244" s="554"/>
      <c r="K244" s="554"/>
      <c r="L244" s="554"/>
      <c r="M244" s="554"/>
      <c r="N244" s="554"/>
      <c r="O244" s="555">
        <f t="shared" si="6"/>
        <v>0</v>
      </c>
      <c r="P244" s="273">
        <v>48</v>
      </c>
    </row>
    <row r="245" spans="1:16">
      <c r="A245" s="333">
        <v>49</v>
      </c>
      <c r="B245" s="118"/>
      <c r="C245" s="118"/>
      <c r="D245" s="118"/>
      <c r="E245" s="118"/>
      <c r="F245" s="118"/>
      <c r="G245" s="76"/>
      <c r="H245" s="567"/>
      <c r="I245" s="554"/>
      <c r="J245" s="554"/>
      <c r="K245" s="554"/>
      <c r="L245" s="554"/>
      <c r="M245" s="554"/>
      <c r="N245" s="554"/>
      <c r="O245" s="555">
        <f t="shared" si="6"/>
        <v>0</v>
      </c>
      <c r="P245" s="273">
        <v>49</v>
      </c>
    </row>
    <row r="246" spans="1:16" ht="15.6" thickBot="1">
      <c r="A246" s="340">
        <v>50</v>
      </c>
      <c r="B246" s="824" t="s">
        <v>1938</v>
      </c>
      <c r="C246" s="618"/>
      <c r="D246" s="618"/>
      <c r="E246" s="618"/>
      <c r="F246" s="618"/>
      <c r="G246" s="645"/>
      <c r="H246" s="563"/>
      <c r="I246" s="644">
        <f t="shared" ref="I246:O246" si="7">SUM(I197:I245)</f>
        <v>0</v>
      </c>
      <c r="J246" s="644">
        <f t="shared" si="7"/>
        <v>0</v>
      </c>
      <c r="K246" s="644">
        <f t="shared" si="7"/>
        <v>0</v>
      </c>
      <c r="L246" s="511">
        <f t="shared" si="7"/>
        <v>0</v>
      </c>
      <c r="M246" s="511">
        <f t="shared" si="7"/>
        <v>0</v>
      </c>
      <c r="N246" s="511">
        <f t="shared" si="7"/>
        <v>0</v>
      </c>
      <c r="O246" s="511">
        <f t="shared" si="7"/>
        <v>0</v>
      </c>
      <c r="P246" s="311">
        <v>50</v>
      </c>
    </row>
    <row r="247" spans="1:16">
      <c r="A247" s="1020"/>
      <c r="B247" s="1020"/>
      <c r="H247" s="1178"/>
      <c r="I247" s="1178"/>
      <c r="J247" s="1178"/>
      <c r="K247" s="1178"/>
      <c r="L247" s="1179"/>
      <c r="M247" s="1179"/>
      <c r="N247" s="1179"/>
      <c r="O247" s="1179"/>
      <c r="P247" s="1020"/>
    </row>
    <row r="248" spans="1:16">
      <c r="A248" s="471" t="s">
        <v>4864</v>
      </c>
      <c r="B248" s="1105"/>
      <c r="C248" s="1105"/>
      <c r="D248" s="1105"/>
      <c r="E248" s="1105"/>
      <c r="F248" s="1105"/>
      <c r="G248" s="1105"/>
      <c r="H248" s="471" t="s">
        <v>4864</v>
      </c>
      <c r="I248" s="1105"/>
      <c r="J248" s="1105"/>
      <c r="K248" s="1105"/>
      <c r="L248" s="1105"/>
      <c r="M248" s="1183"/>
    </row>
    <row r="249" spans="1:16">
      <c r="A249" s="69" t="s">
        <v>4871</v>
      </c>
      <c r="B249" s="69"/>
      <c r="C249" s="69"/>
      <c r="D249" s="69"/>
      <c r="E249" s="69"/>
      <c r="F249" s="69"/>
      <c r="G249" s="69"/>
      <c r="H249" s="69" t="s">
        <v>4872</v>
      </c>
      <c r="I249" s="69"/>
      <c r="J249" s="69"/>
      <c r="K249" s="69"/>
      <c r="L249" s="69"/>
      <c r="M249" s="69"/>
      <c r="N249" s="69"/>
      <c r="O249" s="69"/>
      <c r="P249" s="69"/>
    </row>
  </sheetData>
  <customSheetViews>
    <customSheetView guid="{B03EE9F7-5DE6-4312-9CF8-68BFF35B892B}" scale="60" colorId="22" showPageBreaks="1" printArea="1" view="pageBreakPreview">
      <selection activeCell="N55" sqref="N55"/>
      <rowBreaks count="3" manualBreakCount="3">
        <brk id="59" max="15" man="1"/>
        <brk id="123" max="16383" man="1"/>
        <brk id="186" max="16383" man="1"/>
      </rowBreaks>
      <colBreaks count="1" manualBreakCount="1">
        <brk id="7" max="1048575" man="1"/>
      </colBreaks>
      <pageMargins left="0" right="0" top="0" bottom="0" header="0" footer="0"/>
      <printOptions horizontalCentered="1" verticalCentered="1"/>
      <pageSetup scale="73" fitToWidth="2" fitToHeight="4" pageOrder="overThenDown" orientation="portrait" horizontalDpi="300" verticalDpi="300" r:id="rId1"/>
      <headerFooter alignWithMargins="0"/>
    </customSheetView>
    <customSheetView guid="{6604920B-9A9A-4B1B-8001-ABFAE204A5A1}" scale="85" colorId="22">
      <selection activeCell="B3" sqref="B3"/>
      <rowBreaks count="2" manualBreakCount="2">
        <brk id="123" max="16383" man="1"/>
        <brk id="186" max="16383" man="1"/>
      </rowBreaks>
      <colBreaks count="1" manualBreakCount="1">
        <brk id="7" max="1048575" man="1"/>
      </colBreaks>
      <pageMargins left="0" right="0" top="0" bottom="0" header="0" footer="0"/>
      <printOptions horizontalCentered="1" verticalCentered="1"/>
      <pageSetup scale="73" fitToWidth="2" fitToHeight="4" pageOrder="overThenDown" orientation="portrait" horizontalDpi="300" verticalDpi="300" r:id="rId2"/>
      <headerFooter alignWithMargins="0"/>
    </customSheetView>
    <customSheetView guid="{725D19D6-B2FF-4AA6-9BA8-2C93787C1292}" scale="85" colorId="22" showRuler="0">
      <selection activeCell="B3" sqref="B3"/>
      <rowBreaks count="2" manualBreakCount="2">
        <brk id="123" max="16383" man="1"/>
        <brk id="186" max="16383" man="1"/>
      </rowBreaks>
      <colBreaks count="1" manualBreakCount="1">
        <brk id="7" max="1048575" man="1"/>
      </colBreaks>
      <pageMargins left="0" right="0" top="0" bottom="0" header="0" footer="0"/>
      <printOptions horizontalCentered="1" verticalCentered="1"/>
      <pageSetup scale="73" fitToWidth="2" fitToHeight="4" pageOrder="overThenDown" orientation="portrait" horizontalDpi="300" verticalDpi="300" r:id="rId3"/>
      <headerFooter alignWithMargins="0"/>
    </customSheetView>
    <customSheetView guid="{00D7FFF0-A637-4B2D-8964-7D108FE27DC9}" scale="60" colorId="22" showPageBreaks="1" printArea="1" view="pageBreakPreview">
      <selection activeCell="N55" sqref="N55"/>
      <rowBreaks count="3" manualBreakCount="3">
        <brk id="59" max="15" man="1"/>
        <brk id="123" max="16383" man="1"/>
        <brk id="186" max="16383" man="1"/>
      </rowBreaks>
      <colBreaks count="1" manualBreakCount="1">
        <brk id="7" max="1048575" man="1"/>
      </colBreaks>
      <pageMargins left="0" right="0" top="0" bottom="0" header="0" footer="0"/>
      <printOptions horizontalCentered="1" verticalCentered="1"/>
      <pageSetup scale="73" fitToWidth="2" fitToHeight="4" pageOrder="overThenDown" orientation="portrait" horizontalDpi="300" verticalDpi="300" r:id="rId4"/>
      <headerFooter alignWithMargins="0"/>
    </customSheetView>
    <customSheetView guid="{8930B103-E5CB-49CF-B279-92DC95584FC0}" scale="60" colorId="22" showPageBreaks="1" printArea="1" view="pageBreakPreview">
      <selection activeCell="N55" sqref="N55"/>
      <rowBreaks count="3" manualBreakCount="3">
        <brk id="59" max="15" man="1"/>
        <brk id="123" max="16383" man="1"/>
        <brk id="186" max="16383" man="1"/>
      </rowBreaks>
      <colBreaks count="1" manualBreakCount="1">
        <brk id="7" max="1048575" man="1"/>
      </colBreaks>
      <pageMargins left="0" right="0" top="0" bottom="0" header="0" footer="0"/>
      <printOptions horizontalCentered="1" verticalCentered="1"/>
      <pageSetup scale="73" fitToWidth="2" fitToHeight="4" pageOrder="overThenDown" orientation="portrait" horizontalDpi="300" verticalDpi="300" r:id="rId5"/>
      <headerFooter alignWithMargins="0"/>
    </customSheetView>
  </customSheetViews>
  <phoneticPr fontId="54" type="noConversion"/>
  <printOptions horizontalCentered="1" verticalCentered="1"/>
  <pageMargins left="0" right="0" top="0" bottom="0" header="0" footer="0"/>
  <pageSetup scale="73" fitToWidth="2" fitToHeight="4" pageOrder="overThenDown" orientation="portrait" horizontalDpi="300" verticalDpi="300" r:id="rId6"/>
  <headerFooter alignWithMargins="0"/>
  <rowBreaks count="3" manualBreakCount="3">
    <brk id="59" max="15" man="1"/>
    <brk id="123" max="16383" man="1"/>
    <brk id="186" max="16383" man="1"/>
  </rowBreaks>
  <colBreaks count="1" manualBreakCount="1">
    <brk id="7" max="1048575" man="1"/>
  </colBreaks>
</worksheet>
</file>

<file path=xl/worksheets/sheet53.xml><?xml version="1.0" encoding="utf-8"?>
<worksheet xmlns="http://schemas.openxmlformats.org/spreadsheetml/2006/main" xmlns:r="http://schemas.openxmlformats.org/officeDocument/2006/relationships">
  <sheetPr transitionEvaluation="1"/>
  <dimension ref="A1:IU227"/>
  <sheetViews>
    <sheetView defaultGridColor="0" topLeftCell="F1" colorId="22" zoomScale="85" zoomScaleNormal="85" workbookViewId="0">
      <selection activeCell="O30" sqref="O30"/>
    </sheetView>
  </sheetViews>
  <sheetFormatPr defaultColWidth="9.6328125" defaultRowHeight="15"/>
  <cols>
    <col min="1" max="1" width="6.08984375" style="9" customWidth="1"/>
    <col min="2" max="2" width="26.81640625" style="9" customWidth="1"/>
    <col min="3" max="3" width="25.6328125" style="9" customWidth="1"/>
    <col min="4" max="4" width="26.36328125" style="9" customWidth="1"/>
    <col min="5" max="5" width="15.6328125" style="9" customWidth="1"/>
    <col min="6" max="7" width="6.6328125" style="9" customWidth="1"/>
    <col min="8" max="8" width="25.1796875" style="9" customWidth="1"/>
    <col min="9" max="9" width="24.6328125" style="9" customWidth="1"/>
    <col min="10" max="10" width="12.6328125" style="9" customWidth="1"/>
    <col min="11" max="12" width="13.6328125" style="9" customWidth="1"/>
    <col min="13" max="13" width="4.6328125" style="9" customWidth="1"/>
    <col min="14" max="14" width="5.08984375" style="9" customWidth="1"/>
    <col min="15" max="15" width="22.90625" style="9" customWidth="1"/>
    <col min="16" max="16" width="19.6328125" style="9" customWidth="1"/>
    <col min="17" max="17" width="23" style="9" customWidth="1"/>
    <col min="18" max="18" width="24" style="9" customWidth="1"/>
    <col min="19" max="19" width="5" style="9" customWidth="1"/>
    <col min="20" max="16384" width="9.6328125" style="9"/>
  </cols>
  <sheetData>
    <row r="1" spans="1:255">
      <c r="A1" s="29" t="s">
        <v>1429</v>
      </c>
      <c r="B1" s="66"/>
      <c r="C1" s="262" t="s">
        <v>2377</v>
      </c>
      <c r="D1" s="742" t="s">
        <v>1431</v>
      </c>
      <c r="E1" s="313" t="s">
        <v>1432</v>
      </c>
      <c r="F1" s="29" t="s">
        <v>1429</v>
      </c>
      <c r="G1" s="66"/>
      <c r="H1" s="66"/>
      <c r="I1" s="262" t="s">
        <v>2377</v>
      </c>
      <c r="J1" s="742" t="s">
        <v>1431</v>
      </c>
      <c r="K1" s="1108"/>
      <c r="L1" s="262" t="s">
        <v>1432</v>
      </c>
      <c r="M1" s="67"/>
      <c r="N1" s="29" t="s">
        <v>1429</v>
      </c>
      <c r="O1" s="66"/>
      <c r="P1" s="262" t="s">
        <v>2377</v>
      </c>
      <c r="Q1" s="742" t="s">
        <v>1431</v>
      </c>
      <c r="R1" s="262" t="s">
        <v>1432</v>
      </c>
      <c r="S1" s="67"/>
    </row>
    <row r="2" spans="1:255">
      <c r="A2" s="72" t="str">
        <f>'Data Sheet'!$C$25</f>
        <v>Rochester Gas &amp; Electric Corporation</v>
      </c>
      <c r="B2" s="17"/>
      <c r="C2" s="98" t="s">
        <v>4689</v>
      </c>
      <c r="D2" s="345" t="s">
        <v>1434</v>
      </c>
      <c r="E2" s="1186"/>
      <c r="F2" s="72" t="str">
        <f>'Data Sheet'!$C$25</f>
        <v>Rochester Gas &amp; Electric Corporation</v>
      </c>
      <c r="G2" s="17"/>
      <c r="H2" s="17"/>
      <c r="I2" s="98" t="s">
        <v>4689</v>
      </c>
      <c r="J2" s="345" t="s">
        <v>1434</v>
      </c>
      <c r="K2" s="1105"/>
      <c r="L2" s="98"/>
      <c r="M2" s="1169"/>
      <c r="N2" s="72" t="str">
        <f>'Data Sheet'!$C$25</f>
        <v>Rochester Gas &amp; Electric Corporation</v>
      </c>
      <c r="O2" s="17"/>
      <c r="P2" s="98" t="s">
        <v>4689</v>
      </c>
      <c r="Q2" s="345" t="s">
        <v>1434</v>
      </c>
      <c r="R2" s="1102"/>
      <c r="S2" s="73"/>
    </row>
    <row r="3" spans="1:255" ht="15" customHeight="1">
      <c r="A3" s="72"/>
      <c r="B3" s="17"/>
      <c r="C3" s="98" t="s">
        <v>2737</v>
      </c>
      <c r="D3" s="1187" t="str">
        <f>'Data Sheet'!$C$38</f>
        <v>12/31/2013</v>
      </c>
      <c r="E3" s="1125" t="str">
        <f>'Data Sheet'!$C$38</f>
        <v>12/31/2013</v>
      </c>
      <c r="F3" s="74"/>
      <c r="G3" s="77"/>
      <c r="H3" s="77"/>
      <c r="I3" s="105" t="s">
        <v>2737</v>
      </c>
      <c r="J3" s="1187" t="str">
        <f>'Data Sheet'!$C$38</f>
        <v>12/31/2013</v>
      </c>
      <c r="K3" s="1120"/>
      <c r="L3" s="1104" t="str">
        <f>'Data Sheet'!$C$38</f>
        <v>12/31/2013</v>
      </c>
      <c r="M3" s="76"/>
      <c r="N3" s="74"/>
      <c r="O3" s="77"/>
      <c r="P3" s="105" t="s">
        <v>2737</v>
      </c>
      <c r="Q3" s="1103" t="str">
        <f>'Data Sheet'!$C$38</f>
        <v>12/31/2013</v>
      </c>
      <c r="R3" s="1104" t="str">
        <f>'Data Sheet'!$C$38</f>
        <v>12/31/2013</v>
      </c>
      <c r="S3" s="76"/>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row>
    <row r="4" spans="1:255" ht="15" customHeight="1">
      <c r="A4" s="410" t="s">
        <v>4873</v>
      </c>
      <c r="B4" s="411"/>
      <c r="C4" s="411"/>
      <c r="D4" s="411"/>
      <c r="E4" s="1188"/>
      <c r="F4" s="377" t="s">
        <v>4874</v>
      </c>
      <c r="G4" s="69"/>
      <c r="H4" s="69"/>
      <c r="I4" s="69"/>
      <c r="J4" s="69"/>
      <c r="K4" s="1106"/>
      <c r="L4" s="17"/>
      <c r="M4" s="70"/>
      <c r="N4" s="377" t="s">
        <v>4874</v>
      </c>
      <c r="O4" s="69"/>
      <c r="P4" s="69"/>
      <c r="Q4" s="69"/>
      <c r="R4" s="1106"/>
      <c r="S4" s="73"/>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row>
    <row r="5" spans="1:255">
      <c r="A5" s="149" t="s">
        <v>4875</v>
      </c>
      <c r="B5" s="75"/>
      <c r="C5" s="75"/>
      <c r="D5" s="75"/>
      <c r="E5" s="1180"/>
      <c r="F5" s="149" t="s">
        <v>4875</v>
      </c>
      <c r="G5" s="75"/>
      <c r="H5" s="75"/>
      <c r="I5" s="75"/>
      <c r="J5" s="75"/>
      <c r="K5" s="1189"/>
      <c r="L5" s="77"/>
      <c r="M5" s="537"/>
      <c r="N5" s="149" t="s">
        <v>4875</v>
      </c>
      <c r="O5" s="75"/>
      <c r="P5" s="75"/>
      <c r="Q5" s="75"/>
      <c r="R5" s="1189"/>
      <c r="S5" s="76"/>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row>
    <row r="6" spans="1:255">
      <c r="A6" s="646" t="s">
        <v>2005</v>
      </c>
      <c r="B6" s="19" t="s">
        <v>2062</v>
      </c>
      <c r="C6" s="19"/>
      <c r="D6" s="19"/>
      <c r="E6" s="23"/>
      <c r="F6" s="22"/>
      <c r="G6" s="19" t="s">
        <v>2063</v>
      </c>
      <c r="H6" s="19"/>
      <c r="I6" s="19"/>
      <c r="J6" s="19"/>
      <c r="K6" s="19"/>
      <c r="L6" s="19"/>
      <c r="M6" s="23"/>
      <c r="N6" s="646" t="s">
        <v>4838</v>
      </c>
      <c r="O6" s="19" t="s">
        <v>2064</v>
      </c>
      <c r="P6" s="19"/>
      <c r="Q6" s="19"/>
      <c r="R6" s="19"/>
      <c r="S6" s="23"/>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row>
    <row r="7" spans="1:255">
      <c r="A7" s="22" t="s">
        <v>1418</v>
      </c>
      <c r="B7" s="19" t="s">
        <v>2065</v>
      </c>
      <c r="C7" s="19"/>
      <c r="D7" s="19"/>
      <c r="E7" s="23"/>
      <c r="F7" s="22"/>
      <c r="G7" s="19" t="s">
        <v>2066</v>
      </c>
      <c r="H7" s="19"/>
      <c r="I7" s="19"/>
      <c r="J7" s="19"/>
      <c r="K7" s="19"/>
      <c r="L7" s="19"/>
      <c r="M7" s="23"/>
      <c r="N7" s="646"/>
      <c r="O7" s="19"/>
      <c r="P7" s="19"/>
      <c r="Q7" s="19"/>
      <c r="R7" s="19"/>
      <c r="S7" s="23"/>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row>
    <row r="8" spans="1:255">
      <c r="A8" s="646" t="s">
        <v>1922</v>
      </c>
      <c r="B8" s="19" t="s">
        <v>4333</v>
      </c>
      <c r="C8" s="19"/>
      <c r="D8" s="19"/>
      <c r="E8" s="23"/>
      <c r="F8" s="22"/>
      <c r="G8" s="19" t="s">
        <v>2545</v>
      </c>
      <c r="H8" s="19"/>
      <c r="I8" s="19"/>
      <c r="J8" s="19"/>
      <c r="K8" s="19"/>
      <c r="L8" s="19"/>
      <c r="M8" s="23"/>
      <c r="N8" s="646" t="s">
        <v>4846</v>
      </c>
      <c r="O8" s="19" t="s">
        <v>4334</v>
      </c>
      <c r="P8" s="19"/>
      <c r="Q8" s="19"/>
      <c r="R8" s="19"/>
      <c r="S8" s="23"/>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row>
    <row r="9" spans="1:255">
      <c r="A9" s="646" t="s">
        <v>1923</v>
      </c>
      <c r="B9" s="19" t="s">
        <v>4335</v>
      </c>
      <c r="C9" s="19"/>
      <c r="D9" s="19"/>
      <c r="E9" s="23"/>
      <c r="F9" s="22"/>
      <c r="G9" s="19" t="s">
        <v>4336</v>
      </c>
      <c r="H9" s="19"/>
      <c r="I9" s="19"/>
      <c r="J9" s="19"/>
      <c r="K9" s="19"/>
      <c r="L9" s="19"/>
      <c r="M9" s="23"/>
      <c r="N9" s="646"/>
      <c r="O9" s="19" t="s">
        <v>4337</v>
      </c>
      <c r="P9" s="19"/>
      <c r="Q9" s="19"/>
      <c r="R9" s="19"/>
      <c r="S9" s="23"/>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row>
    <row r="10" spans="1:255">
      <c r="A10" s="22" t="s">
        <v>1418</v>
      </c>
      <c r="B10" s="19" t="s">
        <v>2512</v>
      </c>
      <c r="C10" s="19"/>
      <c r="D10" s="19"/>
      <c r="E10" s="23"/>
      <c r="F10" s="22" t="s">
        <v>1418</v>
      </c>
      <c r="G10" s="19" t="s">
        <v>2513</v>
      </c>
      <c r="H10" s="19"/>
      <c r="I10" s="19"/>
      <c r="J10" s="19"/>
      <c r="K10" s="19"/>
      <c r="L10" s="19"/>
      <c r="M10" s="23"/>
      <c r="N10" s="646"/>
      <c r="O10" s="19" t="s">
        <v>2514</v>
      </c>
      <c r="P10" s="19"/>
      <c r="Q10" s="19"/>
      <c r="R10" s="19"/>
      <c r="S10" s="23"/>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row>
    <row r="11" spans="1:255">
      <c r="A11" s="22" t="s">
        <v>1418</v>
      </c>
      <c r="B11" s="19" t="s">
        <v>2515</v>
      </c>
      <c r="C11" s="19"/>
      <c r="D11" s="19"/>
      <c r="E11" s="23"/>
      <c r="F11" s="22" t="s">
        <v>1418</v>
      </c>
      <c r="G11" s="19"/>
      <c r="H11" s="19"/>
      <c r="I11" s="19"/>
      <c r="J11" s="19"/>
      <c r="K11" s="19"/>
      <c r="L11" s="19"/>
      <c r="M11" s="23"/>
      <c r="N11" s="646"/>
      <c r="O11" s="19" t="s">
        <v>2168</v>
      </c>
      <c r="P11" s="19"/>
      <c r="Q11" s="19"/>
      <c r="R11" s="19"/>
      <c r="S11" s="23"/>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row>
    <row r="12" spans="1:255">
      <c r="A12" s="22"/>
      <c r="B12" s="19" t="s">
        <v>2169</v>
      </c>
      <c r="C12" s="19"/>
      <c r="D12" s="19"/>
      <c r="E12" s="23"/>
      <c r="F12" s="646" t="s">
        <v>1597</v>
      </c>
      <c r="G12" s="19" t="s">
        <v>2170</v>
      </c>
      <c r="H12" s="19"/>
      <c r="I12" s="19"/>
      <c r="J12" s="19"/>
      <c r="K12" s="19"/>
      <c r="L12" s="19"/>
      <c r="M12" s="23"/>
      <c r="N12" s="646"/>
      <c r="O12" s="19" t="s">
        <v>2171</v>
      </c>
      <c r="P12" s="19"/>
      <c r="Q12" s="19"/>
      <c r="R12" s="19"/>
      <c r="S12" s="23"/>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row>
    <row r="13" spans="1:255">
      <c r="A13" s="646" t="s">
        <v>3069</v>
      </c>
      <c r="B13" s="19" t="s">
        <v>2172</v>
      </c>
      <c r="C13" s="19"/>
      <c r="D13" s="19"/>
      <c r="E13" s="23"/>
      <c r="F13" s="646"/>
      <c r="G13" s="19" t="s">
        <v>2173</v>
      </c>
      <c r="H13" s="19"/>
      <c r="I13" s="19"/>
      <c r="J13" s="19"/>
      <c r="K13" s="19"/>
      <c r="L13" s="19"/>
      <c r="M13" s="23"/>
      <c r="N13" s="646"/>
      <c r="O13" s="19" t="s">
        <v>2174</v>
      </c>
      <c r="P13" s="19"/>
      <c r="Q13" s="19"/>
      <c r="R13" s="19"/>
      <c r="S13" s="23"/>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row>
    <row r="14" spans="1:255">
      <c r="A14" s="22"/>
      <c r="B14" s="19"/>
      <c r="C14" s="19"/>
      <c r="D14" s="19"/>
      <c r="E14" s="23"/>
      <c r="F14" s="646"/>
      <c r="G14" s="19"/>
      <c r="H14" s="19"/>
      <c r="I14" s="19"/>
      <c r="J14" s="19"/>
      <c r="K14" s="19"/>
      <c r="L14" s="19"/>
      <c r="M14" s="23"/>
      <c r="N14" s="646"/>
      <c r="O14" s="19" t="s">
        <v>2175</v>
      </c>
      <c r="P14" s="19"/>
      <c r="Q14" s="19"/>
      <c r="R14" s="19"/>
      <c r="S14" s="23"/>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row>
    <row r="15" spans="1:255">
      <c r="A15" s="22"/>
      <c r="B15" s="19" t="s">
        <v>2181</v>
      </c>
      <c r="C15" s="19"/>
      <c r="D15" s="19"/>
      <c r="E15" s="23"/>
      <c r="F15" s="646" t="s">
        <v>5088</v>
      </c>
      <c r="G15" s="19" t="s">
        <v>3727</v>
      </c>
      <c r="H15" s="19"/>
      <c r="I15" s="19"/>
      <c r="J15" s="19"/>
      <c r="K15" s="19"/>
      <c r="L15" s="19"/>
      <c r="M15" s="23"/>
      <c r="N15" s="646"/>
      <c r="O15" s="19"/>
      <c r="P15" s="19"/>
      <c r="Q15" s="19"/>
      <c r="R15" s="19"/>
      <c r="S15" s="23"/>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row>
    <row r="16" spans="1:255">
      <c r="A16" s="22" t="s">
        <v>1418</v>
      </c>
      <c r="B16" s="19" t="s">
        <v>3728</v>
      </c>
      <c r="C16" s="19"/>
      <c r="D16" s="19"/>
      <c r="E16" s="23"/>
      <c r="F16" s="646"/>
      <c r="G16" s="19" t="s">
        <v>3729</v>
      </c>
      <c r="H16" s="19"/>
      <c r="I16" s="19"/>
      <c r="J16" s="19"/>
      <c r="K16" s="19"/>
      <c r="L16" s="19"/>
      <c r="M16" s="23"/>
      <c r="N16" s="646" t="s">
        <v>3730</v>
      </c>
      <c r="O16" s="19" t="s">
        <v>3722</v>
      </c>
      <c r="P16" s="19"/>
      <c r="Q16" s="19"/>
      <c r="R16" s="19"/>
      <c r="S16" s="23"/>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row>
    <row r="17" spans="1:255">
      <c r="A17" s="22" t="s">
        <v>1418</v>
      </c>
      <c r="B17" s="19" t="s">
        <v>2073</v>
      </c>
      <c r="C17" s="19"/>
      <c r="D17" s="19"/>
      <c r="E17" s="23"/>
      <c r="F17" s="646"/>
      <c r="G17" s="19" t="s">
        <v>2074</v>
      </c>
      <c r="H17" s="19"/>
      <c r="I17" s="19"/>
      <c r="J17" s="19"/>
      <c r="K17" s="19"/>
      <c r="L17" s="19"/>
      <c r="M17" s="23"/>
      <c r="N17" s="646"/>
      <c r="O17" s="19" t="s">
        <v>2075</v>
      </c>
      <c r="P17" s="19"/>
      <c r="Q17" s="19"/>
      <c r="R17" s="19"/>
      <c r="S17" s="23"/>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row>
    <row r="18" spans="1:255">
      <c r="A18" s="22" t="s">
        <v>1418</v>
      </c>
      <c r="B18" s="19" t="s">
        <v>2076</v>
      </c>
      <c r="C18" s="19"/>
      <c r="D18" s="19"/>
      <c r="E18" s="23"/>
      <c r="F18" s="646" t="s">
        <v>1418</v>
      </c>
      <c r="G18" s="19" t="s">
        <v>2077</v>
      </c>
      <c r="H18" s="19"/>
      <c r="I18" s="19"/>
      <c r="J18" s="19"/>
      <c r="K18" s="19"/>
      <c r="L18" s="19"/>
      <c r="M18" s="23"/>
      <c r="N18" s="646"/>
      <c r="O18" s="19"/>
      <c r="P18" s="19"/>
      <c r="Q18" s="19"/>
      <c r="R18" s="19"/>
      <c r="S18" s="23"/>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row>
    <row r="19" spans="1:255">
      <c r="A19" s="22" t="s">
        <v>2116</v>
      </c>
      <c r="B19" s="19"/>
      <c r="C19" s="19"/>
      <c r="D19" s="19"/>
      <c r="E19" s="23"/>
      <c r="F19" s="646"/>
      <c r="G19" s="19"/>
      <c r="H19" s="19"/>
      <c r="I19" s="19"/>
      <c r="J19" s="19"/>
      <c r="K19" s="19"/>
      <c r="L19" s="19"/>
      <c r="M19" s="23"/>
      <c r="N19" s="646" t="s">
        <v>2078</v>
      </c>
      <c r="O19" s="19" t="s">
        <v>2079</v>
      </c>
      <c r="P19" s="19"/>
      <c r="Q19" s="19"/>
      <c r="R19" s="19"/>
      <c r="S19" s="23"/>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row>
    <row r="20" spans="1:255">
      <c r="A20" s="22" t="s">
        <v>1418</v>
      </c>
      <c r="B20" s="19" t="s">
        <v>2080</v>
      </c>
      <c r="C20" s="19"/>
      <c r="D20" s="19"/>
      <c r="E20" s="23"/>
      <c r="F20" s="646" t="s">
        <v>5094</v>
      </c>
      <c r="G20" s="19" t="s">
        <v>2081</v>
      </c>
      <c r="H20" s="19"/>
      <c r="I20" s="19"/>
      <c r="J20" s="19"/>
      <c r="K20" s="19"/>
      <c r="L20" s="19"/>
      <c r="M20" s="23"/>
      <c r="N20" s="646"/>
      <c r="O20" s="19"/>
      <c r="P20" s="19"/>
      <c r="Q20" s="19"/>
      <c r="R20" s="19"/>
      <c r="S20" s="23"/>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row>
    <row r="21" spans="1:255">
      <c r="A21" s="22" t="s">
        <v>1418</v>
      </c>
      <c r="B21" s="19" t="s">
        <v>2431</v>
      </c>
      <c r="C21" s="19"/>
      <c r="D21" s="19"/>
      <c r="E21" s="23"/>
      <c r="F21" s="22" t="s">
        <v>1418</v>
      </c>
      <c r="G21" s="19" t="s">
        <v>2432</v>
      </c>
      <c r="H21" s="19"/>
      <c r="I21" s="19"/>
      <c r="J21" s="19"/>
      <c r="K21" s="19"/>
      <c r="L21" s="19"/>
      <c r="M21" s="23"/>
      <c r="N21" s="646"/>
      <c r="O21" s="19"/>
      <c r="P21" s="19"/>
      <c r="Q21" s="19"/>
      <c r="R21" s="19"/>
      <c r="S21" s="23"/>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row>
    <row r="22" spans="1:255">
      <c r="A22" s="22"/>
      <c r="B22" s="19"/>
      <c r="C22" s="19"/>
      <c r="D22" s="19"/>
      <c r="E22" s="23"/>
      <c r="F22" s="22"/>
      <c r="G22" s="19"/>
      <c r="H22" s="19"/>
      <c r="I22" s="19"/>
      <c r="J22" s="19"/>
      <c r="K22" s="19"/>
      <c r="L22" s="609"/>
      <c r="M22" s="23"/>
      <c r="N22" s="22"/>
      <c r="O22" s="19"/>
      <c r="P22" s="19"/>
      <c r="Q22" s="19"/>
      <c r="R22" s="19"/>
      <c r="S22" s="610"/>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row>
    <row r="23" spans="1:255">
      <c r="A23" s="647" t="s">
        <v>1418</v>
      </c>
      <c r="B23" s="648" t="s">
        <v>2433</v>
      </c>
      <c r="C23" s="648" t="s">
        <v>2434</v>
      </c>
      <c r="D23" s="649" t="s">
        <v>2435</v>
      </c>
      <c r="E23" s="650" t="s">
        <v>1418</v>
      </c>
      <c r="F23" s="651" t="s">
        <v>4851</v>
      </c>
      <c r="G23" s="649"/>
      <c r="H23" s="648"/>
      <c r="I23" s="648"/>
      <c r="J23" s="648" t="s">
        <v>2436</v>
      </c>
      <c r="K23" s="652" t="s">
        <v>2437</v>
      </c>
      <c r="L23" s="653"/>
      <c r="M23" s="650"/>
      <c r="N23" s="654" t="s">
        <v>2438</v>
      </c>
      <c r="O23" s="655"/>
      <c r="P23" s="655"/>
      <c r="Q23" s="655"/>
      <c r="R23" s="655"/>
      <c r="S23" s="656"/>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row>
    <row r="24" spans="1:255">
      <c r="A24" s="657"/>
      <c r="B24" s="658" t="s">
        <v>2439</v>
      </c>
      <c r="C24" s="658" t="s">
        <v>2439</v>
      </c>
      <c r="D24" s="658" t="s">
        <v>2439</v>
      </c>
      <c r="E24" s="660" t="s">
        <v>1130</v>
      </c>
      <c r="F24" s="659" t="s">
        <v>1131</v>
      </c>
      <c r="G24" s="653"/>
      <c r="H24" s="658" t="s">
        <v>2440</v>
      </c>
      <c r="I24" s="658" t="s">
        <v>970</v>
      </c>
      <c r="J24" s="658" t="s">
        <v>4852</v>
      </c>
      <c r="K24" s="648" t="s">
        <v>1134</v>
      </c>
      <c r="L24" s="648" t="s">
        <v>1134</v>
      </c>
      <c r="M24" s="660" t="s">
        <v>1357</v>
      </c>
      <c r="N24" s="659" t="s">
        <v>1135</v>
      </c>
      <c r="O24" s="653"/>
      <c r="P24" s="658" t="s">
        <v>1136</v>
      </c>
      <c r="Q24" s="658" t="s">
        <v>1137</v>
      </c>
      <c r="R24" s="658" t="s">
        <v>971</v>
      </c>
      <c r="S24" s="660" t="s">
        <v>1357</v>
      </c>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row>
    <row r="25" spans="1:255">
      <c r="A25" s="681" t="s">
        <v>1357</v>
      </c>
      <c r="B25" s="658" t="s">
        <v>972</v>
      </c>
      <c r="C25" s="658" t="s">
        <v>972</v>
      </c>
      <c r="D25" s="658" t="s">
        <v>972</v>
      </c>
      <c r="E25" s="660" t="s">
        <v>1140</v>
      </c>
      <c r="F25" s="659" t="s">
        <v>1141</v>
      </c>
      <c r="G25" s="653"/>
      <c r="H25" s="658" t="s">
        <v>973</v>
      </c>
      <c r="I25" s="658" t="s">
        <v>973</v>
      </c>
      <c r="J25" s="658" t="s">
        <v>974</v>
      </c>
      <c r="K25" s="658" t="s">
        <v>975</v>
      </c>
      <c r="L25" s="658" t="s">
        <v>4860</v>
      </c>
      <c r="M25" s="660" t="s">
        <v>1360</v>
      </c>
      <c r="N25" s="659" t="s">
        <v>1146</v>
      </c>
      <c r="O25" s="653"/>
      <c r="P25" s="658" t="s">
        <v>1146</v>
      </c>
      <c r="Q25" s="658" t="s">
        <v>1146</v>
      </c>
      <c r="R25" s="658" t="s">
        <v>976</v>
      </c>
      <c r="S25" s="660" t="s">
        <v>1360</v>
      </c>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row>
    <row r="26" spans="1:255">
      <c r="A26" s="683" t="s">
        <v>1360</v>
      </c>
      <c r="B26" s="661" t="s">
        <v>446</v>
      </c>
      <c r="C26" s="661" t="s">
        <v>447</v>
      </c>
      <c r="D26" s="661" t="s">
        <v>448</v>
      </c>
      <c r="E26" s="665" t="s">
        <v>449</v>
      </c>
      <c r="F26" s="663" t="s">
        <v>1953</v>
      </c>
      <c r="G26" s="664"/>
      <c r="H26" s="661" t="s">
        <v>1954</v>
      </c>
      <c r="I26" s="661" t="s">
        <v>1955</v>
      </c>
      <c r="J26" s="661" t="s">
        <v>1956</v>
      </c>
      <c r="K26" s="661" t="s">
        <v>1957</v>
      </c>
      <c r="L26" s="661" t="s">
        <v>1958</v>
      </c>
      <c r="M26" s="665"/>
      <c r="N26" s="663" t="s">
        <v>1959</v>
      </c>
      <c r="O26" s="664"/>
      <c r="P26" s="661" t="s">
        <v>1960</v>
      </c>
      <c r="Q26" s="661" t="s">
        <v>4213</v>
      </c>
      <c r="R26" s="661" t="s">
        <v>4214</v>
      </c>
      <c r="S26" s="665"/>
      <c r="T26" s="17"/>
      <c r="U26" s="17" t="s">
        <v>1418</v>
      </c>
      <c r="V26" s="17"/>
      <c r="W26" s="17" t="s">
        <v>1418</v>
      </c>
      <c r="X26" s="17"/>
      <c r="Y26" s="17" t="s">
        <v>1418</v>
      </c>
      <c r="Z26" s="17"/>
      <c r="AA26" s="17" t="s">
        <v>1418</v>
      </c>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row>
    <row r="27" spans="1:255">
      <c r="A27" s="333" t="s">
        <v>977</v>
      </c>
      <c r="B27" s="118" t="s">
        <v>4690</v>
      </c>
      <c r="C27" s="118" t="s">
        <v>4691</v>
      </c>
      <c r="D27" s="118" t="s">
        <v>4692</v>
      </c>
      <c r="E27" s="76" t="s">
        <v>4693</v>
      </c>
      <c r="F27" s="74">
        <v>25</v>
      </c>
      <c r="G27" s="118"/>
      <c r="H27" s="118" t="s">
        <v>4694</v>
      </c>
      <c r="I27" s="118" t="s">
        <v>4699</v>
      </c>
      <c r="J27" s="118"/>
      <c r="K27" s="554">
        <v>80633.483999999997</v>
      </c>
      <c r="L27" s="554">
        <v>78216.591</v>
      </c>
      <c r="M27" s="629">
        <v>1</v>
      </c>
      <c r="N27" s="74"/>
      <c r="O27" s="390"/>
      <c r="P27" s="390">
        <v>47668.49</v>
      </c>
      <c r="Q27" s="390"/>
      <c r="R27" s="390">
        <f t="shared" ref="R27:R42" si="0">SUM(O27:Q27)</f>
        <v>47668.49</v>
      </c>
      <c r="S27" s="629">
        <v>1</v>
      </c>
      <c r="T27" s="17"/>
      <c r="U27" s="17"/>
      <c r="V27" s="17" t="s">
        <v>1418</v>
      </c>
      <c r="W27" s="17"/>
      <c r="X27" s="17"/>
      <c r="Y27" s="17"/>
      <c r="Z27" s="17"/>
      <c r="AA27" s="17"/>
      <c r="AB27" s="17"/>
      <c r="AC27" s="17"/>
      <c r="AD27" s="17"/>
      <c r="AE27" s="17"/>
      <c r="AF27" s="17"/>
      <c r="AG27" s="17"/>
      <c r="AH27" s="17"/>
      <c r="AI27" s="17"/>
      <c r="AJ27" s="17"/>
      <c r="AK27" s="17" t="s">
        <v>1418</v>
      </c>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row>
    <row r="28" spans="1:255">
      <c r="A28" s="333" t="s">
        <v>978</v>
      </c>
      <c r="B28" s="118" t="s">
        <v>4695</v>
      </c>
      <c r="C28" s="118" t="s">
        <v>4691</v>
      </c>
      <c r="D28" s="118" t="s">
        <v>3927</v>
      </c>
      <c r="E28" s="76" t="s">
        <v>4696</v>
      </c>
      <c r="F28" s="74"/>
      <c r="G28" s="118"/>
      <c r="H28" s="118"/>
      <c r="I28" s="118"/>
      <c r="J28" s="118"/>
      <c r="K28" s="554"/>
      <c r="L28" s="554"/>
      <c r="M28" s="629">
        <v>2</v>
      </c>
      <c r="N28" s="74" t="s">
        <v>1418</v>
      </c>
      <c r="O28" s="554"/>
      <c r="P28" s="554"/>
      <c r="Q28" s="554">
        <v>972.85</v>
      </c>
      <c r="R28" s="554">
        <f t="shared" si="0"/>
        <v>972.85</v>
      </c>
      <c r="S28" s="629">
        <v>2</v>
      </c>
      <c r="T28" s="17"/>
      <c r="U28" s="17"/>
      <c r="V28" s="17" t="s">
        <v>1418</v>
      </c>
      <c r="W28" s="17"/>
      <c r="X28" s="17"/>
      <c r="Y28" s="17"/>
      <c r="Z28" s="17"/>
      <c r="AA28" s="17"/>
      <c r="AB28" s="17"/>
      <c r="AC28" s="17"/>
      <c r="AD28" s="17"/>
      <c r="AE28" s="17"/>
      <c r="AF28" s="17"/>
      <c r="AG28" s="17"/>
      <c r="AH28" s="17"/>
      <c r="AI28" s="17"/>
      <c r="AJ28" s="17"/>
      <c r="AK28" s="17" t="s">
        <v>1418</v>
      </c>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row>
    <row r="29" spans="1:255">
      <c r="A29" s="333" t="s">
        <v>979</v>
      </c>
      <c r="B29" s="118" t="s">
        <v>4697</v>
      </c>
      <c r="C29" s="118"/>
      <c r="D29" s="118"/>
      <c r="E29" s="76" t="s">
        <v>4688</v>
      </c>
      <c r="F29" s="74"/>
      <c r="G29" s="118"/>
      <c r="H29" s="118"/>
      <c r="I29" s="118"/>
      <c r="J29" s="118"/>
      <c r="K29" s="554"/>
      <c r="L29" s="554"/>
      <c r="M29" s="629">
        <v>3</v>
      </c>
      <c r="N29" s="74"/>
      <c r="O29" s="554"/>
      <c r="P29" s="554"/>
      <c r="Q29" s="554">
        <v>130573.65</v>
      </c>
      <c r="R29" s="554">
        <f t="shared" si="0"/>
        <v>130573.65</v>
      </c>
      <c r="S29" s="629">
        <v>3</v>
      </c>
      <c r="T29" s="17"/>
      <c r="U29" s="17"/>
      <c r="V29" s="17" t="s">
        <v>1418</v>
      </c>
      <c r="W29" s="17"/>
      <c r="X29" s="17"/>
      <c r="Y29" s="17"/>
      <c r="Z29" s="17"/>
      <c r="AA29" s="17"/>
      <c r="AB29" s="17"/>
      <c r="AC29" s="17"/>
      <c r="AD29" s="17"/>
      <c r="AE29" s="17"/>
      <c r="AF29" s="17"/>
      <c r="AG29" s="17"/>
      <c r="AH29" s="17"/>
      <c r="AI29" s="17"/>
      <c r="AJ29" s="17"/>
      <c r="AK29" s="17" t="s">
        <v>1418</v>
      </c>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row>
    <row r="30" spans="1:255">
      <c r="A30" s="333" t="s">
        <v>980</v>
      </c>
      <c r="B30" s="118" t="s">
        <v>4698</v>
      </c>
      <c r="C30" s="118"/>
      <c r="D30" s="118"/>
      <c r="E30" s="76" t="s">
        <v>4688</v>
      </c>
      <c r="F30" s="74"/>
      <c r="G30" s="118"/>
      <c r="H30" s="118"/>
      <c r="I30" s="118"/>
      <c r="J30" s="118"/>
      <c r="K30" s="554"/>
      <c r="L30" s="554"/>
      <c r="M30" s="629">
        <v>4</v>
      </c>
      <c r="N30" s="74"/>
      <c r="O30" s="554"/>
      <c r="P30" s="554"/>
      <c r="Q30" s="554">
        <v>4810</v>
      </c>
      <c r="R30" s="554">
        <f t="shared" si="0"/>
        <v>4810</v>
      </c>
      <c r="S30" s="629">
        <v>4</v>
      </c>
      <c r="T30" s="17"/>
      <c r="U30" s="17"/>
      <c r="V30" s="17" t="s">
        <v>1418</v>
      </c>
      <c r="W30" s="17"/>
      <c r="X30" s="17"/>
      <c r="Y30" s="17"/>
      <c r="Z30" s="17"/>
      <c r="AA30" s="17"/>
      <c r="AB30" s="17"/>
      <c r="AC30" s="17"/>
      <c r="AD30" s="17"/>
      <c r="AE30" s="17"/>
      <c r="AF30" s="17"/>
      <c r="AG30" s="17"/>
      <c r="AH30" s="17"/>
      <c r="AI30" s="17"/>
      <c r="AJ30" s="17"/>
      <c r="AK30" s="17" t="s">
        <v>1418</v>
      </c>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row>
    <row r="31" spans="1:255">
      <c r="A31" s="333" t="s">
        <v>981</v>
      </c>
      <c r="B31" s="118"/>
      <c r="C31" s="118"/>
      <c r="D31" s="118"/>
      <c r="E31" s="76"/>
      <c r="F31" s="74"/>
      <c r="G31" s="118"/>
      <c r="H31" s="118"/>
      <c r="I31" s="118"/>
      <c r="J31" s="118"/>
      <c r="K31" s="554"/>
      <c r="L31" s="554"/>
      <c r="M31" s="629">
        <v>5</v>
      </c>
      <c r="N31" s="74"/>
      <c r="O31" s="554"/>
      <c r="P31" s="554"/>
      <c r="Q31" s="554"/>
      <c r="R31" s="554">
        <f t="shared" si="0"/>
        <v>0</v>
      </c>
      <c r="S31" s="629">
        <v>5</v>
      </c>
      <c r="T31" s="17"/>
      <c r="U31" s="17"/>
      <c r="V31" s="17" t="s">
        <v>1418</v>
      </c>
      <c r="W31" s="17"/>
      <c r="X31" s="17"/>
      <c r="Y31" s="17"/>
      <c r="Z31" s="17"/>
      <c r="AA31" s="17"/>
      <c r="AB31" s="17"/>
      <c r="AC31" s="17"/>
      <c r="AD31" s="17"/>
      <c r="AE31" s="17"/>
      <c r="AF31" s="17"/>
      <c r="AG31" s="17"/>
      <c r="AH31" s="17"/>
      <c r="AI31" s="17"/>
      <c r="AJ31" s="17"/>
      <c r="AK31" s="17" t="s">
        <v>1418</v>
      </c>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row>
    <row r="32" spans="1:255">
      <c r="A32" s="333" t="s">
        <v>982</v>
      </c>
      <c r="B32" s="118"/>
      <c r="C32" s="118"/>
      <c r="D32" s="118"/>
      <c r="E32" s="76"/>
      <c r="F32" s="74"/>
      <c r="G32" s="118"/>
      <c r="H32" s="118"/>
      <c r="I32" s="118"/>
      <c r="J32" s="118"/>
      <c r="K32" s="554"/>
      <c r="L32" s="554"/>
      <c r="M32" s="629">
        <v>6</v>
      </c>
      <c r="N32" s="74"/>
      <c r="O32" s="554"/>
      <c r="P32" s="554"/>
      <c r="Q32" s="554"/>
      <c r="R32" s="554">
        <f t="shared" si="0"/>
        <v>0</v>
      </c>
      <c r="S32" s="629">
        <v>6</v>
      </c>
      <c r="T32" s="17"/>
      <c r="U32" s="17"/>
      <c r="V32" s="17" t="s">
        <v>1418</v>
      </c>
      <c r="W32" s="17"/>
      <c r="X32" s="17"/>
      <c r="Y32" s="17"/>
      <c r="Z32" s="17"/>
      <c r="AA32" s="17"/>
      <c r="AB32" s="17"/>
      <c r="AC32" s="17"/>
      <c r="AD32" s="17"/>
      <c r="AE32" s="17"/>
      <c r="AF32" s="17"/>
      <c r="AG32" s="17"/>
      <c r="AH32" s="17"/>
      <c r="AI32" s="17"/>
      <c r="AJ32" s="17"/>
      <c r="AK32" s="17" t="s">
        <v>1418</v>
      </c>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row>
    <row r="33" spans="1:255">
      <c r="A33" s="333" t="s">
        <v>983</v>
      </c>
      <c r="B33" s="118"/>
      <c r="C33" s="118"/>
      <c r="D33" s="118"/>
      <c r="E33" s="76"/>
      <c r="F33" s="74"/>
      <c r="G33" s="118"/>
      <c r="H33" s="118"/>
      <c r="I33" s="118"/>
      <c r="J33" s="118"/>
      <c r="K33" s="554"/>
      <c r="L33" s="554"/>
      <c r="M33" s="629">
        <v>7</v>
      </c>
      <c r="N33" s="74"/>
      <c r="O33" s="554"/>
      <c r="P33" s="554"/>
      <c r="Q33" s="554"/>
      <c r="R33" s="554">
        <f t="shared" si="0"/>
        <v>0</v>
      </c>
      <c r="S33" s="629">
        <v>7</v>
      </c>
      <c r="T33" s="17"/>
      <c r="U33" s="17"/>
      <c r="V33" s="17" t="s">
        <v>1418</v>
      </c>
      <c r="W33" s="17"/>
      <c r="X33" s="17"/>
      <c r="Y33" s="17"/>
      <c r="Z33" s="17"/>
      <c r="AA33" s="17"/>
      <c r="AB33" s="17"/>
      <c r="AC33" s="17"/>
      <c r="AD33" s="17"/>
      <c r="AE33" s="17"/>
      <c r="AF33" s="17"/>
      <c r="AG33" s="17"/>
      <c r="AH33" s="17"/>
      <c r="AI33" s="17"/>
      <c r="AJ33" s="17"/>
      <c r="AK33" s="17" t="s">
        <v>2116</v>
      </c>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row>
    <row r="34" spans="1:255">
      <c r="A34" s="333" t="s">
        <v>984</v>
      </c>
      <c r="B34" s="118"/>
      <c r="C34" s="118"/>
      <c r="D34" s="118"/>
      <c r="E34" s="76"/>
      <c r="F34" s="74"/>
      <c r="G34" s="118"/>
      <c r="H34" s="118"/>
      <c r="I34" s="118"/>
      <c r="J34" s="118"/>
      <c r="K34" s="554"/>
      <c r="L34" s="554"/>
      <c r="M34" s="629">
        <v>8</v>
      </c>
      <c r="N34" s="74"/>
      <c r="O34" s="554"/>
      <c r="P34" s="554"/>
      <c r="Q34" s="554"/>
      <c r="R34" s="554">
        <f t="shared" si="0"/>
        <v>0</v>
      </c>
      <c r="S34" s="629">
        <v>8</v>
      </c>
      <c r="T34" s="17" t="s">
        <v>1418</v>
      </c>
      <c r="U34" s="17" t="s">
        <v>1418</v>
      </c>
      <c r="V34" s="17" t="s">
        <v>1418</v>
      </c>
      <c r="W34" s="17"/>
      <c r="X34" s="17"/>
      <c r="Y34" s="17"/>
      <c r="Z34" s="17" t="s">
        <v>1418</v>
      </c>
      <c r="AA34" s="17" t="s">
        <v>1418</v>
      </c>
      <c r="AB34" s="17" t="s">
        <v>1418</v>
      </c>
      <c r="AC34" s="17" t="s">
        <v>1418</v>
      </c>
      <c r="AD34" s="17" t="s">
        <v>1418</v>
      </c>
      <c r="AE34" s="17" t="s">
        <v>1418</v>
      </c>
      <c r="AF34" s="17" t="s">
        <v>1418</v>
      </c>
      <c r="AG34" s="17" t="s">
        <v>1418</v>
      </c>
      <c r="AH34" s="17" t="s">
        <v>1418</v>
      </c>
      <c r="AI34" s="17" t="s">
        <v>1418</v>
      </c>
      <c r="AJ34" s="17" t="s">
        <v>1418</v>
      </c>
      <c r="AK34" s="17" t="s">
        <v>1418</v>
      </c>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c r="IM34" s="17"/>
      <c r="IN34" s="17"/>
      <c r="IO34" s="17"/>
      <c r="IP34" s="17"/>
      <c r="IQ34" s="17"/>
      <c r="IR34" s="17"/>
      <c r="IS34" s="17"/>
      <c r="IT34" s="17"/>
      <c r="IU34" s="17"/>
    </row>
    <row r="35" spans="1:255">
      <c r="A35" s="333" t="s">
        <v>985</v>
      </c>
      <c r="B35" s="118"/>
      <c r="C35" s="118"/>
      <c r="D35" s="118"/>
      <c r="E35" s="76"/>
      <c r="F35" s="74"/>
      <c r="G35" s="118"/>
      <c r="H35" s="118"/>
      <c r="I35" s="118"/>
      <c r="J35" s="118"/>
      <c r="K35" s="554"/>
      <c r="L35" s="554"/>
      <c r="M35" s="629">
        <v>9</v>
      </c>
      <c r="N35" s="74"/>
      <c r="O35" s="554"/>
      <c r="P35" s="554"/>
      <c r="Q35" s="554"/>
      <c r="R35" s="554">
        <f t="shared" si="0"/>
        <v>0</v>
      </c>
      <c r="S35" s="629">
        <v>9</v>
      </c>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c r="IM35" s="17"/>
      <c r="IN35" s="17"/>
      <c r="IO35" s="17"/>
      <c r="IP35" s="17"/>
      <c r="IQ35" s="17"/>
      <c r="IR35" s="17"/>
      <c r="IS35" s="17"/>
      <c r="IT35" s="17"/>
      <c r="IU35" s="17"/>
    </row>
    <row r="36" spans="1:255">
      <c r="A36" s="333" t="s">
        <v>1374</v>
      </c>
      <c r="B36" s="118"/>
      <c r="C36" s="118"/>
      <c r="D36" s="118"/>
      <c r="E36" s="76"/>
      <c r="F36" s="74"/>
      <c r="G36" s="118"/>
      <c r="H36" s="118"/>
      <c r="I36" s="118"/>
      <c r="J36" s="118"/>
      <c r="K36" s="554"/>
      <c r="L36" s="554"/>
      <c r="M36" s="629">
        <v>10</v>
      </c>
      <c r="N36" s="74"/>
      <c r="O36" s="554"/>
      <c r="P36" s="554"/>
      <c r="Q36" s="554"/>
      <c r="R36" s="554">
        <f t="shared" si="0"/>
        <v>0</v>
      </c>
      <c r="S36" s="629">
        <v>10</v>
      </c>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c r="IM36" s="17"/>
      <c r="IN36" s="17"/>
      <c r="IO36" s="17"/>
      <c r="IP36" s="17"/>
      <c r="IQ36" s="17"/>
      <c r="IR36" s="17"/>
      <c r="IS36" s="17"/>
      <c r="IT36" s="17"/>
      <c r="IU36" s="17"/>
    </row>
    <row r="37" spans="1:255">
      <c r="A37" s="333" t="s">
        <v>1375</v>
      </c>
      <c r="B37" s="118"/>
      <c r="C37" s="118"/>
      <c r="D37" s="118"/>
      <c r="E37" s="76"/>
      <c r="F37" s="74"/>
      <c r="G37" s="118"/>
      <c r="H37" s="118"/>
      <c r="I37" s="118"/>
      <c r="J37" s="118"/>
      <c r="K37" s="554"/>
      <c r="L37" s="554"/>
      <c r="M37" s="629">
        <v>11</v>
      </c>
      <c r="N37" s="74"/>
      <c r="O37" s="554"/>
      <c r="P37" s="554"/>
      <c r="Q37" s="554"/>
      <c r="R37" s="554">
        <f t="shared" si="0"/>
        <v>0</v>
      </c>
      <c r="S37" s="629">
        <v>11</v>
      </c>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c r="IM37" s="17"/>
      <c r="IN37" s="17"/>
      <c r="IO37" s="17"/>
      <c r="IP37" s="17"/>
      <c r="IQ37" s="17"/>
      <c r="IR37" s="17"/>
      <c r="IS37" s="17"/>
      <c r="IT37" s="17"/>
      <c r="IU37" s="17"/>
    </row>
    <row r="38" spans="1:255">
      <c r="A38" s="333" t="s">
        <v>1376</v>
      </c>
      <c r="B38" s="118"/>
      <c r="C38" s="118"/>
      <c r="D38" s="118"/>
      <c r="E38" s="76"/>
      <c r="F38" s="74"/>
      <c r="G38" s="118"/>
      <c r="H38" s="118"/>
      <c r="I38" s="118"/>
      <c r="J38" s="118"/>
      <c r="K38" s="554"/>
      <c r="L38" s="554"/>
      <c r="M38" s="629">
        <v>12</v>
      </c>
      <c r="N38" s="74"/>
      <c r="O38" s="554"/>
      <c r="P38" s="554"/>
      <c r="Q38" s="554"/>
      <c r="R38" s="554">
        <f t="shared" si="0"/>
        <v>0</v>
      </c>
      <c r="S38" s="629">
        <v>12</v>
      </c>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row>
    <row r="39" spans="1:255">
      <c r="A39" s="333" t="s">
        <v>1377</v>
      </c>
      <c r="B39" s="118"/>
      <c r="C39" s="118"/>
      <c r="D39" s="118"/>
      <c r="E39" s="76"/>
      <c r="F39" s="74"/>
      <c r="G39" s="118"/>
      <c r="H39" s="118"/>
      <c r="I39" s="118"/>
      <c r="J39" s="118"/>
      <c r="K39" s="554"/>
      <c r="L39" s="554"/>
      <c r="M39" s="629">
        <v>13</v>
      </c>
      <c r="N39" s="74"/>
      <c r="O39" s="554"/>
      <c r="P39" s="554"/>
      <c r="Q39" s="554"/>
      <c r="R39" s="554">
        <f t="shared" si="0"/>
        <v>0</v>
      </c>
      <c r="S39" s="629">
        <v>13</v>
      </c>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row>
    <row r="40" spans="1:255">
      <c r="A40" s="333" t="s">
        <v>1378</v>
      </c>
      <c r="B40" s="118"/>
      <c r="C40" s="118"/>
      <c r="D40" s="118"/>
      <c r="E40" s="76"/>
      <c r="F40" s="74"/>
      <c r="G40" s="118"/>
      <c r="H40" s="118"/>
      <c r="I40" s="118"/>
      <c r="J40" s="118"/>
      <c r="K40" s="554"/>
      <c r="L40" s="554"/>
      <c r="M40" s="629">
        <v>14</v>
      </c>
      <c r="N40" s="74"/>
      <c r="O40" s="554"/>
      <c r="P40" s="554"/>
      <c r="Q40" s="554"/>
      <c r="R40" s="554">
        <f t="shared" si="0"/>
        <v>0</v>
      </c>
      <c r="S40" s="629">
        <v>14</v>
      </c>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c r="IM40" s="17"/>
      <c r="IN40" s="17"/>
      <c r="IO40" s="17"/>
      <c r="IP40" s="17"/>
      <c r="IQ40" s="17"/>
      <c r="IR40" s="17"/>
      <c r="IS40" s="17"/>
      <c r="IT40" s="17"/>
      <c r="IU40" s="17"/>
    </row>
    <row r="41" spans="1:255">
      <c r="A41" s="333" t="s">
        <v>1379</v>
      </c>
      <c r="B41" s="118"/>
      <c r="C41" s="118"/>
      <c r="D41" s="118"/>
      <c r="E41" s="76"/>
      <c r="F41" s="74"/>
      <c r="G41" s="118"/>
      <c r="H41" s="118"/>
      <c r="I41" s="118"/>
      <c r="J41" s="118"/>
      <c r="K41" s="554"/>
      <c r="L41" s="554"/>
      <c r="M41" s="629">
        <v>15</v>
      </c>
      <c r="N41" s="74"/>
      <c r="O41" s="554"/>
      <c r="P41" s="554"/>
      <c r="Q41" s="554"/>
      <c r="R41" s="554">
        <f t="shared" si="0"/>
        <v>0</v>
      </c>
      <c r="S41" s="629">
        <v>15</v>
      </c>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row>
    <row r="42" spans="1:255">
      <c r="A42" s="333" t="s">
        <v>1380</v>
      </c>
      <c r="B42" s="118" t="s">
        <v>3890</v>
      </c>
      <c r="C42" s="612"/>
      <c r="D42" s="612"/>
      <c r="E42" s="666"/>
      <c r="F42" s="667"/>
      <c r="G42" s="612"/>
      <c r="H42" s="612"/>
      <c r="I42" s="612"/>
      <c r="J42" s="118"/>
      <c r="K42" s="554"/>
      <c r="L42" s="554"/>
      <c r="M42" s="629">
        <v>16</v>
      </c>
      <c r="N42" s="74"/>
      <c r="O42" s="554"/>
      <c r="P42" s="554"/>
      <c r="Q42" s="554"/>
      <c r="R42" s="554">
        <f t="shared" si="0"/>
        <v>0</v>
      </c>
      <c r="S42" s="629">
        <v>16</v>
      </c>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c r="IM42" s="17"/>
      <c r="IN42" s="17"/>
      <c r="IO42" s="17"/>
      <c r="IP42" s="17"/>
      <c r="IQ42" s="17"/>
      <c r="IR42" s="17"/>
      <c r="IS42" s="17"/>
      <c r="IT42" s="17"/>
      <c r="IU42" s="17"/>
    </row>
    <row r="43" spans="1:255">
      <c r="A43" s="333" t="s">
        <v>1381</v>
      </c>
      <c r="B43" s="492" t="s">
        <v>1938</v>
      </c>
      <c r="C43" s="612"/>
      <c r="D43" s="612"/>
      <c r="E43" s="666"/>
      <c r="F43" s="667"/>
      <c r="G43" s="612"/>
      <c r="H43" s="612"/>
      <c r="I43" s="612"/>
      <c r="J43" s="118">
        <f>SUM(J27:J42)</f>
        <v>0</v>
      </c>
      <c r="K43" s="554">
        <f>SUM(K27:K42)</f>
        <v>80633.483999999997</v>
      </c>
      <c r="L43" s="554">
        <f>SUM(L27:L42)</f>
        <v>78216.591</v>
      </c>
      <c r="M43" s="629">
        <v>17</v>
      </c>
      <c r="N43" s="74"/>
      <c r="O43" s="390">
        <f>SUM(O27:O42)</f>
        <v>0</v>
      </c>
      <c r="P43" s="390">
        <f>SUM(P27:P42)</f>
        <v>47668.49</v>
      </c>
      <c r="Q43" s="390">
        <f>SUM(Q27:Q42)</f>
        <v>136356.5</v>
      </c>
      <c r="R43" s="390">
        <f>SUM(R27:R42)</f>
        <v>184024.99</v>
      </c>
      <c r="S43" s="629">
        <v>17</v>
      </c>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row>
    <row r="44" spans="1:255">
      <c r="A44" s="410"/>
      <c r="B44" s="411"/>
      <c r="C44" s="411"/>
      <c r="D44" s="411"/>
      <c r="E44" s="412"/>
      <c r="F44" s="410"/>
      <c r="G44" s="411"/>
      <c r="H44" s="411"/>
      <c r="I44" s="411"/>
      <c r="J44" s="411"/>
      <c r="K44" s="411"/>
      <c r="L44" s="411"/>
      <c r="M44" s="412"/>
      <c r="N44" s="410"/>
      <c r="O44" s="411"/>
      <c r="P44" s="411"/>
      <c r="Q44" s="411"/>
      <c r="R44" s="411"/>
      <c r="S44" s="412"/>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c r="IM44" s="17"/>
      <c r="IN44" s="17"/>
      <c r="IO44" s="17"/>
      <c r="IP44" s="17"/>
      <c r="IQ44" s="17"/>
      <c r="IR44" s="17"/>
      <c r="IS44" s="17"/>
      <c r="IT44" s="17"/>
      <c r="IU44" s="17"/>
    </row>
    <row r="45" spans="1:255">
      <c r="A45" s="377"/>
      <c r="B45" s="69"/>
      <c r="C45" s="69"/>
      <c r="D45" s="69"/>
      <c r="E45" s="70"/>
      <c r="F45" s="377"/>
      <c r="G45" s="69"/>
      <c r="H45" s="69"/>
      <c r="I45" s="69"/>
      <c r="J45" s="69"/>
      <c r="K45" s="69"/>
      <c r="L45" s="69"/>
      <c r="M45" s="70"/>
      <c r="N45" s="377"/>
      <c r="O45" s="69"/>
      <c r="P45" s="69"/>
      <c r="Q45" s="69"/>
      <c r="R45" s="69"/>
      <c r="S45" s="70"/>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c r="IM45" s="17"/>
      <c r="IN45" s="17"/>
      <c r="IO45" s="17"/>
      <c r="IP45" s="17"/>
      <c r="IQ45" s="17"/>
      <c r="IR45" s="17"/>
      <c r="IS45" s="17"/>
      <c r="IT45" s="17"/>
      <c r="IU45" s="17"/>
    </row>
    <row r="46" spans="1:255">
      <c r="A46" s="377"/>
      <c r="B46" s="69"/>
      <c r="C46" s="69"/>
      <c r="D46" s="69"/>
      <c r="E46" s="70"/>
      <c r="F46" s="377"/>
      <c r="G46" s="69"/>
      <c r="H46" s="69"/>
      <c r="I46" s="69"/>
      <c r="J46" s="69"/>
      <c r="K46" s="69"/>
      <c r="L46" s="69"/>
      <c r="M46" s="70"/>
      <c r="N46" s="377"/>
      <c r="O46" s="69"/>
      <c r="P46" s="69"/>
      <c r="Q46" s="69"/>
      <c r="R46" s="69"/>
      <c r="S46" s="70"/>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c r="IM46" s="17"/>
      <c r="IN46" s="17"/>
      <c r="IO46" s="17"/>
      <c r="IP46" s="17"/>
      <c r="IQ46" s="17"/>
      <c r="IR46" s="17"/>
      <c r="IS46" s="17"/>
      <c r="IT46" s="17"/>
      <c r="IU46" s="17"/>
    </row>
    <row r="47" spans="1:255">
      <c r="A47" s="377"/>
      <c r="B47" s="69"/>
      <c r="C47" s="69"/>
      <c r="D47" s="69"/>
      <c r="E47" s="70"/>
      <c r="F47" s="377"/>
      <c r="G47" s="69"/>
      <c r="H47" s="69"/>
      <c r="I47" s="69"/>
      <c r="J47" s="69"/>
      <c r="K47" s="69"/>
      <c r="L47" s="69"/>
      <c r="M47" s="70"/>
      <c r="N47" s="377"/>
      <c r="O47" s="69"/>
      <c r="P47" s="69"/>
      <c r="Q47" s="69"/>
      <c r="R47" s="69"/>
      <c r="S47" s="70"/>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row>
    <row r="48" spans="1:255">
      <c r="A48" s="377"/>
      <c r="B48" s="69"/>
      <c r="C48" s="69"/>
      <c r="D48" s="69"/>
      <c r="E48" s="70"/>
      <c r="F48" s="377"/>
      <c r="G48" s="69"/>
      <c r="H48" s="69"/>
      <c r="I48" s="69"/>
      <c r="J48" s="69"/>
      <c r="K48" s="69"/>
      <c r="L48" s="69"/>
      <c r="M48" s="70"/>
      <c r="N48" s="377"/>
      <c r="O48" s="69"/>
      <c r="P48" s="69"/>
      <c r="Q48" s="69"/>
      <c r="R48" s="69"/>
      <c r="S48" s="70"/>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row>
    <row r="49" spans="1:255">
      <c r="A49" s="377"/>
      <c r="B49" s="69"/>
      <c r="C49" s="69"/>
      <c r="D49" s="69"/>
      <c r="E49" s="70"/>
      <c r="F49" s="377"/>
      <c r="G49" s="69"/>
      <c r="H49" s="69"/>
      <c r="I49" s="69"/>
      <c r="J49" s="69"/>
      <c r="K49" s="69"/>
      <c r="L49" s="69"/>
      <c r="M49" s="70"/>
      <c r="N49" s="377"/>
      <c r="O49" s="69"/>
      <c r="P49" s="69"/>
      <c r="Q49" s="69"/>
      <c r="R49" s="69"/>
      <c r="S49" s="70"/>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c r="IM49" s="17"/>
      <c r="IN49" s="17"/>
      <c r="IO49" s="17"/>
      <c r="IP49" s="17"/>
      <c r="IQ49" s="17"/>
      <c r="IR49" s="17"/>
      <c r="IS49" s="17"/>
      <c r="IT49" s="17"/>
      <c r="IU49" s="17"/>
    </row>
    <row r="50" spans="1:255">
      <c r="A50" s="377"/>
      <c r="B50" s="69"/>
      <c r="C50" s="69"/>
      <c r="D50" s="69"/>
      <c r="E50" s="70"/>
      <c r="F50" s="377"/>
      <c r="G50" s="69"/>
      <c r="H50" s="69"/>
      <c r="I50" s="69"/>
      <c r="J50" s="69"/>
      <c r="K50" s="69"/>
      <c r="L50" s="69"/>
      <c r="M50" s="70"/>
      <c r="N50" s="377"/>
      <c r="O50" s="69"/>
      <c r="P50" s="69"/>
      <c r="Q50" s="69"/>
      <c r="R50" s="69"/>
      <c r="S50" s="70"/>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row>
    <row r="51" spans="1:255">
      <c r="A51" s="377"/>
      <c r="B51" s="69"/>
      <c r="C51" s="69"/>
      <c r="D51" s="69"/>
      <c r="E51" s="70"/>
      <c r="F51" s="377"/>
      <c r="G51" s="69"/>
      <c r="H51" s="69"/>
      <c r="I51" s="69"/>
      <c r="J51" s="69"/>
      <c r="K51" s="69"/>
      <c r="L51" s="69"/>
      <c r="M51" s="70"/>
      <c r="N51" s="377"/>
      <c r="O51" s="69"/>
      <c r="P51" s="69"/>
      <c r="Q51" s="69"/>
      <c r="R51" s="69"/>
      <c r="S51" s="70"/>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c r="IM51" s="17"/>
      <c r="IN51" s="17"/>
      <c r="IO51" s="17"/>
      <c r="IP51" s="17"/>
      <c r="IQ51" s="17"/>
      <c r="IR51" s="17"/>
      <c r="IS51" s="17"/>
      <c r="IT51" s="17"/>
      <c r="IU51" s="17"/>
    </row>
    <row r="52" spans="1:255">
      <c r="A52" s="377"/>
      <c r="B52" s="69"/>
      <c r="C52" s="69"/>
      <c r="D52" s="69"/>
      <c r="E52" s="70"/>
      <c r="F52" s="377"/>
      <c r="G52" s="69"/>
      <c r="H52" s="69"/>
      <c r="I52" s="69"/>
      <c r="J52" s="69"/>
      <c r="K52" s="69"/>
      <c r="L52" s="69"/>
      <c r="M52" s="70"/>
      <c r="N52" s="377"/>
      <c r="O52" s="69"/>
      <c r="P52" s="69"/>
      <c r="Q52" s="69"/>
      <c r="R52" s="69"/>
      <c r="S52" s="70"/>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row>
    <row r="53" spans="1:255">
      <c r="A53" s="377"/>
      <c r="B53" s="69"/>
      <c r="C53" s="69"/>
      <c r="D53" s="69"/>
      <c r="E53" s="70"/>
      <c r="F53" s="377"/>
      <c r="G53" s="69"/>
      <c r="H53" s="69"/>
      <c r="I53" s="69"/>
      <c r="J53" s="69"/>
      <c r="K53" s="69"/>
      <c r="L53" s="69"/>
      <c r="M53" s="70"/>
      <c r="N53" s="377"/>
      <c r="O53" s="69"/>
      <c r="P53" s="69"/>
      <c r="Q53" s="69"/>
      <c r="R53" s="69"/>
      <c r="S53" s="70"/>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7"/>
      <c r="IO53" s="17"/>
      <c r="IP53" s="17"/>
      <c r="IQ53" s="17"/>
      <c r="IR53" s="17"/>
      <c r="IS53" s="17"/>
      <c r="IT53" s="17"/>
      <c r="IU53" s="17"/>
    </row>
    <row r="54" spans="1:255" ht="15.6" thickBot="1">
      <c r="A54" s="668"/>
      <c r="B54" s="669"/>
      <c r="C54" s="669"/>
      <c r="D54" s="669"/>
      <c r="E54" s="670"/>
      <c r="F54" s="668"/>
      <c r="G54" s="669"/>
      <c r="H54" s="669"/>
      <c r="I54" s="669"/>
      <c r="J54" s="669"/>
      <c r="K54" s="669"/>
      <c r="L54" s="669"/>
      <c r="M54" s="670"/>
      <c r="N54" s="668"/>
      <c r="O54" s="669"/>
      <c r="P54" s="669"/>
      <c r="Q54" s="669"/>
      <c r="R54" s="669"/>
      <c r="S54" s="670"/>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c r="IM54" s="17"/>
      <c r="IN54" s="17"/>
      <c r="IO54" s="17"/>
      <c r="IP54" s="17"/>
      <c r="IQ54" s="17"/>
      <c r="IR54" s="17"/>
      <c r="IS54" s="17"/>
      <c r="IT54" s="17"/>
      <c r="IU54" s="17"/>
    </row>
    <row r="55" spans="1:255">
      <c r="A55" s="69"/>
      <c r="B55" s="69"/>
      <c r="C55" s="69"/>
      <c r="D55" s="69"/>
      <c r="E55" s="69"/>
      <c r="F55" s="69"/>
      <c r="G55" s="69"/>
      <c r="H55" s="69"/>
      <c r="I55" s="69"/>
      <c r="J55" s="69"/>
      <c r="K55" s="69"/>
      <c r="L55" s="69"/>
      <c r="M55" s="69"/>
      <c r="N55" s="69"/>
      <c r="O55" s="69"/>
      <c r="P55" s="69"/>
      <c r="Q55" s="69"/>
      <c r="R55" s="69"/>
      <c r="S55" s="69"/>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row>
    <row r="56" spans="1:255">
      <c r="A56" s="471" t="s">
        <v>4864</v>
      </c>
      <c r="B56" s="1105"/>
      <c r="C56" s="1105"/>
      <c r="D56" s="69"/>
      <c r="E56" s="69"/>
      <c r="F56" s="471" t="str">
        <f>A56</f>
        <v>FERC FORM NO.1 (REVISED 12-90) NYPSC Modified-96</v>
      </c>
      <c r="G56" s="69"/>
      <c r="H56" s="69"/>
      <c r="I56" s="1105"/>
      <c r="J56" s="69"/>
      <c r="K56" s="69"/>
      <c r="L56" s="69"/>
      <c r="M56" s="69"/>
      <c r="N56" s="69" t="str">
        <f>A56</f>
        <v>FERC FORM NO.1 (REVISED 12-90) NYPSC Modified-96</v>
      </c>
      <c r="O56" s="69"/>
      <c r="P56" s="1105"/>
      <c r="Q56" s="69"/>
      <c r="R56" s="69"/>
      <c r="S56" s="331" t="s">
        <v>986</v>
      </c>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c r="IM56" s="17"/>
      <c r="IN56" s="17"/>
      <c r="IO56" s="17"/>
      <c r="IP56" s="17"/>
      <c r="IQ56" s="17"/>
      <c r="IR56" s="17"/>
      <c r="IS56" s="17"/>
      <c r="IT56" s="17"/>
      <c r="IU56" s="17"/>
    </row>
    <row r="57" spans="1:255">
      <c r="A57" s="69" t="s">
        <v>987</v>
      </c>
      <c r="B57" s="69"/>
      <c r="C57" s="69"/>
      <c r="D57" s="69"/>
      <c r="E57" s="69"/>
      <c r="F57" s="69" t="s">
        <v>988</v>
      </c>
      <c r="G57" s="69"/>
      <c r="H57" s="69"/>
      <c r="I57" s="69"/>
      <c r="J57" s="484"/>
      <c r="K57" s="484"/>
      <c r="L57" s="484"/>
      <c r="M57" s="69"/>
      <c r="N57" s="69" t="s">
        <v>989</v>
      </c>
      <c r="O57" s="69"/>
      <c r="P57" s="484"/>
      <c r="Q57" s="484"/>
      <c r="R57" s="484"/>
      <c r="S57" s="69"/>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row>
    <row r="58" spans="1:255" ht="17.399999999999999">
      <c r="A58" s="480" t="s">
        <v>990</v>
      </c>
      <c r="B58" s="1106"/>
      <c r="C58" s="607"/>
      <c r="D58" s="69"/>
      <c r="E58" s="69"/>
      <c r="F58" s="17"/>
      <c r="G58" s="17"/>
      <c r="H58" s="17"/>
      <c r="I58" s="17"/>
      <c r="J58" s="374"/>
      <c r="K58" s="374"/>
      <c r="L58" s="374"/>
      <c r="M58" s="17"/>
      <c r="N58" s="374"/>
      <c r="O58" s="17"/>
      <c r="P58" s="374"/>
      <c r="Q58" s="374"/>
      <c r="R58" s="374"/>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c r="IL58" s="17"/>
      <c r="IM58" s="17"/>
      <c r="IN58" s="17"/>
      <c r="IO58" s="17"/>
      <c r="IP58" s="17"/>
      <c r="IQ58" s="17"/>
      <c r="IR58" s="17"/>
      <c r="IS58" s="17"/>
      <c r="IT58" s="17"/>
      <c r="IU58" s="17"/>
    </row>
    <row r="59" spans="1:255" ht="17.399999999999999">
      <c r="A59" s="605"/>
      <c r="B59" s="604"/>
      <c r="C59" s="605"/>
      <c r="D59" s="17"/>
      <c r="E59" s="17"/>
      <c r="F59" s="17"/>
      <c r="G59" s="17"/>
      <c r="H59" s="17"/>
      <c r="I59" s="17"/>
      <c r="J59" s="374"/>
      <c r="K59" s="374"/>
      <c r="L59" s="374"/>
      <c r="M59" s="17"/>
      <c r="N59" s="374"/>
      <c r="O59" s="17"/>
      <c r="P59" s="374"/>
      <c r="Q59" s="374"/>
      <c r="R59" s="374"/>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row>
    <row r="60" spans="1:255" ht="18" thickBot="1">
      <c r="A60" s="1175" t="str">
        <f>'Data Sheet'!$C$25</f>
        <v>Rochester Gas &amp; Electric Corporation</v>
      </c>
      <c r="B60" s="605"/>
      <c r="C60" s="17"/>
      <c r="D60" s="1164" t="str">
        <f>'Data Sheet'!$C$40</f>
        <v xml:space="preserve"> </v>
      </c>
      <c r="E60" s="1105" t="str">
        <f>'Data Sheet'!$C$38</f>
        <v>12/31/2013</v>
      </c>
      <c r="F60" s="1175" t="str">
        <f>'Data Sheet'!$C$25</f>
        <v>Rochester Gas &amp; Electric Corporation</v>
      </c>
      <c r="G60" s="17"/>
      <c r="H60" s="17"/>
      <c r="I60" s="17"/>
      <c r="J60" s="1164" t="str">
        <f>'Data Sheet'!$C$40</f>
        <v xml:space="preserve"> </v>
      </c>
      <c r="K60" s="374"/>
      <c r="L60" s="1105" t="str">
        <f>'Data Sheet'!$C$38</f>
        <v>12/31/2013</v>
      </c>
      <c r="M60" s="17"/>
      <c r="N60" s="1175" t="str">
        <f>'Data Sheet'!$C$25</f>
        <v>Rochester Gas &amp; Electric Corporation</v>
      </c>
      <c r="O60" s="17"/>
      <c r="P60" s="374"/>
      <c r="Q60" s="1164" t="str">
        <f>'Data Sheet'!$C$40</f>
        <v xml:space="preserve"> </v>
      </c>
      <c r="R60" s="1105" t="str">
        <f>'Data Sheet'!$C$38</f>
        <v>12/31/2013</v>
      </c>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c r="IL60" s="17"/>
      <c r="IM60" s="17"/>
      <c r="IN60" s="17"/>
      <c r="IO60" s="17"/>
      <c r="IP60" s="17"/>
      <c r="IQ60" s="17"/>
      <c r="IR60" s="17"/>
      <c r="IS60" s="17"/>
      <c r="IT60" s="17"/>
      <c r="IU60" s="17"/>
    </row>
    <row r="61" spans="1:255">
      <c r="A61" s="29"/>
      <c r="B61" s="66"/>
      <c r="C61" s="66"/>
      <c r="D61" s="66"/>
      <c r="E61" s="67"/>
      <c r="F61" s="29"/>
      <c r="G61" s="66"/>
      <c r="H61" s="66"/>
      <c r="I61" s="66"/>
      <c r="J61" s="671"/>
      <c r="K61" s="671"/>
      <c r="L61" s="671"/>
      <c r="M61" s="67"/>
      <c r="N61" s="672"/>
      <c r="O61" s="66"/>
      <c r="P61" s="671"/>
      <c r="Q61" s="671"/>
      <c r="R61" s="671"/>
      <c r="S61" s="6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row>
    <row r="62" spans="1:255">
      <c r="A62" s="377" t="s">
        <v>4873</v>
      </c>
      <c r="B62" s="69"/>
      <c r="C62" s="69"/>
      <c r="D62" s="69"/>
      <c r="E62" s="1167"/>
      <c r="F62" s="377" t="s">
        <v>4874</v>
      </c>
      <c r="G62" s="69"/>
      <c r="H62" s="69"/>
      <c r="I62" s="69"/>
      <c r="J62" s="69"/>
      <c r="K62" s="1106"/>
      <c r="L62" s="17"/>
      <c r="M62" s="70"/>
      <c r="N62" s="377" t="s">
        <v>4874</v>
      </c>
      <c r="O62" s="69"/>
      <c r="P62" s="69"/>
      <c r="Q62" s="69"/>
      <c r="R62" s="1106"/>
      <c r="S62" s="73"/>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c r="IH62" s="17"/>
      <c r="II62" s="17"/>
      <c r="IJ62" s="17"/>
      <c r="IK62" s="17"/>
      <c r="IL62" s="17"/>
      <c r="IM62" s="17"/>
      <c r="IN62" s="17"/>
      <c r="IO62" s="17"/>
      <c r="IP62" s="17"/>
      <c r="IQ62" s="17"/>
      <c r="IR62" s="17"/>
      <c r="IS62" s="17"/>
      <c r="IT62" s="17"/>
      <c r="IU62" s="17"/>
    </row>
    <row r="63" spans="1:255">
      <c r="A63" s="377" t="s">
        <v>4875</v>
      </c>
      <c r="B63" s="69"/>
      <c r="C63" s="69"/>
      <c r="D63" s="69"/>
      <c r="E63" s="1167"/>
      <c r="F63" s="377" t="s">
        <v>4875</v>
      </c>
      <c r="G63" s="69"/>
      <c r="H63" s="69"/>
      <c r="I63" s="69"/>
      <c r="J63" s="69"/>
      <c r="K63" s="1106"/>
      <c r="L63" s="17"/>
      <c r="M63" s="70"/>
      <c r="N63" s="377" t="s">
        <v>4875</v>
      </c>
      <c r="O63" s="69"/>
      <c r="P63" s="69"/>
      <c r="Q63" s="69"/>
      <c r="R63" s="1106"/>
      <c r="S63" s="73"/>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c r="IH63" s="17"/>
      <c r="II63" s="17"/>
      <c r="IJ63" s="17"/>
      <c r="IK63" s="17"/>
      <c r="IL63" s="17"/>
      <c r="IM63" s="17"/>
      <c r="IN63" s="17"/>
      <c r="IO63" s="17"/>
      <c r="IP63" s="17"/>
      <c r="IQ63" s="17"/>
      <c r="IR63" s="17"/>
      <c r="IS63" s="17"/>
      <c r="IT63" s="17"/>
      <c r="IU63" s="17"/>
    </row>
    <row r="64" spans="1:255">
      <c r="A64" s="72"/>
      <c r="B64" s="17"/>
      <c r="C64" s="17"/>
      <c r="D64" s="17"/>
      <c r="E64" s="73"/>
      <c r="F64" s="72"/>
      <c r="G64" s="17"/>
      <c r="H64" s="17"/>
      <c r="I64" s="17"/>
      <c r="J64" s="17"/>
      <c r="K64" s="17"/>
      <c r="L64" s="17"/>
      <c r="M64" s="73"/>
      <c r="N64" s="72"/>
      <c r="O64" s="17"/>
      <c r="P64" s="17"/>
      <c r="Q64" s="17"/>
      <c r="R64" s="17"/>
      <c r="S64" s="73"/>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c r="IH64" s="17"/>
      <c r="II64" s="17"/>
      <c r="IJ64" s="17"/>
      <c r="IK64" s="17"/>
      <c r="IL64" s="17"/>
      <c r="IM64" s="17"/>
      <c r="IN64" s="17"/>
      <c r="IO64" s="17"/>
      <c r="IP64" s="17"/>
      <c r="IQ64" s="17"/>
      <c r="IR64" s="17"/>
      <c r="IS64" s="17"/>
      <c r="IT64" s="17"/>
      <c r="IU64" s="17"/>
    </row>
    <row r="65" spans="1:255">
      <c r="A65" s="439" t="s">
        <v>1418</v>
      </c>
      <c r="B65" s="673" t="s">
        <v>2433</v>
      </c>
      <c r="C65" s="673" t="s">
        <v>2434</v>
      </c>
      <c r="D65" s="442" t="s">
        <v>2435</v>
      </c>
      <c r="E65" s="85" t="s">
        <v>1418</v>
      </c>
      <c r="F65" s="410" t="s">
        <v>4851</v>
      </c>
      <c r="G65" s="442"/>
      <c r="H65" s="673"/>
      <c r="I65" s="673"/>
      <c r="J65" s="673" t="s">
        <v>2436</v>
      </c>
      <c r="K65" s="411" t="s">
        <v>2437</v>
      </c>
      <c r="L65" s="442"/>
      <c r="M65" s="85"/>
      <c r="N65" s="263" t="s">
        <v>2438</v>
      </c>
      <c r="O65" s="264"/>
      <c r="P65" s="264"/>
      <c r="Q65" s="264"/>
      <c r="R65" s="264"/>
      <c r="S65" s="265"/>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c r="IH65" s="17"/>
      <c r="II65" s="17"/>
      <c r="IJ65" s="17"/>
      <c r="IK65" s="17"/>
      <c r="IL65" s="17"/>
      <c r="IM65" s="17"/>
      <c r="IN65" s="17"/>
      <c r="IO65" s="17"/>
      <c r="IP65" s="17"/>
      <c r="IQ65" s="17"/>
      <c r="IR65" s="17"/>
      <c r="IS65" s="17"/>
      <c r="IT65" s="17"/>
      <c r="IU65" s="17"/>
    </row>
    <row r="66" spans="1:255">
      <c r="A66" s="80"/>
      <c r="B66" s="347" t="s">
        <v>2439</v>
      </c>
      <c r="C66" s="347" t="s">
        <v>2439</v>
      </c>
      <c r="D66" s="347" t="s">
        <v>2439</v>
      </c>
      <c r="E66" s="481" t="s">
        <v>1130</v>
      </c>
      <c r="F66" s="377" t="s">
        <v>1131</v>
      </c>
      <c r="G66" s="490"/>
      <c r="H66" s="347" t="s">
        <v>2440</v>
      </c>
      <c r="I66" s="347" t="s">
        <v>970</v>
      </c>
      <c r="J66" s="347" t="s">
        <v>4852</v>
      </c>
      <c r="K66" s="673" t="s">
        <v>1134</v>
      </c>
      <c r="L66" s="673" t="s">
        <v>1134</v>
      </c>
      <c r="M66" s="481" t="s">
        <v>1357</v>
      </c>
      <c r="N66" s="377" t="s">
        <v>1135</v>
      </c>
      <c r="O66" s="490"/>
      <c r="P66" s="347" t="s">
        <v>1136</v>
      </c>
      <c r="Q66" s="347" t="s">
        <v>1137</v>
      </c>
      <c r="R66" s="347" t="s">
        <v>971</v>
      </c>
      <c r="S66" s="481" t="s">
        <v>1357</v>
      </c>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c r="IH66" s="17"/>
      <c r="II66" s="17"/>
      <c r="IJ66" s="17"/>
      <c r="IK66" s="17"/>
      <c r="IL66" s="17"/>
      <c r="IM66" s="17"/>
      <c r="IN66" s="17"/>
      <c r="IO66" s="17"/>
      <c r="IP66" s="17"/>
      <c r="IQ66" s="17"/>
      <c r="IR66" s="17"/>
      <c r="IS66" s="17"/>
      <c r="IT66" s="17"/>
      <c r="IU66" s="17"/>
    </row>
    <row r="67" spans="1:255">
      <c r="A67" s="332" t="s">
        <v>1357</v>
      </c>
      <c r="B67" s="347" t="s">
        <v>972</v>
      </c>
      <c r="C67" s="347" t="s">
        <v>972</v>
      </c>
      <c r="D67" s="347" t="s">
        <v>972</v>
      </c>
      <c r="E67" s="481" t="s">
        <v>1140</v>
      </c>
      <c r="F67" s="377" t="s">
        <v>1141</v>
      </c>
      <c r="G67" s="490"/>
      <c r="H67" s="347" t="s">
        <v>973</v>
      </c>
      <c r="I67" s="347" t="s">
        <v>973</v>
      </c>
      <c r="J67" s="347" t="s">
        <v>974</v>
      </c>
      <c r="K67" s="347" t="s">
        <v>975</v>
      </c>
      <c r="L67" s="347" t="s">
        <v>4860</v>
      </c>
      <c r="M67" s="481" t="s">
        <v>1360</v>
      </c>
      <c r="N67" s="377" t="s">
        <v>1146</v>
      </c>
      <c r="O67" s="490"/>
      <c r="P67" s="347" t="s">
        <v>1146</v>
      </c>
      <c r="Q67" s="347" t="s">
        <v>1146</v>
      </c>
      <c r="R67" s="347" t="s">
        <v>976</v>
      </c>
      <c r="S67" s="481" t="s">
        <v>1360</v>
      </c>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c r="IH67" s="17"/>
      <c r="II67" s="17"/>
      <c r="IJ67" s="17"/>
      <c r="IK67" s="17"/>
      <c r="IL67" s="17"/>
      <c r="IM67" s="17"/>
      <c r="IN67" s="17"/>
      <c r="IO67" s="17"/>
      <c r="IP67" s="17"/>
      <c r="IQ67" s="17"/>
      <c r="IR67" s="17"/>
      <c r="IS67" s="17"/>
      <c r="IT67" s="17"/>
      <c r="IU67" s="17"/>
    </row>
    <row r="68" spans="1:255">
      <c r="A68" s="333" t="s">
        <v>1360</v>
      </c>
      <c r="B68" s="492" t="s">
        <v>446</v>
      </c>
      <c r="C68" s="492" t="s">
        <v>447</v>
      </c>
      <c r="D68" s="492" t="s">
        <v>448</v>
      </c>
      <c r="E68" s="629" t="s">
        <v>449</v>
      </c>
      <c r="F68" s="149" t="s">
        <v>1953</v>
      </c>
      <c r="G68" s="382"/>
      <c r="H68" s="492" t="s">
        <v>1954</v>
      </c>
      <c r="I68" s="492" t="s">
        <v>1955</v>
      </c>
      <c r="J68" s="492" t="s">
        <v>1956</v>
      </c>
      <c r="K68" s="492" t="s">
        <v>1957</v>
      </c>
      <c r="L68" s="492" t="s">
        <v>1958</v>
      </c>
      <c r="M68" s="629"/>
      <c r="N68" s="149" t="s">
        <v>1959</v>
      </c>
      <c r="O68" s="382"/>
      <c r="P68" s="492" t="s">
        <v>1960</v>
      </c>
      <c r="Q68" s="492" t="s">
        <v>4213</v>
      </c>
      <c r="R68" s="492" t="s">
        <v>4214</v>
      </c>
      <c r="S68" s="629"/>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c r="IH68" s="17"/>
      <c r="II68" s="17"/>
      <c r="IJ68" s="17"/>
      <c r="IK68" s="17"/>
      <c r="IL68" s="17"/>
      <c r="IM68" s="17"/>
      <c r="IN68" s="17"/>
      <c r="IO68" s="17"/>
      <c r="IP68" s="17"/>
      <c r="IQ68" s="17"/>
      <c r="IR68" s="17"/>
      <c r="IS68" s="17"/>
      <c r="IT68" s="17"/>
      <c r="IU68" s="17"/>
    </row>
    <row r="69" spans="1:255">
      <c r="A69" s="333" t="s">
        <v>977</v>
      </c>
      <c r="B69" s="118"/>
      <c r="C69" s="118"/>
      <c r="D69" s="118"/>
      <c r="E69" s="76"/>
      <c r="F69" s="74"/>
      <c r="G69" s="118"/>
      <c r="H69" s="118"/>
      <c r="I69" s="118"/>
      <c r="J69" s="118"/>
      <c r="K69" s="554"/>
      <c r="L69" s="554"/>
      <c r="M69" s="273" t="s">
        <v>977</v>
      </c>
      <c r="N69" s="74"/>
      <c r="O69" s="390"/>
      <c r="P69" s="390"/>
      <c r="Q69" s="390"/>
      <c r="R69" s="390">
        <f t="shared" ref="R69:R132" si="1">SUM(O69:Q69)</f>
        <v>0</v>
      </c>
      <c r="S69" s="273" t="s">
        <v>977</v>
      </c>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c r="IH69" s="17"/>
      <c r="II69" s="17"/>
      <c r="IJ69" s="17"/>
      <c r="IK69" s="17"/>
      <c r="IL69" s="17"/>
      <c r="IM69" s="17"/>
      <c r="IN69" s="17"/>
      <c r="IO69" s="17"/>
      <c r="IP69" s="17"/>
      <c r="IQ69" s="17"/>
      <c r="IR69" s="17"/>
      <c r="IS69" s="17"/>
      <c r="IT69" s="17"/>
      <c r="IU69" s="17"/>
    </row>
    <row r="70" spans="1:255">
      <c r="A70" s="333" t="s">
        <v>978</v>
      </c>
      <c r="B70" s="118"/>
      <c r="C70" s="118"/>
      <c r="D70" s="118"/>
      <c r="E70" s="76"/>
      <c r="F70" s="74"/>
      <c r="G70" s="118"/>
      <c r="H70" s="118"/>
      <c r="I70" s="118"/>
      <c r="J70" s="118"/>
      <c r="K70" s="554"/>
      <c r="L70" s="554"/>
      <c r="M70" s="273" t="s">
        <v>978</v>
      </c>
      <c r="N70" s="74" t="s">
        <v>1418</v>
      </c>
      <c r="O70" s="554"/>
      <c r="P70" s="554"/>
      <c r="Q70" s="554"/>
      <c r="R70" s="554">
        <f t="shared" si="1"/>
        <v>0</v>
      </c>
      <c r="S70" s="273" t="s">
        <v>978</v>
      </c>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17"/>
      <c r="FO70" s="17"/>
      <c r="FP70" s="17"/>
      <c r="FQ70" s="17"/>
      <c r="FR70" s="17"/>
      <c r="FS70" s="17"/>
      <c r="FT70" s="17"/>
      <c r="FU70" s="17"/>
      <c r="FV70" s="17"/>
      <c r="FW70" s="17"/>
      <c r="FX70" s="17"/>
      <c r="FY70" s="17"/>
      <c r="FZ70" s="17"/>
      <c r="GA70" s="17"/>
      <c r="GB70" s="17"/>
      <c r="GC70" s="17"/>
      <c r="GD70" s="17"/>
      <c r="GE70" s="17"/>
      <c r="GF70" s="17"/>
      <c r="GG70" s="17"/>
      <c r="GH70" s="17"/>
      <c r="GI70" s="17"/>
      <c r="GJ70" s="17"/>
      <c r="GK70" s="17"/>
      <c r="GL70" s="17"/>
      <c r="GM70" s="17"/>
      <c r="GN70" s="17"/>
      <c r="GO70" s="17"/>
      <c r="GP70" s="17"/>
      <c r="GQ70" s="17"/>
      <c r="GR70" s="17"/>
      <c r="GS70" s="17"/>
      <c r="GT70" s="17"/>
      <c r="GU70" s="17"/>
      <c r="GV70" s="17"/>
      <c r="GW70" s="17"/>
      <c r="GX70" s="17"/>
      <c r="GY70" s="17"/>
      <c r="GZ70" s="17"/>
      <c r="HA70" s="17"/>
      <c r="HB70" s="17"/>
      <c r="HC70" s="17"/>
      <c r="HD70" s="17"/>
      <c r="HE70" s="17"/>
      <c r="HF70" s="17"/>
      <c r="HG70" s="17"/>
      <c r="HH70" s="17"/>
      <c r="HI70" s="17"/>
      <c r="HJ70" s="17"/>
      <c r="HK70" s="17"/>
      <c r="HL70" s="17"/>
      <c r="HM70" s="17"/>
      <c r="HN70" s="17"/>
      <c r="HO70" s="17"/>
      <c r="HP70" s="17"/>
      <c r="HQ70" s="17"/>
      <c r="HR70" s="17"/>
      <c r="HS70" s="17"/>
      <c r="HT70" s="17"/>
      <c r="HU70" s="17"/>
      <c r="HV70" s="17"/>
      <c r="HW70" s="17"/>
      <c r="HX70" s="17"/>
      <c r="HY70" s="17"/>
      <c r="HZ70" s="17"/>
      <c r="IA70" s="17"/>
      <c r="IB70" s="17"/>
      <c r="IC70" s="17"/>
      <c r="ID70" s="17"/>
      <c r="IE70" s="17"/>
      <c r="IF70" s="17"/>
      <c r="IG70" s="17"/>
      <c r="IH70" s="17"/>
      <c r="II70" s="17"/>
      <c r="IJ70" s="17"/>
      <c r="IK70" s="17"/>
      <c r="IL70" s="17"/>
      <c r="IM70" s="17"/>
      <c r="IN70" s="17"/>
      <c r="IO70" s="17"/>
      <c r="IP70" s="17"/>
      <c r="IQ70" s="17"/>
      <c r="IR70" s="17"/>
      <c r="IS70" s="17"/>
      <c r="IT70" s="17"/>
      <c r="IU70" s="17"/>
    </row>
    <row r="71" spans="1:255">
      <c r="A71" s="333" t="s">
        <v>979</v>
      </c>
      <c r="B71" s="118"/>
      <c r="C71" s="118"/>
      <c r="D71" s="118"/>
      <c r="E71" s="76"/>
      <c r="F71" s="74"/>
      <c r="G71" s="118"/>
      <c r="H71" s="118"/>
      <c r="I71" s="118"/>
      <c r="J71" s="118"/>
      <c r="K71" s="554"/>
      <c r="L71" s="554"/>
      <c r="M71" s="273" t="s">
        <v>979</v>
      </c>
      <c r="N71" s="74"/>
      <c r="O71" s="554"/>
      <c r="P71" s="554"/>
      <c r="Q71" s="554"/>
      <c r="R71" s="554">
        <f t="shared" si="1"/>
        <v>0</v>
      </c>
      <c r="S71" s="273" t="s">
        <v>979</v>
      </c>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c r="FG71" s="17"/>
      <c r="FH71" s="17"/>
      <c r="FI71" s="17"/>
      <c r="FJ71" s="17"/>
      <c r="FK71" s="17"/>
      <c r="FL71" s="17"/>
      <c r="FM71" s="17"/>
      <c r="FN71" s="17"/>
      <c r="FO71" s="17"/>
      <c r="FP71" s="17"/>
      <c r="FQ71" s="17"/>
      <c r="FR71" s="17"/>
      <c r="FS71" s="17"/>
      <c r="FT71" s="17"/>
      <c r="FU71" s="17"/>
      <c r="FV71" s="17"/>
      <c r="FW71" s="17"/>
      <c r="FX71" s="17"/>
      <c r="FY71" s="17"/>
      <c r="FZ71" s="17"/>
      <c r="GA71" s="17"/>
      <c r="GB71" s="17"/>
      <c r="GC71" s="17"/>
      <c r="GD71" s="17"/>
      <c r="GE71" s="17"/>
      <c r="GF71" s="17"/>
      <c r="GG71" s="17"/>
      <c r="GH71" s="17"/>
      <c r="GI71" s="17"/>
      <c r="GJ71" s="17"/>
      <c r="GK71" s="17"/>
      <c r="GL71" s="17"/>
      <c r="GM71" s="17"/>
      <c r="GN71" s="17"/>
      <c r="GO71" s="17"/>
      <c r="GP71" s="17"/>
      <c r="GQ71" s="17"/>
      <c r="GR71" s="17"/>
      <c r="GS71" s="17"/>
      <c r="GT71" s="17"/>
      <c r="GU71" s="17"/>
      <c r="GV71" s="17"/>
      <c r="GW71" s="17"/>
      <c r="GX71" s="17"/>
      <c r="GY71" s="17"/>
      <c r="GZ71" s="17"/>
      <c r="HA71" s="17"/>
      <c r="HB71" s="17"/>
      <c r="HC71" s="17"/>
      <c r="HD71" s="17"/>
      <c r="HE71" s="17"/>
      <c r="HF71" s="17"/>
      <c r="HG71" s="17"/>
      <c r="HH71" s="17"/>
      <c r="HI71" s="17"/>
      <c r="HJ71" s="17"/>
      <c r="HK71" s="17"/>
      <c r="HL71" s="17"/>
      <c r="HM71" s="17"/>
      <c r="HN71" s="17"/>
      <c r="HO71" s="17"/>
      <c r="HP71" s="17"/>
      <c r="HQ71" s="17"/>
      <c r="HR71" s="17"/>
      <c r="HS71" s="17"/>
      <c r="HT71" s="17"/>
      <c r="HU71" s="17"/>
      <c r="HV71" s="17"/>
      <c r="HW71" s="17"/>
      <c r="HX71" s="17"/>
      <c r="HY71" s="17"/>
      <c r="HZ71" s="17"/>
      <c r="IA71" s="17"/>
      <c r="IB71" s="17"/>
      <c r="IC71" s="17"/>
      <c r="ID71" s="17"/>
      <c r="IE71" s="17"/>
      <c r="IF71" s="17"/>
      <c r="IG71" s="17"/>
      <c r="IH71" s="17"/>
      <c r="II71" s="17"/>
      <c r="IJ71" s="17"/>
      <c r="IK71" s="17"/>
      <c r="IL71" s="17"/>
      <c r="IM71" s="17"/>
      <c r="IN71" s="17"/>
      <c r="IO71" s="17"/>
      <c r="IP71" s="17"/>
      <c r="IQ71" s="17"/>
      <c r="IR71" s="17"/>
      <c r="IS71" s="17"/>
      <c r="IT71" s="17"/>
      <c r="IU71" s="17"/>
    </row>
    <row r="72" spans="1:255">
      <c r="A72" s="333" t="s">
        <v>980</v>
      </c>
      <c r="B72" s="118"/>
      <c r="C72" s="118"/>
      <c r="D72" s="118"/>
      <c r="E72" s="76"/>
      <c r="F72" s="74"/>
      <c r="G72" s="118"/>
      <c r="H72" s="118"/>
      <c r="I72" s="118"/>
      <c r="J72" s="118"/>
      <c r="K72" s="554"/>
      <c r="L72" s="554"/>
      <c r="M72" s="273" t="s">
        <v>980</v>
      </c>
      <c r="N72" s="74"/>
      <c r="O72" s="554"/>
      <c r="P72" s="554"/>
      <c r="Q72" s="554"/>
      <c r="R72" s="554">
        <f t="shared" si="1"/>
        <v>0</v>
      </c>
      <c r="S72" s="273" t="s">
        <v>980</v>
      </c>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17"/>
      <c r="FO72" s="17"/>
      <c r="FP72" s="17"/>
      <c r="FQ72" s="17"/>
      <c r="FR72" s="17"/>
      <c r="FS72" s="17"/>
      <c r="FT72" s="17"/>
      <c r="FU72" s="17"/>
      <c r="FV72" s="17"/>
      <c r="FW72" s="17"/>
      <c r="FX72" s="17"/>
      <c r="FY72" s="17"/>
      <c r="FZ72" s="17"/>
      <c r="GA72" s="17"/>
      <c r="GB72" s="17"/>
      <c r="GC72" s="17"/>
      <c r="GD72" s="17"/>
      <c r="GE72" s="17"/>
      <c r="GF72" s="17"/>
      <c r="GG72" s="17"/>
      <c r="GH72" s="17"/>
      <c r="GI72" s="17"/>
      <c r="GJ72" s="17"/>
      <c r="GK72" s="17"/>
      <c r="GL72" s="17"/>
      <c r="GM72" s="17"/>
      <c r="GN72" s="17"/>
      <c r="GO72" s="17"/>
      <c r="GP72" s="17"/>
      <c r="GQ72" s="17"/>
      <c r="GR72" s="17"/>
      <c r="GS72" s="17"/>
      <c r="GT72" s="17"/>
      <c r="GU72" s="17"/>
      <c r="GV72" s="17"/>
      <c r="GW72" s="17"/>
      <c r="GX72" s="17"/>
      <c r="GY72" s="17"/>
      <c r="GZ72" s="17"/>
      <c r="HA72" s="17"/>
      <c r="HB72" s="17"/>
      <c r="HC72" s="17"/>
      <c r="HD72" s="17"/>
      <c r="HE72" s="17"/>
      <c r="HF72" s="17"/>
      <c r="HG72" s="17"/>
      <c r="HH72" s="17"/>
      <c r="HI72" s="17"/>
      <c r="HJ72" s="17"/>
      <c r="HK72" s="17"/>
      <c r="HL72" s="17"/>
      <c r="HM72" s="17"/>
      <c r="HN72" s="17"/>
      <c r="HO72" s="17"/>
      <c r="HP72" s="17"/>
      <c r="HQ72" s="17"/>
      <c r="HR72" s="17"/>
      <c r="HS72" s="17"/>
      <c r="HT72" s="17"/>
      <c r="HU72" s="17"/>
      <c r="HV72" s="17"/>
      <c r="HW72" s="17"/>
      <c r="HX72" s="17"/>
      <c r="HY72" s="17"/>
      <c r="HZ72" s="17"/>
      <c r="IA72" s="17"/>
      <c r="IB72" s="17"/>
      <c r="IC72" s="17"/>
      <c r="ID72" s="17"/>
      <c r="IE72" s="17"/>
      <c r="IF72" s="17"/>
      <c r="IG72" s="17"/>
      <c r="IH72" s="17"/>
      <c r="II72" s="17"/>
      <c r="IJ72" s="17"/>
      <c r="IK72" s="17"/>
      <c r="IL72" s="17"/>
      <c r="IM72" s="17"/>
      <c r="IN72" s="17"/>
      <c r="IO72" s="17"/>
      <c r="IP72" s="17"/>
      <c r="IQ72" s="17"/>
      <c r="IR72" s="17"/>
      <c r="IS72" s="17"/>
      <c r="IT72" s="17"/>
      <c r="IU72" s="17"/>
    </row>
    <row r="73" spans="1:255">
      <c r="A73" s="333" t="s">
        <v>981</v>
      </c>
      <c r="B73" s="118"/>
      <c r="C73" s="118"/>
      <c r="D73" s="118"/>
      <c r="E73" s="76"/>
      <c r="F73" s="74"/>
      <c r="G73" s="118"/>
      <c r="H73" s="118"/>
      <c r="I73" s="118"/>
      <c r="J73" s="118"/>
      <c r="K73" s="554"/>
      <c r="L73" s="554"/>
      <c r="M73" s="273" t="s">
        <v>981</v>
      </c>
      <c r="N73" s="74"/>
      <c r="O73" s="554"/>
      <c r="P73" s="554"/>
      <c r="Q73" s="554"/>
      <c r="R73" s="554">
        <f t="shared" si="1"/>
        <v>0</v>
      </c>
      <c r="S73" s="273" t="s">
        <v>981</v>
      </c>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17"/>
      <c r="DH73" s="17"/>
      <c r="DI73" s="17"/>
      <c r="DJ73" s="17"/>
      <c r="DK73" s="17"/>
      <c r="DL73" s="17"/>
      <c r="DM73" s="17"/>
      <c r="DN73" s="17"/>
      <c r="DO73" s="17"/>
      <c r="DP73" s="17"/>
      <c r="DQ73" s="17"/>
      <c r="DR73" s="17"/>
      <c r="DS73" s="17"/>
      <c r="DT73" s="17"/>
      <c r="DU73" s="17"/>
      <c r="DV73" s="17"/>
      <c r="DW73" s="17"/>
      <c r="DX73" s="17"/>
      <c r="DY73" s="17"/>
      <c r="DZ73" s="17"/>
      <c r="EA73" s="17"/>
      <c r="EB73" s="17"/>
      <c r="EC73" s="17"/>
      <c r="ED73" s="17"/>
      <c r="EE73" s="17"/>
      <c r="EF73" s="17"/>
      <c r="EG73" s="17"/>
      <c r="EH73" s="17"/>
      <c r="EI73" s="17"/>
      <c r="EJ73" s="17"/>
      <c r="EK73" s="17"/>
      <c r="EL73" s="17"/>
      <c r="EM73" s="17"/>
      <c r="EN73" s="17"/>
      <c r="EO73" s="17"/>
      <c r="EP73" s="17"/>
      <c r="EQ73" s="17"/>
      <c r="ER73" s="17"/>
      <c r="ES73" s="17"/>
      <c r="ET73" s="17"/>
      <c r="EU73" s="17"/>
      <c r="EV73" s="17"/>
      <c r="EW73" s="17"/>
      <c r="EX73" s="17"/>
      <c r="EY73" s="17"/>
      <c r="EZ73" s="17"/>
      <c r="FA73" s="17"/>
      <c r="FB73" s="17"/>
      <c r="FC73" s="17"/>
      <c r="FD73" s="17"/>
      <c r="FE73" s="17"/>
      <c r="FF73" s="17"/>
      <c r="FG73" s="17"/>
      <c r="FH73" s="17"/>
      <c r="FI73" s="17"/>
      <c r="FJ73" s="17"/>
      <c r="FK73" s="17"/>
      <c r="FL73" s="17"/>
      <c r="FM73" s="17"/>
      <c r="FN73" s="17"/>
      <c r="FO73" s="17"/>
      <c r="FP73" s="17"/>
      <c r="FQ73" s="17"/>
      <c r="FR73" s="17"/>
      <c r="FS73" s="17"/>
      <c r="FT73" s="17"/>
      <c r="FU73" s="17"/>
      <c r="FV73" s="17"/>
      <c r="FW73" s="17"/>
      <c r="FX73" s="17"/>
      <c r="FY73" s="17"/>
      <c r="FZ73" s="17"/>
      <c r="GA73" s="17"/>
      <c r="GB73" s="17"/>
      <c r="GC73" s="17"/>
      <c r="GD73" s="17"/>
      <c r="GE73" s="17"/>
      <c r="GF73" s="17"/>
      <c r="GG73" s="17"/>
      <c r="GH73" s="17"/>
      <c r="GI73" s="17"/>
      <c r="GJ73" s="17"/>
      <c r="GK73" s="17"/>
      <c r="GL73" s="17"/>
      <c r="GM73" s="17"/>
      <c r="GN73" s="17"/>
      <c r="GO73" s="17"/>
      <c r="GP73" s="17"/>
      <c r="GQ73" s="17"/>
      <c r="GR73" s="17"/>
      <c r="GS73" s="17"/>
      <c r="GT73" s="17"/>
      <c r="GU73" s="17"/>
      <c r="GV73" s="17"/>
      <c r="GW73" s="17"/>
      <c r="GX73" s="17"/>
      <c r="GY73" s="17"/>
      <c r="GZ73" s="17"/>
      <c r="HA73" s="17"/>
      <c r="HB73" s="17"/>
      <c r="HC73" s="17"/>
      <c r="HD73" s="17"/>
      <c r="HE73" s="17"/>
      <c r="HF73" s="17"/>
      <c r="HG73" s="17"/>
      <c r="HH73" s="17"/>
      <c r="HI73" s="17"/>
      <c r="HJ73" s="17"/>
      <c r="HK73" s="17"/>
      <c r="HL73" s="17"/>
      <c r="HM73" s="17"/>
      <c r="HN73" s="17"/>
      <c r="HO73" s="17"/>
      <c r="HP73" s="17"/>
      <c r="HQ73" s="17"/>
      <c r="HR73" s="17"/>
      <c r="HS73" s="17"/>
      <c r="HT73" s="17"/>
      <c r="HU73" s="17"/>
      <c r="HV73" s="17"/>
      <c r="HW73" s="17"/>
      <c r="HX73" s="17"/>
      <c r="HY73" s="17"/>
      <c r="HZ73" s="17"/>
      <c r="IA73" s="17"/>
      <c r="IB73" s="17"/>
      <c r="IC73" s="17"/>
      <c r="ID73" s="17"/>
      <c r="IE73" s="17"/>
      <c r="IF73" s="17"/>
      <c r="IG73" s="17"/>
      <c r="IH73" s="17"/>
      <c r="II73" s="17"/>
      <c r="IJ73" s="17"/>
      <c r="IK73" s="17"/>
      <c r="IL73" s="17"/>
      <c r="IM73" s="17"/>
      <c r="IN73" s="17"/>
      <c r="IO73" s="17"/>
      <c r="IP73" s="17"/>
      <c r="IQ73" s="17"/>
      <c r="IR73" s="17"/>
      <c r="IS73" s="17"/>
      <c r="IT73" s="17"/>
      <c r="IU73" s="17"/>
    </row>
    <row r="74" spans="1:255">
      <c r="A74" s="333" t="s">
        <v>982</v>
      </c>
      <c r="B74" s="118"/>
      <c r="C74" s="118"/>
      <c r="D74" s="118"/>
      <c r="E74" s="76"/>
      <c r="F74" s="74"/>
      <c r="G74" s="118"/>
      <c r="H74" s="118"/>
      <c r="I74" s="118"/>
      <c r="J74" s="118"/>
      <c r="K74" s="554"/>
      <c r="L74" s="554"/>
      <c r="M74" s="273" t="s">
        <v>982</v>
      </c>
      <c r="N74" s="74"/>
      <c r="O74" s="554"/>
      <c r="P74" s="554"/>
      <c r="Q74" s="554"/>
      <c r="R74" s="554">
        <f t="shared" si="1"/>
        <v>0</v>
      </c>
      <c r="S74" s="273" t="s">
        <v>982</v>
      </c>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c r="DM74" s="17"/>
      <c r="DN74" s="17"/>
      <c r="DO74" s="17"/>
      <c r="DP74" s="17"/>
      <c r="DQ74" s="17"/>
      <c r="DR74" s="17"/>
      <c r="DS74" s="17"/>
      <c r="DT74" s="17"/>
      <c r="DU74" s="17"/>
      <c r="DV74" s="17"/>
      <c r="DW74" s="17"/>
      <c r="DX74" s="17"/>
      <c r="DY74" s="17"/>
      <c r="DZ74" s="17"/>
      <c r="EA74" s="17"/>
      <c r="EB74" s="17"/>
      <c r="EC74" s="17"/>
      <c r="ED74" s="17"/>
      <c r="EE74" s="17"/>
      <c r="EF74" s="17"/>
      <c r="EG74" s="17"/>
      <c r="EH74" s="17"/>
      <c r="EI74" s="17"/>
      <c r="EJ74" s="17"/>
      <c r="EK74" s="17"/>
      <c r="EL74" s="17"/>
      <c r="EM74" s="17"/>
      <c r="EN74" s="17"/>
      <c r="EO74" s="17"/>
      <c r="EP74" s="17"/>
      <c r="EQ74" s="17"/>
      <c r="ER74" s="17"/>
      <c r="ES74" s="17"/>
      <c r="ET74" s="17"/>
      <c r="EU74" s="17"/>
      <c r="EV74" s="17"/>
      <c r="EW74" s="17"/>
      <c r="EX74" s="17"/>
      <c r="EY74" s="17"/>
      <c r="EZ74" s="17"/>
      <c r="FA74" s="17"/>
      <c r="FB74" s="17"/>
      <c r="FC74" s="17"/>
      <c r="FD74" s="17"/>
      <c r="FE74" s="17"/>
      <c r="FF74" s="17"/>
      <c r="FG74" s="17"/>
      <c r="FH74" s="17"/>
      <c r="FI74" s="17"/>
      <c r="FJ74" s="17"/>
      <c r="FK74" s="17"/>
      <c r="FL74" s="17"/>
      <c r="FM74" s="17"/>
      <c r="FN74" s="17"/>
      <c r="FO74" s="17"/>
      <c r="FP74" s="17"/>
      <c r="FQ74" s="17"/>
      <c r="FR74" s="17"/>
      <c r="FS74" s="17"/>
      <c r="FT74" s="17"/>
      <c r="FU74" s="17"/>
      <c r="FV74" s="17"/>
      <c r="FW74" s="17"/>
      <c r="FX74" s="17"/>
      <c r="FY74" s="17"/>
      <c r="FZ74" s="17"/>
      <c r="GA74" s="17"/>
      <c r="GB74" s="17"/>
      <c r="GC74" s="17"/>
      <c r="GD74" s="17"/>
      <c r="GE74" s="17"/>
      <c r="GF74" s="17"/>
      <c r="GG74" s="17"/>
      <c r="GH74" s="17"/>
      <c r="GI74" s="17"/>
      <c r="GJ74" s="17"/>
      <c r="GK74" s="17"/>
      <c r="GL74" s="17"/>
      <c r="GM74" s="17"/>
      <c r="GN74" s="17"/>
      <c r="GO74" s="17"/>
      <c r="GP74" s="17"/>
      <c r="GQ74" s="17"/>
      <c r="GR74" s="17"/>
      <c r="GS74" s="17"/>
      <c r="GT74" s="17"/>
      <c r="GU74" s="17"/>
      <c r="GV74" s="17"/>
      <c r="GW74" s="17"/>
      <c r="GX74" s="17"/>
      <c r="GY74" s="17"/>
      <c r="GZ74" s="17"/>
      <c r="HA74" s="17"/>
      <c r="HB74" s="17"/>
      <c r="HC74" s="17"/>
      <c r="HD74" s="17"/>
      <c r="HE74" s="17"/>
      <c r="HF74" s="17"/>
      <c r="HG74" s="17"/>
      <c r="HH74" s="17"/>
      <c r="HI74" s="17"/>
      <c r="HJ74" s="17"/>
      <c r="HK74" s="17"/>
      <c r="HL74" s="17"/>
      <c r="HM74" s="17"/>
      <c r="HN74" s="17"/>
      <c r="HO74" s="17"/>
      <c r="HP74" s="17"/>
      <c r="HQ74" s="17"/>
      <c r="HR74" s="17"/>
      <c r="HS74" s="17"/>
      <c r="HT74" s="17"/>
      <c r="HU74" s="17"/>
      <c r="HV74" s="17"/>
      <c r="HW74" s="17"/>
      <c r="HX74" s="17"/>
      <c r="HY74" s="17"/>
      <c r="HZ74" s="17"/>
      <c r="IA74" s="17"/>
      <c r="IB74" s="17"/>
      <c r="IC74" s="17"/>
      <c r="ID74" s="17"/>
      <c r="IE74" s="17"/>
      <c r="IF74" s="17"/>
      <c r="IG74" s="17"/>
      <c r="IH74" s="17"/>
      <c r="II74" s="17"/>
      <c r="IJ74" s="17"/>
      <c r="IK74" s="17"/>
      <c r="IL74" s="17"/>
      <c r="IM74" s="17"/>
      <c r="IN74" s="17"/>
      <c r="IO74" s="17"/>
      <c r="IP74" s="17"/>
      <c r="IQ74" s="17"/>
      <c r="IR74" s="17"/>
      <c r="IS74" s="17"/>
      <c r="IT74" s="17"/>
      <c r="IU74" s="17"/>
    </row>
    <row r="75" spans="1:255">
      <c r="A75" s="333" t="s">
        <v>983</v>
      </c>
      <c r="B75" s="118"/>
      <c r="C75" s="118"/>
      <c r="D75" s="118"/>
      <c r="E75" s="76"/>
      <c r="F75" s="74"/>
      <c r="G75" s="118"/>
      <c r="H75" s="118"/>
      <c r="I75" s="118"/>
      <c r="J75" s="118"/>
      <c r="K75" s="554"/>
      <c r="L75" s="554"/>
      <c r="M75" s="273" t="s">
        <v>983</v>
      </c>
      <c r="N75" s="74"/>
      <c r="O75" s="554"/>
      <c r="P75" s="554"/>
      <c r="Q75" s="554"/>
      <c r="R75" s="554">
        <f t="shared" si="1"/>
        <v>0</v>
      </c>
      <c r="S75" s="273" t="s">
        <v>983</v>
      </c>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c r="FB75" s="17"/>
      <c r="FC75" s="17"/>
      <c r="FD75" s="17"/>
      <c r="FE75" s="17"/>
      <c r="FF75" s="17"/>
      <c r="FG75" s="17"/>
      <c r="FH75" s="17"/>
      <c r="FI75" s="17"/>
      <c r="FJ75" s="17"/>
      <c r="FK75" s="17"/>
      <c r="FL75" s="17"/>
      <c r="FM75" s="17"/>
      <c r="FN75" s="17"/>
      <c r="FO75" s="17"/>
      <c r="FP75" s="17"/>
      <c r="FQ75" s="17"/>
      <c r="FR75" s="17"/>
      <c r="FS75" s="17"/>
      <c r="FT75" s="17"/>
      <c r="FU75" s="17"/>
      <c r="FV75" s="17"/>
      <c r="FW75" s="17"/>
      <c r="FX75" s="17"/>
      <c r="FY75" s="17"/>
      <c r="FZ75" s="17"/>
      <c r="GA75" s="17"/>
      <c r="GB75" s="17"/>
      <c r="GC75" s="17"/>
      <c r="GD75" s="17"/>
      <c r="GE75" s="17"/>
      <c r="GF75" s="17"/>
      <c r="GG75" s="17"/>
      <c r="GH75" s="17"/>
      <c r="GI75" s="17"/>
      <c r="GJ75" s="17"/>
      <c r="GK75" s="17"/>
      <c r="GL75" s="17"/>
      <c r="GM75" s="17"/>
      <c r="GN75" s="17"/>
      <c r="GO75" s="17"/>
      <c r="GP75" s="17"/>
      <c r="GQ75" s="17"/>
      <c r="GR75" s="17"/>
      <c r="GS75" s="17"/>
      <c r="GT75" s="17"/>
      <c r="GU75" s="17"/>
      <c r="GV75" s="17"/>
      <c r="GW75" s="17"/>
      <c r="GX75" s="17"/>
      <c r="GY75" s="17"/>
      <c r="GZ75" s="17"/>
      <c r="HA75" s="17"/>
      <c r="HB75" s="17"/>
      <c r="HC75" s="17"/>
      <c r="HD75" s="17"/>
      <c r="HE75" s="17"/>
      <c r="HF75" s="17"/>
      <c r="HG75" s="17"/>
      <c r="HH75" s="17"/>
      <c r="HI75" s="17"/>
      <c r="HJ75" s="17"/>
      <c r="HK75" s="17"/>
      <c r="HL75" s="17"/>
      <c r="HM75" s="17"/>
      <c r="HN75" s="17"/>
      <c r="HO75" s="17"/>
      <c r="HP75" s="17"/>
      <c r="HQ75" s="17"/>
      <c r="HR75" s="17"/>
      <c r="HS75" s="17"/>
      <c r="HT75" s="17"/>
      <c r="HU75" s="17"/>
      <c r="HV75" s="17"/>
      <c r="HW75" s="17"/>
      <c r="HX75" s="17"/>
      <c r="HY75" s="17"/>
      <c r="HZ75" s="17"/>
      <c r="IA75" s="17"/>
      <c r="IB75" s="17"/>
      <c r="IC75" s="17"/>
      <c r="ID75" s="17"/>
      <c r="IE75" s="17"/>
      <c r="IF75" s="17"/>
      <c r="IG75" s="17"/>
      <c r="IH75" s="17"/>
      <c r="II75" s="17"/>
      <c r="IJ75" s="17"/>
      <c r="IK75" s="17"/>
      <c r="IL75" s="17"/>
      <c r="IM75" s="17"/>
      <c r="IN75" s="17"/>
      <c r="IO75" s="17"/>
      <c r="IP75" s="17"/>
      <c r="IQ75" s="17"/>
      <c r="IR75" s="17"/>
      <c r="IS75" s="17"/>
      <c r="IT75" s="17"/>
      <c r="IU75" s="17"/>
    </row>
    <row r="76" spans="1:255">
      <c r="A76" s="333" t="s">
        <v>984</v>
      </c>
      <c r="B76" s="118"/>
      <c r="C76" s="118"/>
      <c r="D76" s="118"/>
      <c r="E76" s="76"/>
      <c r="F76" s="74"/>
      <c r="G76" s="118"/>
      <c r="H76" s="118"/>
      <c r="I76" s="118"/>
      <c r="J76" s="118"/>
      <c r="K76" s="554"/>
      <c r="L76" s="554"/>
      <c r="M76" s="273" t="s">
        <v>984</v>
      </c>
      <c r="N76" s="74"/>
      <c r="O76" s="554"/>
      <c r="P76" s="554"/>
      <c r="Q76" s="554"/>
      <c r="R76" s="554">
        <f t="shared" si="1"/>
        <v>0</v>
      </c>
      <c r="S76" s="273" t="s">
        <v>984</v>
      </c>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c r="FG76" s="17"/>
      <c r="FH76" s="17"/>
      <c r="FI76" s="17"/>
      <c r="FJ76" s="17"/>
      <c r="FK76" s="17"/>
      <c r="FL76" s="17"/>
      <c r="FM76" s="17"/>
      <c r="FN76" s="17"/>
      <c r="FO76" s="17"/>
      <c r="FP76" s="17"/>
      <c r="FQ76" s="17"/>
      <c r="FR76" s="17"/>
      <c r="FS76" s="17"/>
      <c r="FT76" s="17"/>
      <c r="FU76" s="17"/>
      <c r="FV76" s="17"/>
      <c r="FW76" s="17"/>
      <c r="FX76" s="17"/>
      <c r="FY76" s="17"/>
      <c r="FZ76" s="17"/>
      <c r="GA76" s="17"/>
      <c r="GB76" s="17"/>
      <c r="GC76" s="17"/>
      <c r="GD76" s="17"/>
      <c r="GE76" s="17"/>
      <c r="GF76" s="17"/>
      <c r="GG76" s="17"/>
      <c r="GH76" s="17"/>
      <c r="GI76" s="17"/>
      <c r="GJ76" s="17"/>
      <c r="GK76" s="17"/>
      <c r="GL76" s="17"/>
      <c r="GM76" s="17"/>
      <c r="GN76" s="17"/>
      <c r="GO76" s="17"/>
      <c r="GP76" s="17"/>
      <c r="GQ76" s="17"/>
      <c r="GR76" s="17"/>
      <c r="GS76" s="17"/>
      <c r="GT76" s="17"/>
      <c r="GU76" s="17"/>
      <c r="GV76" s="17"/>
      <c r="GW76" s="17"/>
      <c r="GX76" s="17"/>
      <c r="GY76" s="17"/>
      <c r="GZ76" s="17"/>
      <c r="HA76" s="17"/>
      <c r="HB76" s="17"/>
      <c r="HC76" s="17"/>
      <c r="HD76" s="17"/>
      <c r="HE76" s="17"/>
      <c r="HF76" s="17"/>
      <c r="HG76" s="17"/>
      <c r="HH76" s="17"/>
      <c r="HI76" s="17"/>
      <c r="HJ76" s="17"/>
      <c r="HK76" s="17"/>
      <c r="HL76" s="17"/>
      <c r="HM76" s="17"/>
      <c r="HN76" s="17"/>
      <c r="HO76" s="17"/>
      <c r="HP76" s="17"/>
      <c r="HQ76" s="17"/>
      <c r="HR76" s="17"/>
      <c r="HS76" s="17"/>
      <c r="HT76" s="17"/>
      <c r="HU76" s="17"/>
      <c r="HV76" s="17"/>
      <c r="HW76" s="17"/>
      <c r="HX76" s="17"/>
      <c r="HY76" s="17"/>
      <c r="HZ76" s="17"/>
      <c r="IA76" s="17"/>
      <c r="IB76" s="17"/>
      <c r="IC76" s="17"/>
      <c r="ID76" s="17"/>
      <c r="IE76" s="17"/>
      <c r="IF76" s="17"/>
      <c r="IG76" s="17"/>
      <c r="IH76" s="17"/>
      <c r="II76" s="17"/>
      <c r="IJ76" s="17"/>
      <c r="IK76" s="17"/>
      <c r="IL76" s="17"/>
      <c r="IM76" s="17"/>
      <c r="IN76" s="17"/>
      <c r="IO76" s="17"/>
      <c r="IP76" s="17"/>
      <c r="IQ76" s="17"/>
      <c r="IR76" s="17"/>
      <c r="IS76" s="17"/>
      <c r="IT76" s="17"/>
      <c r="IU76" s="17"/>
    </row>
    <row r="77" spans="1:255">
      <c r="A77" s="333" t="s">
        <v>985</v>
      </c>
      <c r="B77" s="118"/>
      <c r="C77" s="118"/>
      <c r="D77" s="118"/>
      <c r="E77" s="76"/>
      <c r="F77" s="74"/>
      <c r="G77" s="118"/>
      <c r="H77" s="118"/>
      <c r="I77" s="118"/>
      <c r="J77" s="118"/>
      <c r="K77" s="554"/>
      <c r="L77" s="554"/>
      <c r="M77" s="273" t="s">
        <v>985</v>
      </c>
      <c r="N77" s="74"/>
      <c r="O77" s="554"/>
      <c r="P77" s="554"/>
      <c r="Q77" s="554"/>
      <c r="R77" s="554">
        <f t="shared" si="1"/>
        <v>0</v>
      </c>
      <c r="S77" s="273" t="s">
        <v>985</v>
      </c>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c r="FG77" s="17"/>
      <c r="FH77" s="17"/>
      <c r="FI77" s="17"/>
      <c r="FJ77" s="17"/>
      <c r="FK77" s="17"/>
      <c r="FL77" s="17"/>
      <c r="FM77" s="17"/>
      <c r="FN77" s="17"/>
      <c r="FO77" s="17"/>
      <c r="FP77" s="17"/>
      <c r="FQ77" s="17"/>
      <c r="FR77" s="17"/>
      <c r="FS77" s="17"/>
      <c r="FT77" s="17"/>
      <c r="FU77" s="17"/>
      <c r="FV77" s="17"/>
      <c r="FW77" s="17"/>
      <c r="FX77" s="17"/>
      <c r="FY77" s="17"/>
      <c r="FZ77" s="17"/>
      <c r="GA77" s="17"/>
      <c r="GB77" s="17"/>
      <c r="GC77" s="17"/>
      <c r="GD77" s="17"/>
      <c r="GE77" s="17"/>
      <c r="GF77" s="17"/>
      <c r="GG77" s="17"/>
      <c r="GH77" s="17"/>
      <c r="GI77" s="17"/>
      <c r="GJ77" s="17"/>
      <c r="GK77" s="17"/>
      <c r="GL77" s="17"/>
      <c r="GM77" s="17"/>
      <c r="GN77" s="17"/>
      <c r="GO77" s="17"/>
      <c r="GP77" s="17"/>
      <c r="GQ77" s="17"/>
      <c r="GR77" s="17"/>
      <c r="GS77" s="17"/>
      <c r="GT77" s="17"/>
      <c r="GU77" s="17"/>
      <c r="GV77" s="17"/>
      <c r="GW77" s="17"/>
      <c r="GX77" s="17"/>
      <c r="GY77" s="17"/>
      <c r="GZ77" s="17"/>
      <c r="HA77" s="17"/>
      <c r="HB77" s="17"/>
      <c r="HC77" s="17"/>
      <c r="HD77" s="17"/>
      <c r="HE77" s="17"/>
      <c r="HF77" s="17"/>
      <c r="HG77" s="17"/>
      <c r="HH77" s="17"/>
      <c r="HI77" s="17"/>
      <c r="HJ77" s="17"/>
      <c r="HK77" s="17"/>
      <c r="HL77" s="17"/>
      <c r="HM77" s="17"/>
      <c r="HN77" s="17"/>
      <c r="HO77" s="17"/>
      <c r="HP77" s="17"/>
      <c r="HQ77" s="17"/>
      <c r="HR77" s="17"/>
      <c r="HS77" s="17"/>
      <c r="HT77" s="17"/>
      <c r="HU77" s="17"/>
      <c r="HV77" s="17"/>
      <c r="HW77" s="17"/>
      <c r="HX77" s="17"/>
      <c r="HY77" s="17"/>
      <c r="HZ77" s="17"/>
      <c r="IA77" s="17"/>
      <c r="IB77" s="17"/>
      <c r="IC77" s="17"/>
      <c r="ID77" s="17"/>
      <c r="IE77" s="17"/>
      <c r="IF77" s="17"/>
      <c r="IG77" s="17"/>
      <c r="IH77" s="17"/>
      <c r="II77" s="17"/>
      <c r="IJ77" s="17"/>
      <c r="IK77" s="17"/>
      <c r="IL77" s="17"/>
      <c r="IM77" s="17"/>
      <c r="IN77" s="17"/>
      <c r="IO77" s="17"/>
      <c r="IP77" s="17"/>
      <c r="IQ77" s="17"/>
      <c r="IR77" s="17"/>
      <c r="IS77" s="17"/>
      <c r="IT77" s="17"/>
      <c r="IU77" s="17"/>
    </row>
    <row r="78" spans="1:255">
      <c r="A78" s="333" t="s">
        <v>1374</v>
      </c>
      <c r="B78" s="118"/>
      <c r="C78" s="118"/>
      <c r="D78" s="118"/>
      <c r="E78" s="76"/>
      <c r="F78" s="74"/>
      <c r="G78" s="118"/>
      <c r="H78" s="118"/>
      <c r="I78" s="118"/>
      <c r="J78" s="118"/>
      <c r="K78" s="554"/>
      <c r="L78" s="554"/>
      <c r="M78" s="273" t="s">
        <v>1374</v>
      </c>
      <c r="N78" s="74"/>
      <c r="O78" s="554"/>
      <c r="P78" s="554"/>
      <c r="Q78" s="554"/>
      <c r="R78" s="554">
        <f t="shared" si="1"/>
        <v>0</v>
      </c>
      <c r="S78" s="273" t="s">
        <v>1374</v>
      </c>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c r="FB78" s="17"/>
      <c r="FC78" s="17"/>
      <c r="FD78" s="17"/>
      <c r="FE78" s="17"/>
      <c r="FF78" s="17"/>
      <c r="FG78" s="17"/>
      <c r="FH78" s="17"/>
      <c r="FI78" s="17"/>
      <c r="FJ78" s="17"/>
      <c r="FK78" s="17"/>
      <c r="FL78" s="17"/>
      <c r="FM78" s="17"/>
      <c r="FN78" s="17"/>
      <c r="FO78" s="17"/>
      <c r="FP78" s="17"/>
      <c r="FQ78" s="17"/>
      <c r="FR78" s="17"/>
      <c r="FS78" s="17"/>
      <c r="FT78" s="17"/>
      <c r="FU78" s="17"/>
      <c r="FV78" s="17"/>
      <c r="FW78" s="17"/>
      <c r="FX78" s="17"/>
      <c r="FY78" s="17"/>
      <c r="FZ78" s="17"/>
      <c r="GA78" s="17"/>
      <c r="GB78" s="17"/>
      <c r="GC78" s="17"/>
      <c r="GD78" s="17"/>
      <c r="GE78" s="17"/>
      <c r="GF78" s="17"/>
      <c r="GG78" s="17"/>
      <c r="GH78" s="17"/>
      <c r="GI78" s="17"/>
      <c r="GJ78" s="17"/>
      <c r="GK78" s="17"/>
      <c r="GL78" s="17"/>
      <c r="GM78" s="17"/>
      <c r="GN78" s="17"/>
      <c r="GO78" s="17"/>
      <c r="GP78" s="17"/>
      <c r="GQ78" s="17"/>
      <c r="GR78" s="17"/>
      <c r="GS78" s="17"/>
      <c r="GT78" s="17"/>
      <c r="GU78" s="17"/>
      <c r="GV78" s="17"/>
      <c r="GW78" s="17"/>
      <c r="GX78" s="17"/>
      <c r="GY78" s="17"/>
      <c r="GZ78" s="17"/>
      <c r="HA78" s="17"/>
      <c r="HB78" s="17"/>
      <c r="HC78" s="17"/>
      <c r="HD78" s="17"/>
      <c r="HE78" s="17"/>
      <c r="HF78" s="17"/>
      <c r="HG78" s="17"/>
      <c r="HH78" s="17"/>
      <c r="HI78" s="17"/>
      <c r="HJ78" s="17"/>
      <c r="HK78" s="17"/>
      <c r="HL78" s="17"/>
      <c r="HM78" s="17"/>
      <c r="HN78" s="17"/>
      <c r="HO78" s="17"/>
      <c r="HP78" s="17"/>
      <c r="HQ78" s="17"/>
      <c r="HR78" s="17"/>
      <c r="HS78" s="17"/>
      <c r="HT78" s="17"/>
      <c r="HU78" s="17"/>
      <c r="HV78" s="17"/>
      <c r="HW78" s="17"/>
      <c r="HX78" s="17"/>
      <c r="HY78" s="17"/>
      <c r="HZ78" s="17"/>
      <c r="IA78" s="17"/>
      <c r="IB78" s="17"/>
      <c r="IC78" s="17"/>
      <c r="ID78" s="17"/>
      <c r="IE78" s="17"/>
      <c r="IF78" s="17"/>
      <c r="IG78" s="17"/>
      <c r="IH78" s="17"/>
      <c r="II78" s="17"/>
      <c r="IJ78" s="17"/>
      <c r="IK78" s="17"/>
      <c r="IL78" s="17"/>
      <c r="IM78" s="17"/>
      <c r="IN78" s="17"/>
      <c r="IO78" s="17"/>
      <c r="IP78" s="17"/>
      <c r="IQ78" s="17"/>
      <c r="IR78" s="17"/>
      <c r="IS78" s="17"/>
      <c r="IT78" s="17"/>
      <c r="IU78" s="17"/>
    </row>
    <row r="79" spans="1:255">
      <c r="A79" s="333" t="s">
        <v>1375</v>
      </c>
      <c r="B79" s="118"/>
      <c r="C79" s="118"/>
      <c r="D79" s="118"/>
      <c r="E79" s="76"/>
      <c r="F79" s="74"/>
      <c r="G79" s="118"/>
      <c r="H79" s="118"/>
      <c r="I79" s="118"/>
      <c r="J79" s="118"/>
      <c r="K79" s="554"/>
      <c r="L79" s="554"/>
      <c r="M79" s="273" t="s">
        <v>1375</v>
      </c>
      <c r="N79" s="74"/>
      <c r="O79" s="554"/>
      <c r="P79" s="554"/>
      <c r="Q79" s="554"/>
      <c r="R79" s="554">
        <f t="shared" si="1"/>
        <v>0</v>
      </c>
      <c r="S79" s="273" t="s">
        <v>1375</v>
      </c>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17"/>
      <c r="FH79" s="17"/>
      <c r="FI79" s="17"/>
      <c r="FJ79" s="17"/>
      <c r="FK79" s="17"/>
      <c r="FL79" s="17"/>
      <c r="FM79" s="17"/>
      <c r="FN79" s="17"/>
      <c r="FO79" s="17"/>
      <c r="FP79" s="17"/>
      <c r="FQ79" s="17"/>
      <c r="FR79" s="17"/>
      <c r="FS79" s="17"/>
      <c r="FT79" s="17"/>
      <c r="FU79" s="17"/>
      <c r="FV79" s="17"/>
      <c r="FW79" s="17"/>
      <c r="FX79" s="17"/>
      <c r="FY79" s="17"/>
      <c r="FZ79" s="17"/>
      <c r="GA79" s="17"/>
      <c r="GB79" s="17"/>
      <c r="GC79" s="17"/>
      <c r="GD79" s="17"/>
      <c r="GE79" s="17"/>
      <c r="GF79" s="17"/>
      <c r="GG79" s="17"/>
      <c r="GH79" s="17"/>
      <c r="GI79" s="17"/>
      <c r="GJ79" s="17"/>
      <c r="GK79" s="17"/>
      <c r="GL79" s="17"/>
      <c r="GM79" s="17"/>
      <c r="GN79" s="17"/>
      <c r="GO79" s="17"/>
      <c r="GP79" s="17"/>
      <c r="GQ79" s="17"/>
      <c r="GR79" s="17"/>
      <c r="GS79" s="17"/>
      <c r="GT79" s="17"/>
      <c r="GU79" s="17"/>
      <c r="GV79" s="17"/>
      <c r="GW79" s="17"/>
      <c r="GX79" s="17"/>
      <c r="GY79" s="17"/>
      <c r="GZ79" s="17"/>
      <c r="HA79" s="17"/>
      <c r="HB79" s="17"/>
      <c r="HC79" s="17"/>
      <c r="HD79" s="17"/>
      <c r="HE79" s="17"/>
      <c r="HF79" s="17"/>
      <c r="HG79" s="17"/>
      <c r="HH79" s="17"/>
      <c r="HI79" s="17"/>
      <c r="HJ79" s="17"/>
      <c r="HK79" s="17"/>
      <c r="HL79" s="17"/>
      <c r="HM79" s="17"/>
      <c r="HN79" s="17"/>
      <c r="HO79" s="17"/>
      <c r="HP79" s="17"/>
      <c r="HQ79" s="17"/>
      <c r="HR79" s="17"/>
      <c r="HS79" s="17"/>
      <c r="HT79" s="17"/>
      <c r="HU79" s="17"/>
      <c r="HV79" s="17"/>
      <c r="HW79" s="17"/>
      <c r="HX79" s="17"/>
      <c r="HY79" s="17"/>
      <c r="HZ79" s="17"/>
      <c r="IA79" s="17"/>
      <c r="IB79" s="17"/>
      <c r="IC79" s="17"/>
      <c r="ID79" s="17"/>
      <c r="IE79" s="17"/>
      <c r="IF79" s="17"/>
      <c r="IG79" s="17"/>
      <c r="IH79" s="17"/>
      <c r="II79" s="17"/>
      <c r="IJ79" s="17"/>
      <c r="IK79" s="17"/>
      <c r="IL79" s="17"/>
      <c r="IM79" s="17"/>
      <c r="IN79" s="17"/>
      <c r="IO79" s="17"/>
      <c r="IP79" s="17"/>
      <c r="IQ79" s="17"/>
      <c r="IR79" s="17"/>
      <c r="IS79" s="17"/>
      <c r="IT79" s="17"/>
      <c r="IU79" s="17"/>
    </row>
    <row r="80" spans="1:255">
      <c r="A80" s="333">
        <v>12</v>
      </c>
      <c r="B80" s="118"/>
      <c r="C80" s="118"/>
      <c r="D80" s="118"/>
      <c r="E80" s="76"/>
      <c r="F80" s="74"/>
      <c r="G80" s="118"/>
      <c r="H80" s="118"/>
      <c r="I80" s="118"/>
      <c r="J80" s="118"/>
      <c r="K80" s="554"/>
      <c r="L80" s="554"/>
      <c r="M80" s="273">
        <v>12</v>
      </c>
      <c r="N80" s="74"/>
      <c r="O80" s="554"/>
      <c r="P80" s="554"/>
      <c r="Q80" s="554"/>
      <c r="R80" s="554">
        <f t="shared" si="1"/>
        <v>0</v>
      </c>
      <c r="S80" s="273">
        <v>12</v>
      </c>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17"/>
      <c r="FH80" s="17"/>
      <c r="FI80" s="17"/>
      <c r="FJ80" s="17"/>
      <c r="FK80" s="17"/>
      <c r="FL80" s="17"/>
      <c r="FM80" s="17"/>
      <c r="FN80" s="17"/>
      <c r="FO80" s="17"/>
      <c r="FP80" s="17"/>
      <c r="FQ80" s="17"/>
      <c r="FR80" s="17"/>
      <c r="FS80" s="17"/>
      <c r="FT80" s="17"/>
      <c r="FU80" s="17"/>
      <c r="FV80" s="17"/>
      <c r="FW80" s="17"/>
      <c r="FX80" s="17"/>
      <c r="FY80" s="17"/>
      <c r="FZ80" s="17"/>
      <c r="GA80" s="17"/>
      <c r="GB80" s="17"/>
      <c r="GC80" s="17"/>
      <c r="GD80" s="17"/>
      <c r="GE80" s="17"/>
      <c r="GF80" s="17"/>
      <c r="GG80" s="17"/>
      <c r="GH80" s="17"/>
      <c r="GI80" s="17"/>
      <c r="GJ80" s="17"/>
      <c r="GK80" s="17"/>
      <c r="GL80" s="17"/>
      <c r="GM80" s="17"/>
      <c r="GN80" s="17"/>
      <c r="GO80" s="17"/>
      <c r="GP80" s="17"/>
      <c r="GQ80" s="17"/>
      <c r="GR80" s="17"/>
      <c r="GS80" s="17"/>
      <c r="GT80" s="17"/>
      <c r="GU80" s="17"/>
      <c r="GV80" s="17"/>
      <c r="GW80" s="17"/>
      <c r="GX80" s="17"/>
      <c r="GY80" s="17"/>
      <c r="GZ80" s="17"/>
      <c r="HA80" s="17"/>
      <c r="HB80" s="17"/>
      <c r="HC80" s="17"/>
      <c r="HD80" s="17"/>
      <c r="HE80" s="17"/>
      <c r="HF80" s="17"/>
      <c r="HG80" s="17"/>
      <c r="HH80" s="17"/>
      <c r="HI80" s="17"/>
      <c r="HJ80" s="17"/>
      <c r="HK80" s="17"/>
      <c r="HL80" s="17"/>
      <c r="HM80" s="17"/>
      <c r="HN80" s="17"/>
      <c r="HO80" s="17"/>
      <c r="HP80" s="17"/>
      <c r="HQ80" s="17"/>
      <c r="HR80" s="17"/>
      <c r="HS80" s="17"/>
      <c r="HT80" s="17"/>
      <c r="HU80" s="17"/>
      <c r="HV80" s="17"/>
      <c r="HW80" s="17"/>
      <c r="HX80" s="17"/>
      <c r="HY80" s="17"/>
      <c r="HZ80" s="17"/>
      <c r="IA80" s="17"/>
      <c r="IB80" s="17"/>
      <c r="IC80" s="17"/>
      <c r="ID80" s="17"/>
      <c r="IE80" s="17"/>
      <c r="IF80" s="17"/>
      <c r="IG80" s="17"/>
      <c r="IH80" s="17"/>
      <c r="II80" s="17"/>
      <c r="IJ80" s="17"/>
      <c r="IK80" s="17"/>
      <c r="IL80" s="17"/>
      <c r="IM80" s="17"/>
      <c r="IN80" s="17"/>
      <c r="IO80" s="17"/>
      <c r="IP80" s="17"/>
      <c r="IQ80" s="17"/>
      <c r="IR80" s="17"/>
      <c r="IS80" s="17"/>
      <c r="IT80" s="17"/>
      <c r="IU80" s="17"/>
    </row>
    <row r="81" spans="1:255">
      <c r="A81" s="333">
        <v>13</v>
      </c>
      <c r="B81" s="118"/>
      <c r="C81" s="118"/>
      <c r="D81" s="118"/>
      <c r="E81" s="76"/>
      <c r="F81" s="74"/>
      <c r="G81" s="118"/>
      <c r="H81" s="118"/>
      <c r="I81" s="118"/>
      <c r="J81" s="118"/>
      <c r="K81" s="554"/>
      <c r="L81" s="554"/>
      <c r="M81" s="273">
        <v>13</v>
      </c>
      <c r="N81" s="74"/>
      <c r="O81" s="554"/>
      <c r="P81" s="554"/>
      <c r="Q81" s="554"/>
      <c r="R81" s="554">
        <f t="shared" si="1"/>
        <v>0</v>
      </c>
      <c r="S81" s="273">
        <v>13</v>
      </c>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c r="FB81" s="17"/>
      <c r="FC81" s="17"/>
      <c r="FD81" s="17"/>
      <c r="FE81" s="17"/>
      <c r="FF81" s="17"/>
      <c r="FG81" s="17"/>
      <c r="FH81" s="17"/>
      <c r="FI81" s="17"/>
      <c r="FJ81" s="17"/>
      <c r="FK81" s="17"/>
      <c r="FL81" s="17"/>
      <c r="FM81" s="17"/>
      <c r="FN81" s="17"/>
      <c r="FO81" s="17"/>
      <c r="FP81" s="17"/>
      <c r="FQ81" s="17"/>
      <c r="FR81" s="17"/>
      <c r="FS81" s="17"/>
      <c r="FT81" s="17"/>
      <c r="FU81" s="17"/>
      <c r="FV81" s="17"/>
      <c r="FW81" s="17"/>
      <c r="FX81" s="17"/>
      <c r="FY81" s="17"/>
      <c r="FZ81" s="17"/>
      <c r="GA81" s="17"/>
      <c r="GB81" s="17"/>
      <c r="GC81" s="17"/>
      <c r="GD81" s="17"/>
      <c r="GE81" s="17"/>
      <c r="GF81" s="17"/>
      <c r="GG81" s="17"/>
      <c r="GH81" s="17"/>
      <c r="GI81" s="17"/>
      <c r="GJ81" s="17"/>
      <c r="GK81" s="17"/>
      <c r="GL81" s="17"/>
      <c r="GM81" s="17"/>
      <c r="GN81" s="17"/>
      <c r="GO81" s="17"/>
      <c r="GP81" s="17"/>
      <c r="GQ81" s="17"/>
      <c r="GR81" s="17"/>
      <c r="GS81" s="17"/>
      <c r="GT81" s="17"/>
      <c r="GU81" s="17"/>
      <c r="GV81" s="17"/>
      <c r="GW81" s="17"/>
      <c r="GX81" s="17"/>
      <c r="GY81" s="17"/>
      <c r="GZ81" s="17"/>
      <c r="HA81" s="17"/>
      <c r="HB81" s="17"/>
      <c r="HC81" s="17"/>
      <c r="HD81" s="17"/>
      <c r="HE81" s="17"/>
      <c r="HF81" s="17"/>
      <c r="HG81" s="17"/>
      <c r="HH81" s="17"/>
      <c r="HI81" s="17"/>
      <c r="HJ81" s="17"/>
      <c r="HK81" s="17"/>
      <c r="HL81" s="17"/>
      <c r="HM81" s="17"/>
      <c r="HN81" s="17"/>
      <c r="HO81" s="17"/>
      <c r="HP81" s="17"/>
      <c r="HQ81" s="17"/>
      <c r="HR81" s="17"/>
      <c r="HS81" s="17"/>
      <c r="HT81" s="17"/>
      <c r="HU81" s="17"/>
      <c r="HV81" s="17"/>
      <c r="HW81" s="17"/>
      <c r="HX81" s="17"/>
      <c r="HY81" s="17"/>
      <c r="HZ81" s="17"/>
      <c r="IA81" s="17"/>
      <c r="IB81" s="17"/>
      <c r="IC81" s="17"/>
      <c r="ID81" s="17"/>
      <c r="IE81" s="17"/>
      <c r="IF81" s="17"/>
      <c r="IG81" s="17"/>
      <c r="IH81" s="17"/>
      <c r="II81" s="17"/>
      <c r="IJ81" s="17"/>
      <c r="IK81" s="17"/>
      <c r="IL81" s="17"/>
      <c r="IM81" s="17"/>
      <c r="IN81" s="17"/>
      <c r="IO81" s="17"/>
      <c r="IP81" s="17"/>
      <c r="IQ81" s="17"/>
      <c r="IR81" s="17"/>
      <c r="IS81" s="17"/>
      <c r="IT81" s="17"/>
      <c r="IU81" s="17"/>
    </row>
    <row r="82" spans="1:255">
      <c r="A82" s="333">
        <v>14</v>
      </c>
      <c r="B82" s="118"/>
      <c r="C82" s="118"/>
      <c r="D82" s="118"/>
      <c r="E82" s="76"/>
      <c r="F82" s="74"/>
      <c r="G82" s="118"/>
      <c r="H82" s="118"/>
      <c r="I82" s="118"/>
      <c r="J82" s="118"/>
      <c r="K82" s="554"/>
      <c r="L82" s="554"/>
      <c r="M82" s="273">
        <v>14</v>
      </c>
      <c r="N82" s="74"/>
      <c r="O82" s="554"/>
      <c r="P82" s="554"/>
      <c r="Q82" s="554"/>
      <c r="R82" s="554">
        <f t="shared" si="1"/>
        <v>0</v>
      </c>
      <c r="S82" s="273">
        <v>14</v>
      </c>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c r="FG82" s="17"/>
      <c r="FH82" s="17"/>
      <c r="FI82" s="17"/>
      <c r="FJ82" s="17"/>
      <c r="FK82" s="17"/>
      <c r="FL82" s="17"/>
      <c r="FM82" s="17"/>
      <c r="FN82" s="17"/>
      <c r="FO82" s="17"/>
      <c r="FP82" s="17"/>
      <c r="FQ82" s="17"/>
      <c r="FR82" s="17"/>
      <c r="FS82" s="17"/>
      <c r="FT82" s="17"/>
      <c r="FU82" s="17"/>
      <c r="FV82" s="17"/>
      <c r="FW82" s="17"/>
      <c r="FX82" s="17"/>
      <c r="FY82" s="17"/>
      <c r="FZ82" s="17"/>
      <c r="GA82" s="17"/>
      <c r="GB82" s="17"/>
      <c r="GC82" s="17"/>
      <c r="GD82" s="17"/>
      <c r="GE82" s="17"/>
      <c r="GF82" s="17"/>
      <c r="GG82" s="17"/>
      <c r="GH82" s="17"/>
      <c r="GI82" s="17"/>
      <c r="GJ82" s="17"/>
      <c r="GK82" s="17"/>
      <c r="GL82" s="17"/>
      <c r="GM82" s="17"/>
      <c r="GN82" s="17"/>
      <c r="GO82" s="17"/>
      <c r="GP82" s="17"/>
      <c r="GQ82" s="17"/>
      <c r="GR82" s="17"/>
      <c r="GS82" s="17"/>
      <c r="GT82" s="17"/>
      <c r="GU82" s="17"/>
      <c r="GV82" s="17"/>
      <c r="GW82" s="17"/>
      <c r="GX82" s="17"/>
      <c r="GY82" s="17"/>
      <c r="GZ82" s="17"/>
      <c r="HA82" s="17"/>
      <c r="HB82" s="17"/>
      <c r="HC82" s="17"/>
      <c r="HD82" s="17"/>
      <c r="HE82" s="17"/>
      <c r="HF82" s="17"/>
      <c r="HG82" s="17"/>
      <c r="HH82" s="17"/>
      <c r="HI82" s="17"/>
      <c r="HJ82" s="17"/>
      <c r="HK82" s="17"/>
      <c r="HL82" s="17"/>
      <c r="HM82" s="17"/>
      <c r="HN82" s="17"/>
      <c r="HO82" s="17"/>
      <c r="HP82" s="17"/>
      <c r="HQ82" s="17"/>
      <c r="HR82" s="17"/>
      <c r="HS82" s="17"/>
      <c r="HT82" s="17"/>
      <c r="HU82" s="17"/>
      <c r="HV82" s="17"/>
      <c r="HW82" s="17"/>
      <c r="HX82" s="17"/>
      <c r="HY82" s="17"/>
      <c r="HZ82" s="17"/>
      <c r="IA82" s="17"/>
      <c r="IB82" s="17"/>
      <c r="IC82" s="17"/>
      <c r="ID82" s="17"/>
      <c r="IE82" s="17"/>
      <c r="IF82" s="17"/>
      <c r="IG82" s="17"/>
      <c r="IH82" s="17"/>
      <c r="II82" s="17"/>
      <c r="IJ82" s="17"/>
      <c r="IK82" s="17"/>
      <c r="IL82" s="17"/>
      <c r="IM82" s="17"/>
      <c r="IN82" s="17"/>
      <c r="IO82" s="17"/>
      <c r="IP82" s="17"/>
      <c r="IQ82" s="17"/>
      <c r="IR82" s="17"/>
      <c r="IS82" s="17"/>
      <c r="IT82" s="17"/>
      <c r="IU82" s="17"/>
    </row>
    <row r="83" spans="1:255">
      <c r="A83" s="333">
        <v>15</v>
      </c>
      <c r="B83" s="118"/>
      <c r="C83" s="118"/>
      <c r="D83" s="118"/>
      <c r="E83" s="76"/>
      <c r="F83" s="74"/>
      <c r="G83" s="118"/>
      <c r="H83" s="118"/>
      <c r="I83" s="118"/>
      <c r="J83" s="118"/>
      <c r="K83" s="554"/>
      <c r="L83" s="554"/>
      <c r="M83" s="273">
        <v>15</v>
      </c>
      <c r="N83" s="74"/>
      <c r="O83" s="554"/>
      <c r="P83" s="554"/>
      <c r="Q83" s="554"/>
      <c r="R83" s="554">
        <f t="shared" si="1"/>
        <v>0</v>
      </c>
      <c r="S83" s="273">
        <v>15</v>
      </c>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c r="FB83" s="17"/>
      <c r="FC83" s="17"/>
      <c r="FD83" s="17"/>
      <c r="FE83" s="17"/>
      <c r="FF83" s="17"/>
      <c r="FG83" s="17"/>
      <c r="FH83" s="17"/>
      <c r="FI83" s="17"/>
      <c r="FJ83" s="17"/>
      <c r="FK83" s="17"/>
      <c r="FL83" s="17"/>
      <c r="FM83" s="17"/>
      <c r="FN83" s="17"/>
      <c r="FO83" s="17"/>
      <c r="FP83" s="17"/>
      <c r="FQ83" s="17"/>
      <c r="FR83" s="17"/>
      <c r="FS83" s="17"/>
      <c r="FT83" s="17"/>
      <c r="FU83" s="17"/>
      <c r="FV83" s="17"/>
      <c r="FW83" s="17"/>
      <c r="FX83" s="17"/>
      <c r="FY83" s="17"/>
      <c r="FZ83" s="17"/>
      <c r="GA83" s="17"/>
      <c r="GB83" s="17"/>
      <c r="GC83" s="17"/>
      <c r="GD83" s="17"/>
      <c r="GE83" s="17"/>
      <c r="GF83" s="17"/>
      <c r="GG83" s="17"/>
      <c r="GH83" s="17"/>
      <c r="GI83" s="17"/>
      <c r="GJ83" s="17"/>
      <c r="GK83" s="17"/>
      <c r="GL83" s="17"/>
      <c r="GM83" s="17"/>
      <c r="GN83" s="17"/>
      <c r="GO83" s="17"/>
      <c r="GP83" s="17"/>
      <c r="GQ83" s="17"/>
      <c r="GR83" s="17"/>
      <c r="GS83" s="17"/>
      <c r="GT83" s="17"/>
      <c r="GU83" s="17"/>
      <c r="GV83" s="17"/>
      <c r="GW83" s="17"/>
      <c r="GX83" s="17"/>
      <c r="GY83" s="17"/>
      <c r="GZ83" s="17"/>
      <c r="HA83" s="17"/>
      <c r="HB83" s="17"/>
      <c r="HC83" s="17"/>
      <c r="HD83" s="17"/>
      <c r="HE83" s="17"/>
      <c r="HF83" s="17"/>
      <c r="HG83" s="17"/>
      <c r="HH83" s="17"/>
      <c r="HI83" s="17"/>
      <c r="HJ83" s="17"/>
      <c r="HK83" s="17"/>
      <c r="HL83" s="17"/>
      <c r="HM83" s="17"/>
      <c r="HN83" s="17"/>
      <c r="HO83" s="17"/>
      <c r="HP83" s="17"/>
      <c r="HQ83" s="17"/>
      <c r="HR83" s="17"/>
      <c r="HS83" s="17"/>
      <c r="HT83" s="17"/>
      <c r="HU83" s="17"/>
      <c r="HV83" s="17"/>
      <c r="HW83" s="17"/>
      <c r="HX83" s="17"/>
      <c r="HY83" s="17"/>
      <c r="HZ83" s="17"/>
      <c r="IA83" s="17"/>
      <c r="IB83" s="17"/>
      <c r="IC83" s="17"/>
      <c r="ID83" s="17"/>
      <c r="IE83" s="17"/>
      <c r="IF83" s="17"/>
      <c r="IG83" s="17"/>
      <c r="IH83" s="17"/>
      <c r="II83" s="17"/>
      <c r="IJ83" s="17"/>
      <c r="IK83" s="17"/>
      <c r="IL83" s="17"/>
      <c r="IM83" s="17"/>
      <c r="IN83" s="17"/>
      <c r="IO83" s="17"/>
      <c r="IP83" s="17"/>
      <c r="IQ83" s="17"/>
      <c r="IR83" s="17"/>
      <c r="IS83" s="17"/>
      <c r="IT83" s="17"/>
      <c r="IU83" s="17"/>
    </row>
    <row r="84" spans="1:255">
      <c r="A84" s="333">
        <v>16</v>
      </c>
      <c r="B84" s="118"/>
      <c r="C84" s="118"/>
      <c r="D84" s="118"/>
      <c r="E84" s="76"/>
      <c r="F84" s="74"/>
      <c r="G84" s="118"/>
      <c r="H84" s="118"/>
      <c r="I84" s="118"/>
      <c r="J84" s="118"/>
      <c r="K84" s="554"/>
      <c r="L84" s="554"/>
      <c r="M84" s="273">
        <v>16</v>
      </c>
      <c r="N84" s="74"/>
      <c r="O84" s="554"/>
      <c r="P84" s="554"/>
      <c r="Q84" s="554"/>
      <c r="R84" s="554">
        <f t="shared" si="1"/>
        <v>0</v>
      </c>
      <c r="S84" s="273">
        <v>16</v>
      </c>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c r="FB84" s="17"/>
      <c r="FC84" s="17"/>
      <c r="FD84" s="17"/>
      <c r="FE84" s="17"/>
      <c r="FF84" s="17"/>
      <c r="FG84" s="17"/>
      <c r="FH84" s="17"/>
      <c r="FI84" s="17"/>
      <c r="FJ84" s="17"/>
      <c r="FK84" s="17"/>
      <c r="FL84" s="17"/>
      <c r="FM84" s="17"/>
      <c r="FN84" s="17"/>
      <c r="FO84" s="17"/>
      <c r="FP84" s="17"/>
      <c r="FQ84" s="17"/>
      <c r="FR84" s="17"/>
      <c r="FS84" s="17"/>
      <c r="FT84" s="17"/>
      <c r="FU84" s="17"/>
      <c r="FV84" s="17"/>
      <c r="FW84" s="17"/>
      <c r="FX84" s="17"/>
      <c r="FY84" s="17"/>
      <c r="FZ84" s="17"/>
      <c r="GA84" s="17"/>
      <c r="GB84" s="17"/>
      <c r="GC84" s="17"/>
      <c r="GD84" s="17"/>
      <c r="GE84" s="17"/>
      <c r="GF84" s="17"/>
      <c r="GG84" s="17"/>
      <c r="GH84" s="17"/>
      <c r="GI84" s="17"/>
      <c r="GJ84" s="17"/>
      <c r="GK84" s="17"/>
      <c r="GL84" s="17"/>
      <c r="GM84" s="17"/>
      <c r="GN84" s="17"/>
      <c r="GO84" s="17"/>
      <c r="GP84" s="17"/>
      <c r="GQ84" s="17"/>
      <c r="GR84" s="17"/>
      <c r="GS84" s="17"/>
      <c r="GT84" s="17"/>
      <c r="GU84" s="17"/>
      <c r="GV84" s="17"/>
      <c r="GW84" s="17"/>
      <c r="GX84" s="17"/>
      <c r="GY84" s="17"/>
      <c r="GZ84" s="17"/>
      <c r="HA84" s="17"/>
      <c r="HB84" s="17"/>
      <c r="HC84" s="17"/>
      <c r="HD84" s="17"/>
      <c r="HE84" s="17"/>
      <c r="HF84" s="17"/>
      <c r="HG84" s="17"/>
      <c r="HH84" s="17"/>
      <c r="HI84" s="17"/>
      <c r="HJ84" s="17"/>
      <c r="HK84" s="17"/>
      <c r="HL84" s="17"/>
      <c r="HM84" s="17"/>
      <c r="HN84" s="17"/>
      <c r="HO84" s="17"/>
      <c r="HP84" s="17"/>
      <c r="HQ84" s="17"/>
      <c r="HR84" s="17"/>
      <c r="HS84" s="17"/>
      <c r="HT84" s="17"/>
      <c r="HU84" s="17"/>
      <c r="HV84" s="17"/>
      <c r="HW84" s="17"/>
      <c r="HX84" s="17"/>
      <c r="HY84" s="17"/>
      <c r="HZ84" s="17"/>
      <c r="IA84" s="17"/>
      <c r="IB84" s="17"/>
      <c r="IC84" s="17"/>
      <c r="ID84" s="17"/>
      <c r="IE84" s="17"/>
      <c r="IF84" s="17"/>
      <c r="IG84" s="17"/>
      <c r="IH84" s="17"/>
      <c r="II84" s="17"/>
      <c r="IJ84" s="17"/>
      <c r="IK84" s="17"/>
      <c r="IL84" s="17"/>
      <c r="IM84" s="17"/>
      <c r="IN84" s="17"/>
      <c r="IO84" s="17"/>
      <c r="IP84" s="17"/>
      <c r="IQ84" s="17"/>
      <c r="IR84" s="17"/>
      <c r="IS84" s="17"/>
      <c r="IT84" s="17"/>
      <c r="IU84" s="17"/>
    </row>
    <row r="85" spans="1:255">
      <c r="A85" s="333">
        <v>17</v>
      </c>
      <c r="B85" s="118"/>
      <c r="C85" s="118"/>
      <c r="D85" s="118"/>
      <c r="E85" s="76"/>
      <c r="F85" s="74"/>
      <c r="G85" s="118"/>
      <c r="H85" s="118"/>
      <c r="I85" s="118"/>
      <c r="J85" s="118"/>
      <c r="K85" s="554"/>
      <c r="L85" s="554"/>
      <c r="M85" s="273">
        <v>17</v>
      </c>
      <c r="N85" s="74"/>
      <c r="O85" s="554"/>
      <c r="P85" s="554"/>
      <c r="Q85" s="554"/>
      <c r="R85" s="554">
        <f t="shared" si="1"/>
        <v>0</v>
      </c>
      <c r="S85" s="273">
        <v>17</v>
      </c>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c r="FZ85" s="17"/>
      <c r="GA85" s="17"/>
      <c r="GB85" s="17"/>
      <c r="GC85" s="17"/>
      <c r="GD85" s="17"/>
      <c r="GE85" s="17"/>
      <c r="GF85" s="17"/>
      <c r="GG85" s="17"/>
      <c r="GH85" s="17"/>
      <c r="GI85" s="17"/>
      <c r="GJ85" s="17"/>
      <c r="GK85" s="17"/>
      <c r="GL85" s="17"/>
      <c r="GM85" s="17"/>
      <c r="GN85" s="17"/>
      <c r="GO85" s="17"/>
      <c r="GP85" s="17"/>
      <c r="GQ85" s="17"/>
      <c r="GR85" s="17"/>
      <c r="GS85" s="17"/>
      <c r="GT85" s="17"/>
      <c r="GU85" s="17"/>
      <c r="GV85" s="17"/>
      <c r="GW85" s="17"/>
      <c r="GX85" s="17"/>
      <c r="GY85" s="17"/>
      <c r="GZ85" s="17"/>
      <c r="HA85" s="17"/>
      <c r="HB85" s="17"/>
      <c r="HC85" s="17"/>
      <c r="HD85" s="17"/>
      <c r="HE85" s="17"/>
      <c r="HF85" s="17"/>
      <c r="HG85" s="17"/>
      <c r="HH85" s="17"/>
      <c r="HI85" s="17"/>
      <c r="HJ85" s="17"/>
      <c r="HK85" s="17"/>
      <c r="HL85" s="17"/>
      <c r="HM85" s="17"/>
      <c r="HN85" s="17"/>
      <c r="HO85" s="17"/>
      <c r="HP85" s="17"/>
      <c r="HQ85" s="17"/>
      <c r="HR85" s="17"/>
      <c r="HS85" s="17"/>
      <c r="HT85" s="17"/>
      <c r="HU85" s="17"/>
      <c r="HV85" s="17"/>
      <c r="HW85" s="17"/>
      <c r="HX85" s="17"/>
      <c r="HY85" s="17"/>
      <c r="HZ85" s="17"/>
      <c r="IA85" s="17"/>
      <c r="IB85" s="17"/>
      <c r="IC85" s="17"/>
      <c r="ID85" s="17"/>
      <c r="IE85" s="17"/>
      <c r="IF85" s="17"/>
      <c r="IG85" s="17"/>
      <c r="IH85" s="17"/>
      <c r="II85" s="17"/>
      <c r="IJ85" s="17"/>
      <c r="IK85" s="17"/>
      <c r="IL85" s="17"/>
      <c r="IM85" s="17"/>
      <c r="IN85" s="17"/>
      <c r="IO85" s="17"/>
      <c r="IP85" s="17"/>
      <c r="IQ85" s="17"/>
      <c r="IR85" s="17"/>
      <c r="IS85" s="17"/>
      <c r="IT85" s="17"/>
      <c r="IU85" s="17"/>
    </row>
    <row r="86" spans="1:255">
      <c r="A86" s="333">
        <v>18</v>
      </c>
      <c r="B86" s="118"/>
      <c r="C86" s="118"/>
      <c r="D86" s="118"/>
      <c r="E86" s="76"/>
      <c r="F86" s="74"/>
      <c r="G86" s="118"/>
      <c r="H86" s="118"/>
      <c r="I86" s="118"/>
      <c r="J86" s="118"/>
      <c r="K86" s="554"/>
      <c r="L86" s="554"/>
      <c r="M86" s="273">
        <v>18</v>
      </c>
      <c r="N86" s="74"/>
      <c r="O86" s="554"/>
      <c r="P86" s="554"/>
      <c r="Q86" s="554"/>
      <c r="R86" s="554">
        <f t="shared" si="1"/>
        <v>0</v>
      </c>
      <c r="S86" s="273">
        <v>18</v>
      </c>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c r="FI86" s="17"/>
      <c r="FJ86" s="17"/>
      <c r="FK86" s="17"/>
      <c r="FL86" s="17"/>
      <c r="FM86" s="17"/>
      <c r="FN86" s="17"/>
      <c r="FO86" s="17"/>
      <c r="FP86" s="17"/>
      <c r="FQ86" s="17"/>
      <c r="FR86" s="17"/>
      <c r="FS86" s="17"/>
      <c r="FT86" s="17"/>
      <c r="FU86" s="17"/>
      <c r="FV86" s="17"/>
      <c r="FW86" s="17"/>
      <c r="FX86" s="17"/>
      <c r="FY86" s="17"/>
      <c r="FZ86" s="17"/>
      <c r="GA86" s="17"/>
      <c r="GB86" s="17"/>
      <c r="GC86" s="17"/>
      <c r="GD86" s="17"/>
      <c r="GE86" s="17"/>
      <c r="GF86" s="17"/>
      <c r="GG86" s="17"/>
      <c r="GH86" s="17"/>
      <c r="GI86" s="17"/>
      <c r="GJ86" s="17"/>
      <c r="GK86" s="17"/>
      <c r="GL86" s="17"/>
      <c r="GM86" s="17"/>
      <c r="GN86" s="17"/>
      <c r="GO86" s="17"/>
      <c r="GP86" s="17"/>
      <c r="GQ86" s="17"/>
      <c r="GR86" s="17"/>
      <c r="GS86" s="17"/>
      <c r="GT86" s="17"/>
      <c r="GU86" s="17"/>
      <c r="GV86" s="17"/>
      <c r="GW86" s="17"/>
      <c r="GX86" s="17"/>
      <c r="GY86" s="17"/>
      <c r="GZ86" s="17"/>
      <c r="HA86" s="17"/>
      <c r="HB86" s="17"/>
      <c r="HC86" s="17"/>
      <c r="HD86" s="17"/>
      <c r="HE86" s="17"/>
      <c r="HF86" s="17"/>
      <c r="HG86" s="17"/>
      <c r="HH86" s="17"/>
      <c r="HI86" s="17"/>
      <c r="HJ86" s="17"/>
      <c r="HK86" s="17"/>
      <c r="HL86" s="17"/>
      <c r="HM86" s="17"/>
      <c r="HN86" s="17"/>
      <c r="HO86" s="17"/>
      <c r="HP86" s="17"/>
      <c r="HQ86" s="17"/>
      <c r="HR86" s="17"/>
      <c r="HS86" s="17"/>
      <c r="HT86" s="17"/>
      <c r="HU86" s="17"/>
      <c r="HV86" s="17"/>
      <c r="HW86" s="17"/>
      <c r="HX86" s="17"/>
      <c r="HY86" s="17"/>
      <c r="HZ86" s="17"/>
      <c r="IA86" s="17"/>
      <c r="IB86" s="17"/>
      <c r="IC86" s="17"/>
      <c r="ID86" s="17"/>
      <c r="IE86" s="17"/>
      <c r="IF86" s="17"/>
      <c r="IG86" s="17"/>
      <c r="IH86" s="17"/>
      <c r="II86" s="17"/>
      <c r="IJ86" s="17"/>
      <c r="IK86" s="17"/>
      <c r="IL86" s="17"/>
      <c r="IM86" s="17"/>
      <c r="IN86" s="17"/>
      <c r="IO86" s="17"/>
      <c r="IP86" s="17"/>
      <c r="IQ86" s="17"/>
      <c r="IR86" s="17"/>
      <c r="IS86" s="17"/>
      <c r="IT86" s="17"/>
      <c r="IU86" s="17"/>
    </row>
    <row r="87" spans="1:255">
      <c r="A87" s="333">
        <v>19</v>
      </c>
      <c r="B87" s="118"/>
      <c r="C87" s="118"/>
      <c r="D87" s="118"/>
      <c r="E87" s="76"/>
      <c r="F87" s="74"/>
      <c r="G87" s="118"/>
      <c r="H87" s="118"/>
      <c r="I87" s="118"/>
      <c r="J87" s="118"/>
      <c r="K87" s="554"/>
      <c r="L87" s="554"/>
      <c r="M87" s="273">
        <v>19</v>
      </c>
      <c r="N87" s="74"/>
      <c r="O87" s="554"/>
      <c r="P87" s="554"/>
      <c r="Q87" s="554"/>
      <c r="R87" s="554">
        <f t="shared" si="1"/>
        <v>0</v>
      </c>
      <c r="S87" s="273">
        <v>19</v>
      </c>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17"/>
      <c r="GM87" s="17"/>
      <c r="GN87" s="17"/>
      <c r="GO87" s="17"/>
      <c r="GP87" s="17"/>
      <c r="GQ87" s="17"/>
      <c r="GR87" s="17"/>
      <c r="GS87" s="17"/>
      <c r="GT87" s="17"/>
      <c r="GU87" s="17"/>
      <c r="GV87" s="17"/>
      <c r="GW87" s="17"/>
      <c r="GX87" s="17"/>
      <c r="GY87" s="17"/>
      <c r="GZ87" s="17"/>
      <c r="HA87" s="17"/>
      <c r="HB87" s="17"/>
      <c r="HC87" s="17"/>
      <c r="HD87" s="17"/>
      <c r="HE87" s="17"/>
      <c r="HF87" s="17"/>
      <c r="HG87" s="17"/>
      <c r="HH87" s="17"/>
      <c r="HI87" s="17"/>
      <c r="HJ87" s="17"/>
      <c r="HK87" s="17"/>
      <c r="HL87" s="17"/>
      <c r="HM87" s="17"/>
      <c r="HN87" s="17"/>
      <c r="HO87" s="17"/>
      <c r="HP87" s="17"/>
      <c r="HQ87" s="17"/>
      <c r="HR87" s="17"/>
      <c r="HS87" s="17"/>
      <c r="HT87" s="17"/>
      <c r="HU87" s="17"/>
      <c r="HV87" s="17"/>
      <c r="HW87" s="17"/>
      <c r="HX87" s="17"/>
      <c r="HY87" s="17"/>
      <c r="HZ87" s="17"/>
      <c r="IA87" s="17"/>
      <c r="IB87" s="17"/>
      <c r="IC87" s="17"/>
      <c r="ID87" s="17"/>
      <c r="IE87" s="17"/>
      <c r="IF87" s="17"/>
      <c r="IG87" s="17"/>
      <c r="IH87" s="17"/>
      <c r="II87" s="17"/>
      <c r="IJ87" s="17"/>
      <c r="IK87" s="17"/>
      <c r="IL87" s="17"/>
      <c r="IM87" s="17"/>
      <c r="IN87" s="17"/>
      <c r="IO87" s="17"/>
      <c r="IP87" s="17"/>
      <c r="IQ87" s="17"/>
      <c r="IR87" s="17"/>
      <c r="IS87" s="17"/>
      <c r="IT87" s="17"/>
      <c r="IU87" s="17"/>
    </row>
    <row r="88" spans="1:255">
      <c r="A88" s="333">
        <v>20</v>
      </c>
      <c r="B88" s="118"/>
      <c r="C88" s="118"/>
      <c r="D88" s="118"/>
      <c r="E88" s="76"/>
      <c r="F88" s="74"/>
      <c r="G88" s="118"/>
      <c r="H88" s="118"/>
      <c r="I88" s="118"/>
      <c r="J88" s="118"/>
      <c r="K88" s="554"/>
      <c r="L88" s="554"/>
      <c r="M88" s="273">
        <v>20</v>
      </c>
      <c r="N88" s="74"/>
      <c r="O88" s="554"/>
      <c r="P88" s="554"/>
      <c r="Q88" s="554"/>
      <c r="R88" s="554">
        <f t="shared" si="1"/>
        <v>0</v>
      </c>
      <c r="S88" s="273">
        <v>20</v>
      </c>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17"/>
      <c r="GM88" s="17"/>
      <c r="GN88" s="17"/>
      <c r="GO88" s="17"/>
      <c r="GP88" s="17"/>
      <c r="GQ88" s="17"/>
      <c r="GR88" s="17"/>
      <c r="GS88" s="17"/>
      <c r="GT88" s="17"/>
      <c r="GU88" s="17"/>
      <c r="GV88" s="17"/>
      <c r="GW88" s="17"/>
      <c r="GX88" s="17"/>
      <c r="GY88" s="17"/>
      <c r="GZ88" s="17"/>
      <c r="HA88" s="17"/>
      <c r="HB88" s="17"/>
      <c r="HC88" s="17"/>
      <c r="HD88" s="17"/>
      <c r="HE88" s="17"/>
      <c r="HF88" s="17"/>
      <c r="HG88" s="17"/>
      <c r="HH88" s="17"/>
      <c r="HI88" s="17"/>
      <c r="HJ88" s="17"/>
      <c r="HK88" s="17"/>
      <c r="HL88" s="17"/>
      <c r="HM88" s="17"/>
      <c r="HN88" s="17"/>
      <c r="HO88" s="17"/>
      <c r="HP88" s="17"/>
      <c r="HQ88" s="17"/>
      <c r="HR88" s="17"/>
      <c r="HS88" s="17"/>
      <c r="HT88" s="17"/>
      <c r="HU88" s="17"/>
      <c r="HV88" s="17"/>
      <c r="HW88" s="17"/>
      <c r="HX88" s="17"/>
      <c r="HY88" s="17"/>
      <c r="HZ88" s="17"/>
      <c r="IA88" s="17"/>
      <c r="IB88" s="17"/>
      <c r="IC88" s="17"/>
      <c r="ID88" s="17"/>
      <c r="IE88" s="17"/>
      <c r="IF88" s="17"/>
      <c r="IG88" s="17"/>
      <c r="IH88" s="17"/>
      <c r="II88" s="17"/>
      <c r="IJ88" s="17"/>
      <c r="IK88" s="17"/>
      <c r="IL88" s="17"/>
      <c r="IM88" s="17"/>
      <c r="IN88" s="17"/>
      <c r="IO88" s="17"/>
      <c r="IP88" s="17"/>
      <c r="IQ88" s="17"/>
      <c r="IR88" s="17"/>
      <c r="IS88" s="17"/>
      <c r="IT88" s="17"/>
      <c r="IU88" s="17"/>
    </row>
    <row r="89" spans="1:255">
      <c r="A89" s="333">
        <v>21</v>
      </c>
      <c r="B89" s="118"/>
      <c r="C89" s="118"/>
      <c r="D89" s="118"/>
      <c r="E89" s="76"/>
      <c r="F89" s="74"/>
      <c r="G89" s="118"/>
      <c r="H89" s="118"/>
      <c r="I89" s="118"/>
      <c r="J89" s="118"/>
      <c r="K89" s="554"/>
      <c r="L89" s="554"/>
      <c r="M89" s="273">
        <v>21</v>
      </c>
      <c r="N89" s="74"/>
      <c r="O89" s="554"/>
      <c r="P89" s="554"/>
      <c r="Q89" s="554"/>
      <c r="R89" s="554">
        <f t="shared" si="1"/>
        <v>0</v>
      </c>
      <c r="S89" s="273">
        <v>21</v>
      </c>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17"/>
      <c r="GM89" s="17"/>
      <c r="GN89" s="17"/>
      <c r="GO89" s="17"/>
      <c r="GP89" s="17"/>
      <c r="GQ89" s="17"/>
      <c r="GR89" s="17"/>
      <c r="GS89" s="17"/>
      <c r="GT89" s="17"/>
      <c r="GU89" s="17"/>
      <c r="GV89" s="17"/>
      <c r="GW89" s="17"/>
      <c r="GX89" s="17"/>
      <c r="GY89" s="17"/>
      <c r="GZ89" s="17"/>
      <c r="HA89" s="17"/>
      <c r="HB89" s="17"/>
      <c r="HC89" s="17"/>
      <c r="HD89" s="17"/>
      <c r="HE89" s="17"/>
      <c r="HF89" s="17"/>
      <c r="HG89" s="17"/>
      <c r="HH89" s="17"/>
      <c r="HI89" s="17"/>
      <c r="HJ89" s="17"/>
      <c r="HK89" s="17"/>
      <c r="HL89" s="17"/>
      <c r="HM89" s="17"/>
      <c r="HN89" s="17"/>
      <c r="HO89" s="17"/>
      <c r="HP89" s="17"/>
      <c r="HQ89" s="17"/>
      <c r="HR89" s="17"/>
      <c r="HS89" s="17"/>
      <c r="HT89" s="17"/>
      <c r="HU89" s="17"/>
      <c r="HV89" s="17"/>
      <c r="HW89" s="17"/>
      <c r="HX89" s="17"/>
      <c r="HY89" s="17"/>
      <c r="HZ89" s="17"/>
      <c r="IA89" s="17"/>
      <c r="IB89" s="17"/>
      <c r="IC89" s="17"/>
      <c r="ID89" s="17"/>
      <c r="IE89" s="17"/>
      <c r="IF89" s="17"/>
      <c r="IG89" s="17"/>
      <c r="IH89" s="17"/>
      <c r="II89" s="17"/>
      <c r="IJ89" s="17"/>
      <c r="IK89" s="17"/>
      <c r="IL89" s="17"/>
      <c r="IM89" s="17"/>
      <c r="IN89" s="17"/>
      <c r="IO89" s="17"/>
      <c r="IP89" s="17"/>
      <c r="IQ89" s="17"/>
      <c r="IR89" s="17"/>
      <c r="IS89" s="17"/>
      <c r="IT89" s="17"/>
      <c r="IU89" s="17"/>
    </row>
    <row r="90" spans="1:255">
      <c r="A90" s="333">
        <v>22</v>
      </c>
      <c r="B90" s="118"/>
      <c r="C90" s="118"/>
      <c r="D90" s="118"/>
      <c r="E90" s="76"/>
      <c r="F90" s="74"/>
      <c r="G90" s="118"/>
      <c r="H90" s="118"/>
      <c r="I90" s="118"/>
      <c r="J90" s="118"/>
      <c r="K90" s="554"/>
      <c r="L90" s="554"/>
      <c r="M90" s="273">
        <v>22</v>
      </c>
      <c r="N90" s="74"/>
      <c r="O90" s="554"/>
      <c r="P90" s="554"/>
      <c r="Q90" s="554"/>
      <c r="R90" s="554">
        <f t="shared" si="1"/>
        <v>0</v>
      </c>
      <c r="S90" s="273">
        <v>22</v>
      </c>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17"/>
      <c r="GM90" s="17"/>
      <c r="GN90" s="17"/>
      <c r="GO90" s="17"/>
      <c r="GP90" s="17"/>
      <c r="GQ90" s="17"/>
      <c r="GR90" s="17"/>
      <c r="GS90" s="17"/>
      <c r="GT90" s="17"/>
      <c r="GU90" s="17"/>
      <c r="GV90" s="17"/>
      <c r="GW90" s="17"/>
      <c r="GX90" s="17"/>
      <c r="GY90" s="17"/>
      <c r="GZ90" s="17"/>
      <c r="HA90" s="17"/>
      <c r="HB90" s="17"/>
      <c r="HC90" s="17"/>
      <c r="HD90" s="17"/>
      <c r="HE90" s="17"/>
      <c r="HF90" s="17"/>
      <c r="HG90" s="17"/>
      <c r="HH90" s="17"/>
      <c r="HI90" s="17"/>
      <c r="HJ90" s="17"/>
      <c r="HK90" s="17"/>
      <c r="HL90" s="17"/>
      <c r="HM90" s="17"/>
      <c r="HN90" s="17"/>
      <c r="HO90" s="17"/>
      <c r="HP90" s="17"/>
      <c r="HQ90" s="17"/>
      <c r="HR90" s="17"/>
      <c r="HS90" s="17"/>
      <c r="HT90" s="17"/>
      <c r="HU90" s="17"/>
      <c r="HV90" s="17"/>
      <c r="HW90" s="17"/>
      <c r="HX90" s="17"/>
      <c r="HY90" s="17"/>
      <c r="HZ90" s="17"/>
      <c r="IA90" s="17"/>
      <c r="IB90" s="17"/>
      <c r="IC90" s="17"/>
      <c r="ID90" s="17"/>
      <c r="IE90" s="17"/>
      <c r="IF90" s="17"/>
      <c r="IG90" s="17"/>
      <c r="IH90" s="17"/>
      <c r="II90" s="17"/>
      <c r="IJ90" s="17"/>
      <c r="IK90" s="17"/>
      <c r="IL90" s="17"/>
      <c r="IM90" s="17"/>
      <c r="IN90" s="17"/>
      <c r="IO90" s="17"/>
      <c r="IP90" s="17"/>
      <c r="IQ90" s="17"/>
      <c r="IR90" s="17"/>
      <c r="IS90" s="17"/>
      <c r="IT90" s="17"/>
      <c r="IU90" s="17"/>
    </row>
    <row r="91" spans="1:255">
      <c r="A91" s="333">
        <v>23</v>
      </c>
      <c r="B91" s="118"/>
      <c r="C91" s="118"/>
      <c r="D91" s="118"/>
      <c r="E91" s="76"/>
      <c r="F91" s="74"/>
      <c r="G91" s="118"/>
      <c r="H91" s="118"/>
      <c r="I91" s="118"/>
      <c r="J91" s="118"/>
      <c r="K91" s="554"/>
      <c r="L91" s="554"/>
      <c r="M91" s="273">
        <v>23</v>
      </c>
      <c r="N91" s="74"/>
      <c r="O91" s="554"/>
      <c r="P91" s="554"/>
      <c r="Q91" s="554"/>
      <c r="R91" s="554">
        <f t="shared" si="1"/>
        <v>0</v>
      </c>
      <c r="S91" s="273">
        <v>23</v>
      </c>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17"/>
      <c r="GM91" s="17"/>
      <c r="GN91" s="17"/>
      <c r="GO91" s="17"/>
      <c r="GP91" s="17"/>
      <c r="GQ91" s="17"/>
      <c r="GR91" s="17"/>
      <c r="GS91" s="17"/>
      <c r="GT91" s="17"/>
      <c r="GU91" s="17"/>
      <c r="GV91" s="17"/>
      <c r="GW91" s="17"/>
      <c r="GX91" s="17"/>
      <c r="GY91" s="17"/>
      <c r="GZ91" s="17"/>
      <c r="HA91" s="17"/>
      <c r="HB91" s="17"/>
      <c r="HC91" s="17"/>
      <c r="HD91" s="17"/>
      <c r="HE91" s="17"/>
      <c r="HF91" s="17"/>
      <c r="HG91" s="17"/>
      <c r="HH91" s="17"/>
      <c r="HI91" s="17"/>
      <c r="HJ91" s="17"/>
      <c r="HK91" s="17"/>
      <c r="HL91" s="17"/>
      <c r="HM91" s="17"/>
      <c r="HN91" s="17"/>
      <c r="HO91" s="17"/>
      <c r="HP91" s="17"/>
      <c r="HQ91" s="17"/>
      <c r="HR91" s="17"/>
      <c r="HS91" s="17"/>
      <c r="HT91" s="17"/>
      <c r="HU91" s="17"/>
      <c r="HV91" s="17"/>
      <c r="HW91" s="17"/>
      <c r="HX91" s="17"/>
      <c r="HY91" s="17"/>
      <c r="HZ91" s="17"/>
      <c r="IA91" s="17"/>
      <c r="IB91" s="17"/>
      <c r="IC91" s="17"/>
      <c r="ID91" s="17"/>
      <c r="IE91" s="17"/>
      <c r="IF91" s="17"/>
      <c r="IG91" s="17"/>
      <c r="IH91" s="17"/>
      <c r="II91" s="17"/>
      <c r="IJ91" s="17"/>
      <c r="IK91" s="17"/>
      <c r="IL91" s="17"/>
      <c r="IM91" s="17"/>
      <c r="IN91" s="17"/>
      <c r="IO91" s="17"/>
      <c r="IP91" s="17"/>
      <c r="IQ91" s="17"/>
      <c r="IR91" s="17"/>
      <c r="IS91" s="17"/>
      <c r="IT91" s="17"/>
      <c r="IU91" s="17"/>
    </row>
    <row r="92" spans="1:255">
      <c r="A92" s="333">
        <v>24</v>
      </c>
      <c r="B92" s="118"/>
      <c r="C92" s="118"/>
      <c r="D92" s="118"/>
      <c r="E92" s="76"/>
      <c r="F92" s="74"/>
      <c r="G92" s="118"/>
      <c r="H92" s="118"/>
      <c r="I92" s="118"/>
      <c r="J92" s="118"/>
      <c r="K92" s="554"/>
      <c r="L92" s="554"/>
      <c r="M92" s="273">
        <v>24</v>
      </c>
      <c r="N92" s="74"/>
      <c r="O92" s="554"/>
      <c r="P92" s="554"/>
      <c r="Q92" s="554"/>
      <c r="R92" s="554">
        <f t="shared" si="1"/>
        <v>0</v>
      </c>
      <c r="S92" s="273">
        <v>24</v>
      </c>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row>
    <row r="93" spans="1:255">
      <c r="A93" s="333">
        <v>25</v>
      </c>
      <c r="B93" s="118"/>
      <c r="C93" s="118"/>
      <c r="D93" s="118"/>
      <c r="E93" s="76"/>
      <c r="F93" s="74"/>
      <c r="G93" s="118"/>
      <c r="H93" s="118"/>
      <c r="I93" s="118"/>
      <c r="J93" s="118"/>
      <c r="K93" s="554"/>
      <c r="L93" s="554"/>
      <c r="M93" s="273">
        <v>25</v>
      </c>
      <c r="N93" s="74"/>
      <c r="O93" s="554"/>
      <c r="P93" s="554"/>
      <c r="Q93" s="554"/>
      <c r="R93" s="554">
        <f t="shared" si="1"/>
        <v>0</v>
      </c>
      <c r="S93" s="273">
        <v>25</v>
      </c>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row>
    <row r="94" spans="1:255">
      <c r="A94" s="333">
        <v>26</v>
      </c>
      <c r="B94" s="118"/>
      <c r="C94" s="118"/>
      <c r="D94" s="118"/>
      <c r="E94" s="76"/>
      <c r="F94" s="74"/>
      <c r="G94" s="118"/>
      <c r="H94" s="118"/>
      <c r="I94" s="118"/>
      <c r="J94" s="118"/>
      <c r="K94" s="554"/>
      <c r="L94" s="554"/>
      <c r="M94" s="273">
        <v>26</v>
      </c>
      <c r="N94" s="74"/>
      <c r="O94" s="554"/>
      <c r="P94" s="554"/>
      <c r="Q94" s="554"/>
      <c r="R94" s="554">
        <f t="shared" si="1"/>
        <v>0</v>
      </c>
      <c r="S94" s="273">
        <v>26</v>
      </c>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c r="HX94" s="17"/>
      <c r="HY94" s="17"/>
      <c r="HZ94" s="17"/>
      <c r="IA94" s="17"/>
      <c r="IB94" s="17"/>
      <c r="IC94" s="17"/>
      <c r="ID94" s="17"/>
      <c r="IE94" s="17"/>
      <c r="IF94" s="17"/>
      <c r="IG94" s="17"/>
      <c r="IH94" s="17"/>
      <c r="II94" s="17"/>
      <c r="IJ94" s="17"/>
      <c r="IK94" s="17"/>
      <c r="IL94" s="17"/>
      <c r="IM94" s="17"/>
      <c r="IN94" s="17"/>
      <c r="IO94" s="17"/>
      <c r="IP94" s="17"/>
      <c r="IQ94" s="17"/>
      <c r="IR94" s="17"/>
      <c r="IS94" s="17"/>
      <c r="IT94" s="17"/>
      <c r="IU94" s="17"/>
    </row>
    <row r="95" spans="1:255">
      <c r="A95" s="333">
        <v>27</v>
      </c>
      <c r="B95" s="118"/>
      <c r="C95" s="118"/>
      <c r="D95" s="118"/>
      <c r="E95" s="76"/>
      <c r="F95" s="74"/>
      <c r="G95" s="118"/>
      <c r="H95" s="118"/>
      <c r="I95" s="118"/>
      <c r="J95" s="118"/>
      <c r="K95" s="554"/>
      <c r="L95" s="554"/>
      <c r="M95" s="273">
        <v>27</v>
      </c>
      <c r="N95" s="74"/>
      <c r="O95" s="554"/>
      <c r="P95" s="554"/>
      <c r="Q95" s="554"/>
      <c r="R95" s="554">
        <f t="shared" si="1"/>
        <v>0</v>
      </c>
      <c r="S95" s="273">
        <v>27</v>
      </c>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17"/>
      <c r="GM95" s="17"/>
      <c r="GN95" s="17"/>
      <c r="GO95" s="17"/>
      <c r="GP95" s="17"/>
      <c r="GQ95" s="17"/>
      <c r="GR95" s="17"/>
      <c r="GS95" s="17"/>
      <c r="GT95" s="17"/>
      <c r="GU95" s="17"/>
      <c r="GV95" s="17"/>
      <c r="GW95" s="17"/>
      <c r="GX95" s="17"/>
      <c r="GY95" s="17"/>
      <c r="GZ95" s="17"/>
      <c r="HA95" s="17"/>
      <c r="HB95" s="17"/>
      <c r="HC95" s="17"/>
      <c r="HD95" s="17"/>
      <c r="HE95" s="17"/>
      <c r="HF95" s="17"/>
      <c r="HG95" s="17"/>
      <c r="HH95" s="17"/>
      <c r="HI95" s="17"/>
      <c r="HJ95" s="17"/>
      <c r="HK95" s="17"/>
      <c r="HL95" s="17"/>
      <c r="HM95" s="17"/>
      <c r="HN95" s="17"/>
      <c r="HO95" s="17"/>
      <c r="HP95" s="17"/>
      <c r="HQ95" s="17"/>
      <c r="HR95" s="17"/>
      <c r="HS95" s="17"/>
      <c r="HT95" s="17"/>
      <c r="HU95" s="17"/>
      <c r="HV95" s="17"/>
      <c r="HW95" s="17"/>
      <c r="HX95" s="17"/>
      <c r="HY95" s="17"/>
      <c r="HZ95" s="17"/>
      <c r="IA95" s="17"/>
      <c r="IB95" s="17"/>
      <c r="IC95" s="17"/>
      <c r="ID95" s="17"/>
      <c r="IE95" s="17"/>
      <c r="IF95" s="17"/>
      <c r="IG95" s="17"/>
      <c r="IH95" s="17"/>
      <c r="II95" s="17"/>
      <c r="IJ95" s="17"/>
      <c r="IK95" s="17"/>
      <c r="IL95" s="17"/>
      <c r="IM95" s="17"/>
      <c r="IN95" s="17"/>
      <c r="IO95" s="17"/>
      <c r="IP95" s="17"/>
      <c r="IQ95" s="17"/>
      <c r="IR95" s="17"/>
      <c r="IS95" s="17"/>
      <c r="IT95" s="17"/>
      <c r="IU95" s="17"/>
    </row>
    <row r="96" spans="1:255">
      <c r="A96" s="333">
        <v>28</v>
      </c>
      <c r="B96" s="118"/>
      <c r="C96" s="118"/>
      <c r="D96" s="118"/>
      <c r="E96" s="76"/>
      <c r="F96" s="74"/>
      <c r="G96" s="118"/>
      <c r="H96" s="118"/>
      <c r="I96" s="118"/>
      <c r="J96" s="118"/>
      <c r="K96" s="554"/>
      <c r="L96" s="554"/>
      <c r="M96" s="273">
        <v>28</v>
      </c>
      <c r="N96" s="74"/>
      <c r="O96" s="554"/>
      <c r="P96" s="554"/>
      <c r="Q96" s="554"/>
      <c r="R96" s="554">
        <f t="shared" si="1"/>
        <v>0</v>
      </c>
      <c r="S96" s="273">
        <v>28</v>
      </c>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17"/>
      <c r="GM96" s="17"/>
      <c r="GN96" s="17"/>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c r="HX96" s="17"/>
      <c r="HY96" s="17"/>
      <c r="HZ96" s="17"/>
      <c r="IA96" s="17"/>
      <c r="IB96" s="17"/>
      <c r="IC96" s="17"/>
      <c r="ID96" s="17"/>
      <c r="IE96" s="17"/>
      <c r="IF96" s="17"/>
      <c r="IG96" s="17"/>
      <c r="IH96" s="17"/>
      <c r="II96" s="17"/>
      <c r="IJ96" s="17"/>
      <c r="IK96" s="17"/>
      <c r="IL96" s="17"/>
      <c r="IM96" s="17"/>
      <c r="IN96" s="17"/>
      <c r="IO96" s="17"/>
      <c r="IP96" s="17"/>
      <c r="IQ96" s="17"/>
      <c r="IR96" s="17"/>
      <c r="IS96" s="17"/>
      <c r="IT96" s="17"/>
      <c r="IU96" s="17"/>
    </row>
    <row r="97" spans="1:255">
      <c r="A97" s="333">
        <v>29</v>
      </c>
      <c r="B97" s="118"/>
      <c r="C97" s="118"/>
      <c r="D97" s="118"/>
      <c r="E97" s="76"/>
      <c r="F97" s="74"/>
      <c r="G97" s="118"/>
      <c r="H97" s="118"/>
      <c r="I97" s="118"/>
      <c r="J97" s="118"/>
      <c r="K97" s="554"/>
      <c r="L97" s="554"/>
      <c r="M97" s="273">
        <v>29</v>
      </c>
      <c r="N97" s="74"/>
      <c r="O97" s="554"/>
      <c r="P97" s="554"/>
      <c r="Q97" s="554"/>
      <c r="R97" s="554">
        <f t="shared" si="1"/>
        <v>0</v>
      </c>
      <c r="S97" s="273">
        <v>29</v>
      </c>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17"/>
      <c r="GM97" s="17"/>
      <c r="GN97" s="17"/>
      <c r="GO97" s="17"/>
      <c r="GP97" s="17"/>
      <c r="GQ97" s="17"/>
      <c r="GR97" s="17"/>
      <c r="GS97" s="17"/>
      <c r="GT97" s="17"/>
      <c r="GU97" s="17"/>
      <c r="GV97" s="17"/>
      <c r="GW97" s="17"/>
      <c r="GX97" s="17"/>
      <c r="GY97" s="17"/>
      <c r="GZ97" s="17"/>
      <c r="HA97" s="17"/>
      <c r="HB97" s="17"/>
      <c r="HC97" s="17"/>
      <c r="HD97" s="17"/>
      <c r="HE97" s="17"/>
      <c r="HF97" s="17"/>
      <c r="HG97" s="17"/>
      <c r="HH97" s="17"/>
      <c r="HI97" s="17"/>
      <c r="HJ97" s="17"/>
      <c r="HK97" s="17"/>
      <c r="HL97" s="17"/>
      <c r="HM97" s="17"/>
      <c r="HN97" s="17"/>
      <c r="HO97" s="17"/>
      <c r="HP97" s="17"/>
      <c r="HQ97" s="17"/>
      <c r="HR97" s="17"/>
      <c r="HS97" s="17"/>
      <c r="HT97" s="17"/>
      <c r="HU97" s="17"/>
      <c r="HV97" s="17"/>
      <c r="HW97" s="17"/>
      <c r="HX97" s="17"/>
      <c r="HY97" s="17"/>
      <c r="HZ97" s="17"/>
      <c r="IA97" s="17"/>
      <c r="IB97" s="17"/>
      <c r="IC97" s="17"/>
      <c r="ID97" s="17"/>
      <c r="IE97" s="17"/>
      <c r="IF97" s="17"/>
      <c r="IG97" s="17"/>
      <c r="IH97" s="17"/>
      <c r="II97" s="17"/>
      <c r="IJ97" s="17"/>
      <c r="IK97" s="17"/>
      <c r="IL97" s="17"/>
      <c r="IM97" s="17"/>
      <c r="IN97" s="17"/>
      <c r="IO97" s="17"/>
      <c r="IP97" s="17"/>
      <c r="IQ97" s="17"/>
      <c r="IR97" s="17"/>
      <c r="IS97" s="17"/>
      <c r="IT97" s="17"/>
      <c r="IU97" s="17"/>
    </row>
    <row r="98" spans="1:255">
      <c r="A98" s="333">
        <v>30</v>
      </c>
      <c r="B98" s="118"/>
      <c r="C98" s="118"/>
      <c r="D98" s="118"/>
      <c r="E98" s="76"/>
      <c r="F98" s="74"/>
      <c r="G98" s="118"/>
      <c r="H98" s="118"/>
      <c r="I98" s="118"/>
      <c r="J98" s="118"/>
      <c r="K98" s="554"/>
      <c r="L98" s="554"/>
      <c r="M98" s="273">
        <v>30</v>
      </c>
      <c r="N98" s="74"/>
      <c r="O98" s="554"/>
      <c r="P98" s="554"/>
      <c r="Q98" s="554"/>
      <c r="R98" s="554">
        <f t="shared" si="1"/>
        <v>0</v>
      </c>
      <c r="S98" s="273">
        <v>30</v>
      </c>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c r="HX98" s="17"/>
      <c r="HY98" s="17"/>
      <c r="HZ98" s="17"/>
      <c r="IA98" s="17"/>
      <c r="IB98" s="17"/>
      <c r="IC98" s="17"/>
      <c r="ID98" s="17"/>
      <c r="IE98" s="17"/>
      <c r="IF98" s="17"/>
      <c r="IG98" s="17"/>
      <c r="IH98" s="17"/>
      <c r="II98" s="17"/>
      <c r="IJ98" s="17"/>
      <c r="IK98" s="17"/>
      <c r="IL98" s="17"/>
      <c r="IM98" s="17"/>
      <c r="IN98" s="17"/>
      <c r="IO98" s="17"/>
      <c r="IP98" s="17"/>
      <c r="IQ98" s="17"/>
      <c r="IR98" s="17"/>
      <c r="IS98" s="17"/>
      <c r="IT98" s="17"/>
      <c r="IU98" s="17"/>
    </row>
    <row r="99" spans="1:255">
      <c r="A99" s="333">
        <v>31</v>
      </c>
      <c r="B99" s="118"/>
      <c r="C99" s="118"/>
      <c r="D99" s="118"/>
      <c r="E99" s="76"/>
      <c r="F99" s="74"/>
      <c r="G99" s="118"/>
      <c r="H99" s="118"/>
      <c r="I99" s="118"/>
      <c r="J99" s="118"/>
      <c r="K99" s="554"/>
      <c r="L99" s="554"/>
      <c r="M99" s="273">
        <v>31</v>
      </c>
      <c r="N99" s="74"/>
      <c r="O99" s="554"/>
      <c r="P99" s="554"/>
      <c r="Q99" s="554"/>
      <c r="R99" s="554">
        <f t="shared" si="1"/>
        <v>0</v>
      </c>
      <c r="S99" s="273">
        <v>31</v>
      </c>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row>
    <row r="100" spans="1:255">
      <c r="A100" s="333">
        <v>32</v>
      </c>
      <c r="B100" s="118"/>
      <c r="C100" s="118"/>
      <c r="D100" s="118"/>
      <c r="E100" s="76"/>
      <c r="F100" s="74"/>
      <c r="G100" s="118"/>
      <c r="H100" s="118"/>
      <c r="I100" s="118"/>
      <c r="J100" s="118"/>
      <c r="K100" s="554"/>
      <c r="L100" s="554"/>
      <c r="M100" s="273">
        <v>32</v>
      </c>
      <c r="N100" s="74"/>
      <c r="O100" s="554"/>
      <c r="P100" s="554"/>
      <c r="Q100" s="554"/>
      <c r="R100" s="554">
        <f t="shared" si="1"/>
        <v>0</v>
      </c>
      <c r="S100" s="273">
        <v>32</v>
      </c>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row>
    <row r="101" spans="1:255">
      <c r="A101" s="333">
        <v>33</v>
      </c>
      <c r="B101" s="118"/>
      <c r="C101" s="118"/>
      <c r="D101" s="118"/>
      <c r="E101" s="76"/>
      <c r="F101" s="74"/>
      <c r="G101" s="118"/>
      <c r="H101" s="118"/>
      <c r="I101" s="118"/>
      <c r="J101" s="118"/>
      <c r="K101" s="554"/>
      <c r="L101" s="554"/>
      <c r="M101" s="273">
        <v>33</v>
      </c>
      <c r="N101" s="74"/>
      <c r="O101" s="554"/>
      <c r="P101" s="554"/>
      <c r="Q101" s="554"/>
      <c r="R101" s="554">
        <f t="shared" si="1"/>
        <v>0</v>
      </c>
      <c r="S101" s="273">
        <v>33</v>
      </c>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row>
    <row r="102" spans="1:255">
      <c r="A102" s="333">
        <v>34</v>
      </c>
      <c r="B102" s="118"/>
      <c r="C102" s="118"/>
      <c r="D102" s="118"/>
      <c r="E102" s="76"/>
      <c r="F102" s="74"/>
      <c r="G102" s="118"/>
      <c r="H102" s="118"/>
      <c r="I102" s="118"/>
      <c r="J102" s="118"/>
      <c r="K102" s="554"/>
      <c r="L102" s="554"/>
      <c r="M102" s="273">
        <v>34</v>
      </c>
      <c r="N102" s="74"/>
      <c r="O102" s="554"/>
      <c r="P102" s="554"/>
      <c r="Q102" s="554"/>
      <c r="R102" s="554">
        <f t="shared" si="1"/>
        <v>0</v>
      </c>
      <c r="S102" s="273">
        <v>34</v>
      </c>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row>
    <row r="103" spans="1:255">
      <c r="A103" s="333">
        <v>35</v>
      </c>
      <c r="B103" s="118"/>
      <c r="C103" s="118"/>
      <c r="D103" s="118"/>
      <c r="E103" s="76"/>
      <c r="F103" s="74"/>
      <c r="G103" s="118"/>
      <c r="H103" s="118"/>
      <c r="I103" s="118"/>
      <c r="J103" s="118"/>
      <c r="K103" s="554"/>
      <c r="L103" s="554"/>
      <c r="M103" s="273">
        <v>35</v>
      </c>
      <c r="N103" s="74"/>
      <c r="O103" s="554"/>
      <c r="P103" s="554"/>
      <c r="Q103" s="554"/>
      <c r="R103" s="554">
        <f t="shared" si="1"/>
        <v>0</v>
      </c>
      <c r="S103" s="273">
        <v>35</v>
      </c>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row>
    <row r="104" spans="1:255">
      <c r="A104" s="333">
        <v>36</v>
      </c>
      <c r="B104" s="118"/>
      <c r="C104" s="118"/>
      <c r="D104" s="118"/>
      <c r="E104" s="76"/>
      <c r="F104" s="74"/>
      <c r="G104" s="118"/>
      <c r="H104" s="118"/>
      <c r="I104" s="118"/>
      <c r="J104" s="118"/>
      <c r="K104" s="554"/>
      <c r="L104" s="554"/>
      <c r="M104" s="273">
        <v>36</v>
      </c>
      <c r="N104" s="74"/>
      <c r="O104" s="554"/>
      <c r="P104" s="554"/>
      <c r="Q104" s="554"/>
      <c r="R104" s="554">
        <f t="shared" si="1"/>
        <v>0</v>
      </c>
      <c r="S104" s="273">
        <v>36</v>
      </c>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17"/>
      <c r="GM104" s="17"/>
      <c r="GN104" s="17"/>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c r="HX104" s="17"/>
      <c r="HY104" s="17"/>
      <c r="HZ104" s="17"/>
      <c r="IA104" s="17"/>
      <c r="IB104" s="17"/>
      <c r="IC104" s="17"/>
      <c r="ID104" s="17"/>
      <c r="IE104" s="17"/>
      <c r="IF104" s="17"/>
      <c r="IG104" s="17"/>
      <c r="IH104" s="17"/>
      <c r="II104" s="17"/>
      <c r="IJ104" s="17"/>
      <c r="IK104" s="17"/>
      <c r="IL104" s="17"/>
      <c r="IM104" s="17"/>
      <c r="IN104" s="17"/>
      <c r="IO104" s="17"/>
      <c r="IP104" s="17"/>
      <c r="IQ104" s="17"/>
      <c r="IR104" s="17"/>
      <c r="IS104" s="17"/>
      <c r="IT104" s="17"/>
      <c r="IU104" s="17"/>
    </row>
    <row r="105" spans="1:255">
      <c r="A105" s="333">
        <v>37</v>
      </c>
      <c r="B105" s="118"/>
      <c r="C105" s="118"/>
      <c r="D105" s="118"/>
      <c r="E105" s="76"/>
      <c r="F105" s="74"/>
      <c r="G105" s="118"/>
      <c r="H105" s="118"/>
      <c r="I105" s="118"/>
      <c r="J105" s="118"/>
      <c r="K105" s="554"/>
      <c r="L105" s="554"/>
      <c r="M105" s="273">
        <v>37</v>
      </c>
      <c r="N105" s="74"/>
      <c r="O105" s="554"/>
      <c r="P105" s="554"/>
      <c r="Q105" s="554"/>
      <c r="R105" s="554">
        <f t="shared" si="1"/>
        <v>0</v>
      </c>
      <c r="S105" s="273">
        <v>37</v>
      </c>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c r="FT105" s="17"/>
      <c r="FU105" s="17"/>
      <c r="FV105" s="17"/>
      <c r="FW105" s="17"/>
      <c r="FX105" s="17"/>
      <c r="FY105" s="17"/>
      <c r="FZ105" s="17"/>
      <c r="GA105" s="17"/>
      <c r="GB105" s="17"/>
      <c r="GC105" s="17"/>
      <c r="GD105" s="17"/>
      <c r="GE105" s="17"/>
      <c r="GF105" s="17"/>
      <c r="GG105" s="17"/>
      <c r="GH105" s="17"/>
      <c r="GI105" s="17"/>
      <c r="GJ105" s="17"/>
      <c r="GK105" s="17"/>
      <c r="GL105" s="17"/>
      <c r="GM105" s="17"/>
      <c r="GN105" s="17"/>
      <c r="GO105" s="17"/>
      <c r="GP105" s="17"/>
      <c r="GQ105" s="17"/>
      <c r="GR105" s="17"/>
      <c r="GS105" s="17"/>
      <c r="GT105" s="17"/>
      <c r="GU105" s="17"/>
      <c r="GV105" s="17"/>
      <c r="GW105" s="17"/>
      <c r="GX105" s="17"/>
      <c r="GY105" s="17"/>
      <c r="GZ105" s="17"/>
      <c r="HA105" s="17"/>
      <c r="HB105" s="17"/>
      <c r="HC105" s="17"/>
      <c r="HD105" s="17"/>
      <c r="HE105" s="17"/>
      <c r="HF105" s="17"/>
      <c r="HG105" s="17"/>
      <c r="HH105" s="17"/>
      <c r="HI105" s="17"/>
      <c r="HJ105" s="17"/>
      <c r="HK105" s="17"/>
      <c r="HL105" s="17"/>
      <c r="HM105" s="17"/>
      <c r="HN105" s="17"/>
      <c r="HO105" s="17"/>
      <c r="HP105" s="17"/>
      <c r="HQ105" s="17"/>
      <c r="HR105" s="17"/>
      <c r="HS105" s="17"/>
      <c r="HT105" s="17"/>
      <c r="HU105" s="17"/>
      <c r="HV105" s="17"/>
      <c r="HW105" s="17"/>
      <c r="HX105" s="17"/>
      <c r="HY105" s="17"/>
      <c r="HZ105" s="17"/>
      <c r="IA105" s="17"/>
      <c r="IB105" s="17"/>
      <c r="IC105" s="17"/>
      <c r="ID105" s="17"/>
      <c r="IE105" s="17"/>
      <c r="IF105" s="17"/>
      <c r="IG105" s="17"/>
      <c r="IH105" s="17"/>
      <c r="II105" s="17"/>
      <c r="IJ105" s="17"/>
      <c r="IK105" s="17"/>
      <c r="IL105" s="17"/>
      <c r="IM105" s="17"/>
      <c r="IN105" s="17"/>
      <c r="IO105" s="17"/>
      <c r="IP105" s="17"/>
      <c r="IQ105" s="17"/>
      <c r="IR105" s="17"/>
      <c r="IS105" s="17"/>
      <c r="IT105" s="17"/>
      <c r="IU105" s="17"/>
    </row>
    <row r="106" spans="1:255">
      <c r="A106" s="333">
        <v>38</v>
      </c>
      <c r="B106" s="118"/>
      <c r="C106" s="118"/>
      <c r="D106" s="118"/>
      <c r="E106" s="76"/>
      <c r="F106" s="74"/>
      <c r="G106" s="118"/>
      <c r="H106" s="118"/>
      <c r="I106" s="118"/>
      <c r="J106" s="118"/>
      <c r="K106" s="554"/>
      <c r="L106" s="554"/>
      <c r="M106" s="273">
        <v>38</v>
      </c>
      <c r="N106" s="74"/>
      <c r="O106" s="554"/>
      <c r="P106" s="554"/>
      <c r="Q106" s="554"/>
      <c r="R106" s="554">
        <f t="shared" si="1"/>
        <v>0</v>
      </c>
      <c r="S106" s="273">
        <v>38</v>
      </c>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c r="FT106" s="17"/>
      <c r="FU106" s="17"/>
      <c r="FV106" s="17"/>
      <c r="FW106" s="17"/>
      <c r="FX106" s="17"/>
      <c r="FY106" s="17"/>
      <c r="FZ106" s="17"/>
      <c r="GA106" s="17"/>
      <c r="GB106" s="17"/>
      <c r="GC106" s="17"/>
      <c r="GD106" s="17"/>
      <c r="GE106" s="17"/>
      <c r="GF106" s="17"/>
      <c r="GG106" s="17"/>
      <c r="GH106" s="17"/>
      <c r="GI106" s="17"/>
      <c r="GJ106" s="17"/>
      <c r="GK106" s="17"/>
      <c r="GL106" s="17"/>
      <c r="GM106" s="17"/>
      <c r="GN106" s="17"/>
      <c r="GO106" s="17"/>
      <c r="GP106" s="17"/>
      <c r="GQ106" s="17"/>
      <c r="GR106" s="17"/>
      <c r="GS106" s="17"/>
      <c r="GT106" s="17"/>
      <c r="GU106" s="17"/>
      <c r="GV106" s="17"/>
      <c r="GW106" s="17"/>
      <c r="GX106" s="17"/>
      <c r="GY106" s="17"/>
      <c r="GZ106" s="17"/>
      <c r="HA106" s="17"/>
      <c r="HB106" s="17"/>
      <c r="HC106" s="17"/>
      <c r="HD106" s="17"/>
      <c r="HE106" s="17"/>
      <c r="HF106" s="17"/>
      <c r="HG106" s="17"/>
      <c r="HH106" s="17"/>
      <c r="HI106" s="17"/>
      <c r="HJ106" s="17"/>
      <c r="HK106" s="17"/>
      <c r="HL106" s="17"/>
      <c r="HM106" s="17"/>
      <c r="HN106" s="17"/>
      <c r="HO106" s="17"/>
      <c r="HP106" s="17"/>
      <c r="HQ106" s="17"/>
      <c r="HR106" s="17"/>
      <c r="HS106" s="17"/>
      <c r="HT106" s="17"/>
      <c r="HU106" s="17"/>
      <c r="HV106" s="17"/>
      <c r="HW106" s="17"/>
      <c r="HX106" s="17"/>
      <c r="HY106" s="17"/>
      <c r="HZ106" s="17"/>
      <c r="IA106" s="17"/>
      <c r="IB106" s="17"/>
      <c r="IC106" s="17"/>
      <c r="ID106" s="17"/>
      <c r="IE106" s="17"/>
      <c r="IF106" s="17"/>
      <c r="IG106" s="17"/>
      <c r="IH106" s="17"/>
      <c r="II106" s="17"/>
      <c r="IJ106" s="17"/>
      <c r="IK106" s="17"/>
      <c r="IL106" s="17"/>
      <c r="IM106" s="17"/>
      <c r="IN106" s="17"/>
      <c r="IO106" s="17"/>
      <c r="IP106" s="17"/>
      <c r="IQ106" s="17"/>
      <c r="IR106" s="17"/>
      <c r="IS106" s="17"/>
      <c r="IT106" s="17"/>
      <c r="IU106" s="17"/>
    </row>
    <row r="107" spans="1:255">
      <c r="A107" s="333">
        <v>39</v>
      </c>
      <c r="B107" s="118"/>
      <c r="C107" s="118"/>
      <c r="D107" s="118"/>
      <c r="E107" s="76"/>
      <c r="F107" s="74"/>
      <c r="G107" s="118"/>
      <c r="H107" s="118"/>
      <c r="I107" s="118"/>
      <c r="J107" s="118"/>
      <c r="K107" s="554"/>
      <c r="L107" s="554"/>
      <c r="M107" s="273">
        <v>39</v>
      </c>
      <c r="N107" s="74"/>
      <c r="O107" s="554"/>
      <c r="P107" s="554"/>
      <c r="Q107" s="554"/>
      <c r="R107" s="554">
        <f t="shared" si="1"/>
        <v>0</v>
      </c>
      <c r="S107" s="273">
        <v>39</v>
      </c>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7"/>
      <c r="FZ107" s="17"/>
      <c r="GA107" s="17"/>
      <c r="GB107" s="17"/>
      <c r="GC107" s="17"/>
      <c r="GD107" s="17"/>
      <c r="GE107" s="17"/>
      <c r="GF107" s="17"/>
      <c r="GG107" s="17"/>
      <c r="GH107" s="17"/>
      <c r="GI107" s="17"/>
      <c r="GJ107" s="17"/>
      <c r="GK107" s="17"/>
      <c r="GL107" s="17"/>
      <c r="GM107" s="17"/>
      <c r="GN107" s="17"/>
      <c r="GO107" s="17"/>
      <c r="GP107" s="17"/>
      <c r="GQ107" s="17"/>
      <c r="GR107" s="17"/>
      <c r="GS107" s="17"/>
      <c r="GT107" s="17"/>
      <c r="GU107" s="17"/>
      <c r="GV107" s="17"/>
      <c r="GW107" s="17"/>
      <c r="GX107" s="17"/>
      <c r="GY107" s="17"/>
      <c r="GZ107" s="17"/>
      <c r="HA107" s="17"/>
      <c r="HB107" s="17"/>
      <c r="HC107" s="17"/>
      <c r="HD107" s="17"/>
      <c r="HE107" s="17"/>
      <c r="HF107" s="17"/>
      <c r="HG107" s="17"/>
      <c r="HH107" s="17"/>
      <c r="HI107" s="17"/>
      <c r="HJ107" s="17"/>
      <c r="HK107" s="17"/>
      <c r="HL107" s="17"/>
      <c r="HM107" s="17"/>
      <c r="HN107" s="17"/>
      <c r="HO107" s="17"/>
      <c r="HP107" s="17"/>
      <c r="HQ107" s="17"/>
      <c r="HR107" s="17"/>
      <c r="HS107" s="17"/>
      <c r="HT107" s="17"/>
      <c r="HU107" s="17"/>
      <c r="HV107" s="17"/>
      <c r="HW107" s="17"/>
      <c r="HX107" s="17"/>
      <c r="HY107" s="17"/>
      <c r="HZ107" s="17"/>
      <c r="IA107" s="17"/>
      <c r="IB107" s="17"/>
      <c r="IC107" s="17"/>
      <c r="ID107" s="17"/>
      <c r="IE107" s="17"/>
      <c r="IF107" s="17"/>
      <c r="IG107" s="17"/>
      <c r="IH107" s="17"/>
      <c r="II107" s="17"/>
      <c r="IJ107" s="17"/>
      <c r="IK107" s="17"/>
      <c r="IL107" s="17"/>
      <c r="IM107" s="17"/>
      <c r="IN107" s="17"/>
      <c r="IO107" s="17"/>
      <c r="IP107" s="17"/>
      <c r="IQ107" s="17"/>
      <c r="IR107" s="17"/>
      <c r="IS107" s="17"/>
      <c r="IT107" s="17"/>
      <c r="IU107" s="17"/>
    </row>
    <row r="108" spans="1:255">
      <c r="A108" s="333">
        <v>40</v>
      </c>
      <c r="B108" s="118"/>
      <c r="C108" s="118"/>
      <c r="D108" s="118"/>
      <c r="E108" s="76"/>
      <c r="F108" s="74"/>
      <c r="G108" s="118"/>
      <c r="H108" s="118"/>
      <c r="I108" s="118"/>
      <c r="J108" s="118"/>
      <c r="K108" s="554"/>
      <c r="L108" s="554"/>
      <c r="M108" s="273">
        <v>40</v>
      </c>
      <c r="N108" s="74"/>
      <c r="O108" s="554"/>
      <c r="P108" s="554"/>
      <c r="Q108" s="554"/>
      <c r="R108" s="554">
        <f t="shared" si="1"/>
        <v>0</v>
      </c>
      <c r="S108" s="273">
        <v>40</v>
      </c>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17"/>
      <c r="EO108" s="17"/>
      <c r="EP108" s="17"/>
      <c r="EQ108" s="17"/>
      <c r="ER108" s="17"/>
      <c r="ES108" s="17"/>
      <c r="ET108" s="17"/>
      <c r="EU108" s="17"/>
      <c r="EV108" s="17"/>
      <c r="EW108" s="17"/>
      <c r="EX108" s="17"/>
      <c r="EY108" s="17"/>
      <c r="EZ108" s="17"/>
      <c r="FA108" s="17"/>
      <c r="FB108" s="17"/>
      <c r="FC108" s="17"/>
      <c r="FD108" s="17"/>
      <c r="FE108" s="17"/>
      <c r="FF108" s="17"/>
      <c r="FG108" s="17"/>
      <c r="FH108" s="17"/>
      <c r="FI108" s="17"/>
      <c r="FJ108" s="17"/>
      <c r="FK108" s="17"/>
      <c r="FL108" s="17"/>
      <c r="FM108" s="17"/>
      <c r="FN108" s="17"/>
      <c r="FO108" s="17"/>
      <c r="FP108" s="17"/>
      <c r="FQ108" s="17"/>
      <c r="FR108" s="17"/>
      <c r="FS108" s="17"/>
      <c r="FT108" s="17"/>
      <c r="FU108" s="17"/>
      <c r="FV108" s="17"/>
      <c r="FW108" s="17"/>
      <c r="FX108" s="17"/>
      <c r="FY108" s="17"/>
      <c r="FZ108" s="17"/>
      <c r="GA108" s="17"/>
      <c r="GB108" s="17"/>
      <c r="GC108" s="17"/>
      <c r="GD108" s="17"/>
      <c r="GE108" s="17"/>
      <c r="GF108" s="17"/>
      <c r="GG108" s="17"/>
      <c r="GH108" s="17"/>
      <c r="GI108" s="17"/>
      <c r="GJ108" s="17"/>
      <c r="GK108" s="17"/>
      <c r="GL108" s="17"/>
      <c r="GM108" s="17"/>
      <c r="GN108" s="17"/>
      <c r="GO108" s="17"/>
      <c r="GP108" s="17"/>
      <c r="GQ108" s="17"/>
      <c r="GR108" s="17"/>
      <c r="GS108" s="17"/>
      <c r="GT108" s="17"/>
      <c r="GU108" s="17"/>
      <c r="GV108" s="17"/>
      <c r="GW108" s="17"/>
      <c r="GX108" s="17"/>
      <c r="GY108" s="17"/>
      <c r="GZ108" s="17"/>
      <c r="HA108" s="17"/>
      <c r="HB108" s="17"/>
      <c r="HC108" s="17"/>
      <c r="HD108" s="17"/>
      <c r="HE108" s="17"/>
      <c r="HF108" s="17"/>
      <c r="HG108" s="17"/>
      <c r="HH108" s="17"/>
      <c r="HI108" s="17"/>
      <c r="HJ108" s="17"/>
      <c r="HK108" s="17"/>
      <c r="HL108" s="17"/>
      <c r="HM108" s="17"/>
      <c r="HN108" s="17"/>
      <c r="HO108" s="17"/>
      <c r="HP108" s="17"/>
      <c r="HQ108" s="17"/>
      <c r="HR108" s="17"/>
      <c r="HS108" s="17"/>
      <c r="HT108" s="17"/>
      <c r="HU108" s="17"/>
      <c r="HV108" s="17"/>
      <c r="HW108" s="17"/>
      <c r="HX108" s="17"/>
      <c r="HY108" s="17"/>
      <c r="HZ108" s="17"/>
      <c r="IA108" s="17"/>
      <c r="IB108" s="17"/>
      <c r="IC108" s="17"/>
      <c r="ID108" s="17"/>
      <c r="IE108" s="17"/>
      <c r="IF108" s="17"/>
      <c r="IG108" s="17"/>
      <c r="IH108" s="17"/>
      <c r="II108" s="17"/>
      <c r="IJ108" s="17"/>
      <c r="IK108" s="17"/>
      <c r="IL108" s="17"/>
      <c r="IM108" s="17"/>
      <c r="IN108" s="17"/>
      <c r="IO108" s="17"/>
      <c r="IP108" s="17"/>
      <c r="IQ108" s="17"/>
      <c r="IR108" s="17"/>
      <c r="IS108" s="17"/>
      <c r="IT108" s="17"/>
      <c r="IU108" s="17"/>
    </row>
    <row r="109" spans="1:255">
      <c r="A109" s="333">
        <v>41</v>
      </c>
      <c r="B109" s="118"/>
      <c r="C109" s="118"/>
      <c r="D109" s="118"/>
      <c r="E109" s="76"/>
      <c r="F109" s="74"/>
      <c r="G109" s="118"/>
      <c r="H109" s="118"/>
      <c r="I109" s="118"/>
      <c r="J109" s="118"/>
      <c r="K109" s="554"/>
      <c r="L109" s="554"/>
      <c r="M109" s="273">
        <v>41</v>
      </c>
      <c r="N109" s="74"/>
      <c r="O109" s="554"/>
      <c r="P109" s="554"/>
      <c r="Q109" s="554"/>
      <c r="R109" s="554">
        <f t="shared" si="1"/>
        <v>0</v>
      </c>
      <c r="S109" s="273">
        <v>41</v>
      </c>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c r="FT109" s="17"/>
      <c r="FU109" s="17"/>
      <c r="FV109" s="17"/>
      <c r="FW109" s="17"/>
      <c r="FX109" s="17"/>
      <c r="FY109" s="17"/>
      <c r="FZ109" s="17"/>
      <c r="GA109" s="17"/>
      <c r="GB109" s="17"/>
      <c r="GC109" s="17"/>
      <c r="GD109" s="17"/>
      <c r="GE109" s="17"/>
      <c r="GF109" s="17"/>
      <c r="GG109" s="17"/>
      <c r="GH109" s="17"/>
      <c r="GI109" s="17"/>
      <c r="GJ109" s="17"/>
      <c r="GK109" s="17"/>
      <c r="GL109" s="17"/>
      <c r="GM109" s="17"/>
      <c r="GN109" s="17"/>
      <c r="GO109" s="17"/>
      <c r="GP109" s="17"/>
      <c r="GQ109" s="17"/>
      <c r="GR109" s="17"/>
      <c r="GS109" s="17"/>
      <c r="GT109" s="17"/>
      <c r="GU109" s="17"/>
      <c r="GV109" s="17"/>
      <c r="GW109" s="17"/>
      <c r="GX109" s="17"/>
      <c r="GY109" s="17"/>
      <c r="GZ109" s="17"/>
      <c r="HA109" s="17"/>
      <c r="HB109" s="17"/>
      <c r="HC109" s="17"/>
      <c r="HD109" s="17"/>
      <c r="HE109" s="17"/>
      <c r="HF109" s="17"/>
      <c r="HG109" s="17"/>
      <c r="HH109" s="17"/>
      <c r="HI109" s="17"/>
      <c r="HJ109" s="17"/>
      <c r="HK109" s="17"/>
      <c r="HL109" s="17"/>
      <c r="HM109" s="17"/>
      <c r="HN109" s="17"/>
      <c r="HO109" s="17"/>
      <c r="HP109" s="17"/>
      <c r="HQ109" s="17"/>
      <c r="HR109" s="17"/>
      <c r="HS109" s="17"/>
      <c r="HT109" s="17"/>
      <c r="HU109" s="17"/>
      <c r="HV109" s="17"/>
      <c r="HW109" s="17"/>
      <c r="HX109" s="17"/>
      <c r="HY109" s="17"/>
      <c r="HZ109" s="17"/>
      <c r="IA109" s="17"/>
      <c r="IB109" s="17"/>
      <c r="IC109" s="17"/>
      <c r="ID109" s="17"/>
      <c r="IE109" s="17"/>
      <c r="IF109" s="17"/>
      <c r="IG109" s="17"/>
      <c r="IH109" s="17"/>
      <c r="II109" s="17"/>
      <c r="IJ109" s="17"/>
      <c r="IK109" s="17"/>
      <c r="IL109" s="17"/>
      <c r="IM109" s="17"/>
      <c r="IN109" s="17"/>
      <c r="IO109" s="17"/>
      <c r="IP109" s="17"/>
      <c r="IQ109" s="17"/>
      <c r="IR109" s="17"/>
      <c r="IS109" s="17"/>
      <c r="IT109" s="17"/>
      <c r="IU109" s="17"/>
    </row>
    <row r="110" spans="1:255">
      <c r="A110" s="333">
        <v>42</v>
      </c>
      <c r="B110" s="118"/>
      <c r="C110" s="118"/>
      <c r="D110" s="118"/>
      <c r="E110" s="76"/>
      <c r="F110" s="74"/>
      <c r="G110" s="118"/>
      <c r="H110" s="118"/>
      <c r="I110" s="118"/>
      <c r="J110" s="118"/>
      <c r="K110" s="554"/>
      <c r="L110" s="554"/>
      <c r="M110" s="273">
        <v>42</v>
      </c>
      <c r="N110" s="74"/>
      <c r="O110" s="554"/>
      <c r="P110" s="554"/>
      <c r="Q110" s="554"/>
      <c r="R110" s="554">
        <f t="shared" si="1"/>
        <v>0</v>
      </c>
      <c r="S110" s="273">
        <v>42</v>
      </c>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row>
    <row r="111" spans="1:255">
      <c r="A111" s="333">
        <v>43</v>
      </c>
      <c r="B111" s="118"/>
      <c r="C111" s="118"/>
      <c r="D111" s="118"/>
      <c r="E111" s="76"/>
      <c r="F111" s="74"/>
      <c r="G111" s="118"/>
      <c r="H111" s="118"/>
      <c r="I111" s="118"/>
      <c r="J111" s="118"/>
      <c r="K111" s="554"/>
      <c r="L111" s="554"/>
      <c r="M111" s="273">
        <v>43</v>
      </c>
      <c r="N111" s="74"/>
      <c r="O111" s="554"/>
      <c r="P111" s="554"/>
      <c r="Q111" s="554"/>
      <c r="R111" s="554">
        <f t="shared" si="1"/>
        <v>0</v>
      </c>
      <c r="S111" s="273">
        <v>43</v>
      </c>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row>
    <row r="112" spans="1:255">
      <c r="A112" s="333">
        <v>44</v>
      </c>
      <c r="B112" s="118"/>
      <c r="C112" s="118"/>
      <c r="D112" s="118"/>
      <c r="E112" s="76"/>
      <c r="F112" s="74"/>
      <c r="G112" s="118"/>
      <c r="H112" s="118"/>
      <c r="I112" s="118"/>
      <c r="J112" s="118"/>
      <c r="K112" s="554"/>
      <c r="L112" s="554"/>
      <c r="M112" s="273">
        <v>44</v>
      </c>
      <c r="N112" s="74"/>
      <c r="O112" s="554"/>
      <c r="P112" s="554"/>
      <c r="Q112" s="554"/>
      <c r="R112" s="554">
        <f t="shared" si="1"/>
        <v>0</v>
      </c>
      <c r="S112" s="273">
        <v>44</v>
      </c>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row>
    <row r="113" spans="1:255">
      <c r="A113" s="333">
        <v>45</v>
      </c>
      <c r="B113" s="118"/>
      <c r="C113" s="118"/>
      <c r="D113" s="118"/>
      <c r="E113" s="76"/>
      <c r="F113" s="74"/>
      <c r="G113" s="118"/>
      <c r="H113" s="118"/>
      <c r="I113" s="118"/>
      <c r="J113" s="118"/>
      <c r="K113" s="554"/>
      <c r="L113" s="554"/>
      <c r="M113" s="273">
        <v>45</v>
      </c>
      <c r="N113" s="74"/>
      <c r="O113" s="554"/>
      <c r="P113" s="554"/>
      <c r="Q113" s="554"/>
      <c r="R113" s="554">
        <f t="shared" si="1"/>
        <v>0</v>
      </c>
      <c r="S113" s="273">
        <v>45</v>
      </c>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row>
    <row r="114" spans="1:255">
      <c r="A114" s="333">
        <v>46</v>
      </c>
      <c r="B114" s="118"/>
      <c r="C114" s="118"/>
      <c r="D114" s="118"/>
      <c r="E114" s="76"/>
      <c r="F114" s="74"/>
      <c r="G114" s="118"/>
      <c r="H114" s="118"/>
      <c r="I114" s="118"/>
      <c r="J114" s="118"/>
      <c r="K114" s="554"/>
      <c r="L114" s="554"/>
      <c r="M114" s="273">
        <v>46</v>
      </c>
      <c r="N114" s="74"/>
      <c r="O114" s="554"/>
      <c r="P114" s="554"/>
      <c r="Q114" s="554"/>
      <c r="R114" s="554">
        <f t="shared" si="1"/>
        <v>0</v>
      </c>
      <c r="S114" s="273">
        <v>46</v>
      </c>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c r="FG114" s="17"/>
      <c r="FH114" s="17"/>
      <c r="FI114" s="17"/>
      <c r="FJ114" s="17"/>
      <c r="FK114" s="17"/>
      <c r="FL114" s="17"/>
      <c r="FM114" s="17"/>
      <c r="FN114" s="17"/>
      <c r="FO114" s="17"/>
      <c r="FP114" s="17"/>
      <c r="FQ114" s="17"/>
      <c r="FR114" s="17"/>
      <c r="FS114" s="17"/>
      <c r="FT114" s="17"/>
      <c r="FU114" s="17"/>
      <c r="FV114" s="17"/>
      <c r="FW114" s="17"/>
      <c r="FX114" s="17"/>
      <c r="FY114" s="17"/>
      <c r="FZ114" s="17"/>
      <c r="GA114" s="17"/>
      <c r="GB114" s="17"/>
      <c r="GC114" s="17"/>
      <c r="GD114" s="17"/>
      <c r="GE114" s="17"/>
      <c r="GF114" s="17"/>
      <c r="GG114" s="17"/>
      <c r="GH114" s="17"/>
      <c r="GI114" s="17"/>
      <c r="GJ114" s="17"/>
      <c r="GK114" s="17"/>
      <c r="GL114" s="17"/>
      <c r="GM114" s="17"/>
      <c r="GN114" s="17"/>
      <c r="GO114" s="17"/>
      <c r="GP114" s="17"/>
      <c r="GQ114" s="17"/>
      <c r="GR114" s="17"/>
      <c r="GS114" s="17"/>
      <c r="GT114" s="17"/>
      <c r="GU114" s="17"/>
      <c r="GV114" s="17"/>
      <c r="GW114" s="17"/>
      <c r="GX114" s="17"/>
      <c r="GY114" s="17"/>
      <c r="GZ114" s="17"/>
      <c r="HA114" s="17"/>
      <c r="HB114" s="17"/>
      <c r="HC114" s="17"/>
      <c r="HD114" s="17"/>
      <c r="HE114" s="17"/>
      <c r="HF114" s="17"/>
      <c r="HG114" s="17"/>
      <c r="HH114" s="17"/>
      <c r="HI114" s="17"/>
      <c r="HJ114" s="17"/>
      <c r="HK114" s="17"/>
      <c r="HL114" s="17"/>
      <c r="HM114" s="17"/>
      <c r="HN114" s="17"/>
      <c r="HO114" s="17"/>
      <c r="HP114" s="17"/>
      <c r="HQ114" s="17"/>
      <c r="HR114" s="17"/>
      <c r="HS114" s="17"/>
      <c r="HT114" s="17"/>
      <c r="HU114" s="17"/>
      <c r="HV114" s="17"/>
      <c r="HW114" s="17"/>
      <c r="HX114" s="17"/>
      <c r="HY114" s="17"/>
      <c r="HZ114" s="17"/>
      <c r="IA114" s="17"/>
      <c r="IB114" s="17"/>
      <c r="IC114" s="17"/>
      <c r="ID114" s="17"/>
      <c r="IE114" s="17"/>
      <c r="IF114" s="17"/>
      <c r="IG114" s="17"/>
      <c r="IH114" s="17"/>
      <c r="II114" s="17"/>
      <c r="IJ114" s="17"/>
      <c r="IK114" s="17"/>
      <c r="IL114" s="17"/>
      <c r="IM114" s="17"/>
      <c r="IN114" s="17"/>
      <c r="IO114" s="17"/>
      <c r="IP114" s="17"/>
      <c r="IQ114" s="17"/>
      <c r="IR114" s="17"/>
      <c r="IS114" s="17"/>
      <c r="IT114" s="17"/>
      <c r="IU114" s="17"/>
    </row>
    <row r="115" spans="1:255">
      <c r="A115" s="333">
        <v>47</v>
      </c>
      <c r="B115" s="118"/>
      <c r="C115" s="118"/>
      <c r="D115" s="118"/>
      <c r="E115" s="76"/>
      <c r="F115" s="74"/>
      <c r="G115" s="118"/>
      <c r="H115" s="118"/>
      <c r="I115" s="118"/>
      <c r="J115" s="118"/>
      <c r="K115" s="554"/>
      <c r="L115" s="554"/>
      <c r="M115" s="273">
        <v>47</v>
      </c>
      <c r="N115" s="74"/>
      <c r="O115" s="554"/>
      <c r="P115" s="554"/>
      <c r="Q115" s="554"/>
      <c r="R115" s="554">
        <f t="shared" si="1"/>
        <v>0</v>
      </c>
      <c r="S115" s="273">
        <v>47</v>
      </c>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c r="FG115" s="17"/>
      <c r="FH115" s="17"/>
      <c r="FI115" s="17"/>
      <c r="FJ115" s="17"/>
      <c r="FK115" s="17"/>
      <c r="FL115" s="17"/>
      <c r="FM115" s="17"/>
      <c r="FN115" s="17"/>
      <c r="FO115" s="17"/>
      <c r="FP115" s="17"/>
      <c r="FQ115" s="17"/>
      <c r="FR115" s="17"/>
      <c r="FS115" s="17"/>
      <c r="FT115" s="17"/>
      <c r="FU115" s="17"/>
      <c r="FV115" s="17"/>
      <c r="FW115" s="17"/>
      <c r="FX115" s="17"/>
      <c r="FY115" s="17"/>
      <c r="FZ115" s="17"/>
      <c r="GA115" s="17"/>
      <c r="GB115" s="17"/>
      <c r="GC115" s="17"/>
      <c r="GD115" s="17"/>
      <c r="GE115" s="17"/>
      <c r="GF115" s="17"/>
      <c r="GG115" s="17"/>
      <c r="GH115" s="17"/>
      <c r="GI115" s="17"/>
      <c r="GJ115" s="17"/>
      <c r="GK115" s="17"/>
      <c r="GL115" s="17"/>
      <c r="GM115" s="17"/>
      <c r="GN115" s="17"/>
      <c r="GO115" s="17"/>
      <c r="GP115" s="17"/>
      <c r="GQ115" s="17"/>
      <c r="GR115" s="17"/>
      <c r="GS115" s="17"/>
      <c r="GT115" s="17"/>
      <c r="GU115" s="17"/>
      <c r="GV115" s="17"/>
      <c r="GW115" s="17"/>
      <c r="GX115" s="17"/>
      <c r="GY115" s="17"/>
      <c r="GZ115" s="17"/>
      <c r="HA115" s="17"/>
      <c r="HB115" s="17"/>
      <c r="HC115" s="17"/>
      <c r="HD115" s="17"/>
      <c r="HE115" s="17"/>
      <c r="HF115" s="17"/>
      <c r="HG115" s="17"/>
      <c r="HH115" s="17"/>
      <c r="HI115" s="17"/>
      <c r="HJ115" s="17"/>
      <c r="HK115" s="17"/>
      <c r="HL115" s="17"/>
      <c r="HM115" s="17"/>
      <c r="HN115" s="17"/>
      <c r="HO115" s="17"/>
      <c r="HP115" s="17"/>
      <c r="HQ115" s="17"/>
      <c r="HR115" s="17"/>
      <c r="HS115" s="17"/>
      <c r="HT115" s="17"/>
      <c r="HU115" s="17"/>
      <c r="HV115" s="17"/>
      <c r="HW115" s="17"/>
      <c r="HX115" s="17"/>
      <c r="HY115" s="17"/>
      <c r="HZ115" s="17"/>
      <c r="IA115" s="17"/>
      <c r="IB115" s="17"/>
      <c r="IC115" s="17"/>
      <c r="ID115" s="17"/>
      <c r="IE115" s="17"/>
      <c r="IF115" s="17"/>
      <c r="IG115" s="17"/>
      <c r="IH115" s="17"/>
      <c r="II115" s="17"/>
      <c r="IJ115" s="17"/>
      <c r="IK115" s="17"/>
      <c r="IL115" s="17"/>
      <c r="IM115" s="17"/>
      <c r="IN115" s="17"/>
      <c r="IO115" s="17"/>
      <c r="IP115" s="17"/>
      <c r="IQ115" s="17"/>
      <c r="IR115" s="17"/>
      <c r="IS115" s="17"/>
      <c r="IT115" s="17"/>
      <c r="IU115" s="17"/>
    </row>
    <row r="116" spans="1:255">
      <c r="A116" s="333">
        <v>48</v>
      </c>
      <c r="B116" s="118"/>
      <c r="C116" s="118"/>
      <c r="D116" s="118"/>
      <c r="E116" s="76"/>
      <c r="F116" s="74"/>
      <c r="G116" s="118"/>
      <c r="H116" s="118"/>
      <c r="I116" s="118"/>
      <c r="J116" s="118"/>
      <c r="K116" s="554"/>
      <c r="L116" s="554"/>
      <c r="M116" s="273">
        <v>48</v>
      </c>
      <c r="N116" s="74"/>
      <c r="O116" s="554"/>
      <c r="P116" s="554"/>
      <c r="Q116" s="554"/>
      <c r="R116" s="554">
        <f t="shared" si="1"/>
        <v>0</v>
      </c>
      <c r="S116" s="273">
        <v>48</v>
      </c>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c r="FT116" s="17"/>
      <c r="FU116" s="17"/>
      <c r="FV116" s="17"/>
      <c r="FW116" s="17"/>
      <c r="FX116" s="17"/>
      <c r="FY116" s="17"/>
      <c r="FZ116" s="17"/>
      <c r="GA116" s="17"/>
      <c r="GB116" s="17"/>
      <c r="GC116" s="17"/>
      <c r="GD116" s="17"/>
      <c r="GE116" s="17"/>
      <c r="GF116" s="17"/>
      <c r="GG116" s="17"/>
      <c r="GH116" s="17"/>
      <c r="GI116" s="17"/>
      <c r="GJ116" s="17"/>
      <c r="GK116" s="17"/>
      <c r="GL116" s="17"/>
      <c r="GM116" s="17"/>
      <c r="GN116" s="17"/>
      <c r="GO116" s="17"/>
      <c r="GP116" s="17"/>
      <c r="GQ116" s="17"/>
      <c r="GR116" s="17"/>
      <c r="GS116" s="17"/>
      <c r="GT116" s="17"/>
      <c r="GU116" s="17"/>
      <c r="GV116" s="17"/>
      <c r="GW116" s="17"/>
      <c r="GX116" s="17"/>
      <c r="GY116" s="17"/>
      <c r="GZ116" s="17"/>
      <c r="HA116" s="17"/>
      <c r="HB116" s="17"/>
      <c r="HC116" s="17"/>
      <c r="HD116" s="17"/>
      <c r="HE116" s="17"/>
      <c r="HF116" s="17"/>
      <c r="HG116" s="17"/>
      <c r="HH116" s="17"/>
      <c r="HI116" s="17"/>
      <c r="HJ116" s="17"/>
      <c r="HK116" s="17"/>
      <c r="HL116" s="17"/>
      <c r="HM116" s="17"/>
      <c r="HN116" s="17"/>
      <c r="HO116" s="17"/>
      <c r="HP116" s="17"/>
      <c r="HQ116" s="17"/>
      <c r="HR116" s="17"/>
      <c r="HS116" s="17"/>
      <c r="HT116" s="17"/>
      <c r="HU116" s="17"/>
      <c r="HV116" s="17"/>
      <c r="HW116" s="17"/>
      <c r="HX116" s="17"/>
      <c r="HY116" s="17"/>
      <c r="HZ116" s="17"/>
      <c r="IA116" s="17"/>
      <c r="IB116" s="17"/>
      <c r="IC116" s="17"/>
      <c r="ID116" s="17"/>
      <c r="IE116" s="17"/>
      <c r="IF116" s="17"/>
      <c r="IG116" s="17"/>
      <c r="IH116" s="17"/>
      <c r="II116" s="17"/>
      <c r="IJ116" s="17"/>
      <c r="IK116" s="17"/>
      <c r="IL116" s="17"/>
      <c r="IM116" s="17"/>
      <c r="IN116" s="17"/>
      <c r="IO116" s="17"/>
      <c r="IP116" s="17"/>
      <c r="IQ116" s="17"/>
      <c r="IR116" s="17"/>
      <c r="IS116" s="17"/>
      <c r="IT116" s="17"/>
      <c r="IU116" s="17"/>
    </row>
    <row r="117" spans="1:255">
      <c r="A117" s="333">
        <v>49</v>
      </c>
      <c r="B117" s="118"/>
      <c r="C117" s="118"/>
      <c r="D117" s="118"/>
      <c r="E117" s="76"/>
      <c r="F117" s="74"/>
      <c r="G117" s="118"/>
      <c r="H117" s="118"/>
      <c r="I117" s="118"/>
      <c r="J117" s="118"/>
      <c r="K117" s="554"/>
      <c r="L117" s="554"/>
      <c r="M117" s="273">
        <v>49</v>
      </c>
      <c r="N117" s="74"/>
      <c r="O117" s="554"/>
      <c r="P117" s="554"/>
      <c r="Q117" s="554"/>
      <c r="R117" s="554">
        <f t="shared" si="1"/>
        <v>0</v>
      </c>
      <c r="S117" s="273">
        <v>49</v>
      </c>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c r="FG117" s="17"/>
      <c r="FH117" s="17"/>
      <c r="FI117" s="17"/>
      <c r="FJ117" s="17"/>
      <c r="FK117" s="17"/>
      <c r="FL117" s="17"/>
      <c r="FM117" s="17"/>
      <c r="FN117" s="17"/>
      <c r="FO117" s="17"/>
      <c r="FP117" s="17"/>
      <c r="FQ117" s="17"/>
      <c r="FR117" s="17"/>
      <c r="FS117" s="17"/>
      <c r="FT117" s="17"/>
      <c r="FU117" s="17"/>
      <c r="FV117" s="17"/>
      <c r="FW117" s="17"/>
      <c r="FX117" s="17"/>
      <c r="FY117" s="17"/>
      <c r="FZ117" s="17"/>
      <c r="GA117" s="17"/>
      <c r="GB117" s="17"/>
      <c r="GC117" s="17"/>
      <c r="GD117" s="17"/>
      <c r="GE117" s="17"/>
      <c r="GF117" s="17"/>
      <c r="GG117" s="17"/>
      <c r="GH117" s="17"/>
      <c r="GI117" s="17"/>
      <c r="GJ117" s="17"/>
      <c r="GK117" s="17"/>
      <c r="GL117" s="17"/>
      <c r="GM117" s="17"/>
      <c r="GN117" s="17"/>
      <c r="GO117" s="17"/>
      <c r="GP117" s="17"/>
      <c r="GQ117" s="17"/>
      <c r="GR117" s="17"/>
      <c r="GS117" s="17"/>
      <c r="GT117" s="17"/>
      <c r="GU117" s="17"/>
      <c r="GV117" s="17"/>
      <c r="GW117" s="17"/>
      <c r="GX117" s="17"/>
      <c r="GY117" s="17"/>
      <c r="GZ117" s="17"/>
      <c r="HA117" s="17"/>
      <c r="HB117" s="17"/>
      <c r="HC117" s="17"/>
      <c r="HD117" s="17"/>
      <c r="HE117" s="17"/>
      <c r="HF117" s="17"/>
      <c r="HG117" s="17"/>
      <c r="HH117" s="17"/>
      <c r="HI117" s="17"/>
      <c r="HJ117" s="17"/>
      <c r="HK117" s="17"/>
      <c r="HL117" s="17"/>
      <c r="HM117" s="17"/>
      <c r="HN117" s="17"/>
      <c r="HO117" s="17"/>
      <c r="HP117" s="17"/>
      <c r="HQ117" s="17"/>
      <c r="HR117" s="17"/>
      <c r="HS117" s="17"/>
      <c r="HT117" s="17"/>
      <c r="HU117" s="17"/>
      <c r="HV117" s="17"/>
      <c r="HW117" s="17"/>
      <c r="HX117" s="17"/>
      <c r="HY117" s="17"/>
      <c r="HZ117" s="17"/>
      <c r="IA117" s="17"/>
      <c r="IB117" s="17"/>
      <c r="IC117" s="17"/>
      <c r="ID117" s="17"/>
      <c r="IE117" s="17"/>
      <c r="IF117" s="17"/>
      <c r="IG117" s="17"/>
      <c r="IH117" s="17"/>
      <c r="II117" s="17"/>
      <c r="IJ117" s="17"/>
      <c r="IK117" s="17"/>
      <c r="IL117" s="17"/>
      <c r="IM117" s="17"/>
      <c r="IN117" s="17"/>
      <c r="IO117" s="17"/>
      <c r="IP117" s="17"/>
      <c r="IQ117" s="17"/>
      <c r="IR117" s="17"/>
      <c r="IS117" s="17"/>
      <c r="IT117" s="17"/>
      <c r="IU117" s="17"/>
    </row>
    <row r="118" spans="1:255">
      <c r="A118" s="333">
        <v>50</v>
      </c>
      <c r="B118" s="118"/>
      <c r="C118" s="118"/>
      <c r="D118" s="118"/>
      <c r="E118" s="76"/>
      <c r="F118" s="74"/>
      <c r="G118" s="118"/>
      <c r="H118" s="118"/>
      <c r="I118" s="118"/>
      <c r="J118" s="118"/>
      <c r="K118" s="554"/>
      <c r="L118" s="554"/>
      <c r="M118" s="273">
        <v>50</v>
      </c>
      <c r="N118" s="74"/>
      <c r="O118" s="554"/>
      <c r="P118" s="554"/>
      <c r="Q118" s="554"/>
      <c r="R118" s="554">
        <f t="shared" si="1"/>
        <v>0</v>
      </c>
      <c r="S118" s="273">
        <v>50</v>
      </c>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7"/>
      <c r="EY118" s="17"/>
      <c r="EZ118" s="17"/>
      <c r="FA118" s="17"/>
      <c r="FB118" s="17"/>
      <c r="FC118" s="17"/>
      <c r="FD118" s="17"/>
      <c r="FE118" s="17"/>
      <c r="FF118" s="17"/>
      <c r="FG118" s="17"/>
      <c r="FH118" s="17"/>
      <c r="FI118" s="17"/>
      <c r="FJ118" s="17"/>
      <c r="FK118" s="17"/>
      <c r="FL118" s="17"/>
      <c r="FM118" s="17"/>
      <c r="FN118" s="17"/>
      <c r="FO118" s="17"/>
      <c r="FP118" s="17"/>
      <c r="FQ118" s="17"/>
      <c r="FR118" s="17"/>
      <c r="FS118" s="17"/>
      <c r="FT118" s="17"/>
      <c r="FU118" s="17"/>
      <c r="FV118" s="17"/>
      <c r="FW118" s="17"/>
      <c r="FX118" s="17"/>
      <c r="FY118" s="17"/>
      <c r="FZ118" s="17"/>
      <c r="GA118" s="17"/>
      <c r="GB118" s="17"/>
      <c r="GC118" s="17"/>
      <c r="GD118" s="17"/>
      <c r="GE118" s="17"/>
      <c r="GF118" s="17"/>
      <c r="GG118" s="17"/>
      <c r="GH118" s="17"/>
      <c r="GI118" s="17"/>
      <c r="GJ118" s="17"/>
      <c r="GK118" s="17"/>
      <c r="GL118" s="17"/>
      <c r="GM118" s="17"/>
      <c r="GN118" s="17"/>
      <c r="GO118" s="17"/>
      <c r="GP118" s="17"/>
      <c r="GQ118" s="17"/>
      <c r="GR118" s="17"/>
      <c r="GS118" s="17"/>
      <c r="GT118" s="17"/>
      <c r="GU118" s="17"/>
      <c r="GV118" s="17"/>
      <c r="GW118" s="17"/>
      <c r="GX118" s="17"/>
      <c r="GY118" s="17"/>
      <c r="GZ118" s="17"/>
      <c r="HA118" s="17"/>
      <c r="HB118" s="17"/>
      <c r="HC118" s="17"/>
      <c r="HD118" s="17"/>
      <c r="HE118" s="17"/>
      <c r="HF118" s="17"/>
      <c r="HG118" s="17"/>
      <c r="HH118" s="17"/>
      <c r="HI118" s="17"/>
      <c r="HJ118" s="17"/>
      <c r="HK118" s="17"/>
      <c r="HL118" s="17"/>
      <c r="HM118" s="17"/>
      <c r="HN118" s="17"/>
      <c r="HO118" s="17"/>
      <c r="HP118" s="17"/>
      <c r="HQ118" s="17"/>
      <c r="HR118" s="17"/>
      <c r="HS118" s="17"/>
      <c r="HT118" s="17"/>
      <c r="HU118" s="17"/>
      <c r="HV118" s="17"/>
      <c r="HW118" s="17"/>
      <c r="HX118" s="17"/>
      <c r="HY118" s="17"/>
      <c r="HZ118" s="17"/>
      <c r="IA118" s="17"/>
      <c r="IB118" s="17"/>
      <c r="IC118" s="17"/>
      <c r="ID118" s="17"/>
      <c r="IE118" s="17"/>
      <c r="IF118" s="17"/>
      <c r="IG118" s="17"/>
      <c r="IH118" s="17"/>
      <c r="II118" s="17"/>
      <c r="IJ118" s="17"/>
      <c r="IK118" s="17"/>
      <c r="IL118" s="17"/>
      <c r="IM118" s="17"/>
      <c r="IN118" s="17"/>
      <c r="IO118" s="17"/>
      <c r="IP118" s="17"/>
      <c r="IQ118" s="17"/>
      <c r="IR118" s="17"/>
      <c r="IS118" s="17"/>
      <c r="IT118" s="17"/>
      <c r="IU118" s="17"/>
    </row>
    <row r="119" spans="1:255">
      <c r="A119" s="333">
        <v>51</v>
      </c>
      <c r="B119" s="118"/>
      <c r="C119" s="118"/>
      <c r="D119" s="118"/>
      <c r="E119" s="76"/>
      <c r="F119" s="74"/>
      <c r="G119" s="118"/>
      <c r="H119" s="118"/>
      <c r="I119" s="118"/>
      <c r="J119" s="118"/>
      <c r="K119" s="554"/>
      <c r="L119" s="554"/>
      <c r="M119" s="273">
        <v>51</v>
      </c>
      <c r="N119" s="74"/>
      <c r="O119" s="554"/>
      <c r="P119" s="554"/>
      <c r="Q119" s="554"/>
      <c r="R119" s="554">
        <f t="shared" si="1"/>
        <v>0</v>
      </c>
      <c r="S119" s="273">
        <v>51</v>
      </c>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17"/>
      <c r="EY119" s="17"/>
      <c r="EZ119" s="17"/>
      <c r="FA119" s="17"/>
      <c r="FB119" s="17"/>
      <c r="FC119" s="17"/>
      <c r="FD119" s="17"/>
      <c r="FE119" s="17"/>
      <c r="FF119" s="17"/>
      <c r="FG119" s="17"/>
      <c r="FH119" s="17"/>
      <c r="FI119" s="17"/>
      <c r="FJ119" s="17"/>
      <c r="FK119" s="17"/>
      <c r="FL119" s="17"/>
      <c r="FM119" s="17"/>
      <c r="FN119" s="17"/>
      <c r="FO119" s="17"/>
      <c r="FP119" s="17"/>
      <c r="FQ119" s="17"/>
      <c r="FR119" s="17"/>
      <c r="FS119" s="17"/>
      <c r="FT119" s="17"/>
      <c r="FU119" s="17"/>
      <c r="FV119" s="17"/>
      <c r="FW119" s="17"/>
      <c r="FX119" s="17"/>
      <c r="FY119" s="17"/>
      <c r="FZ119" s="17"/>
      <c r="GA119" s="17"/>
      <c r="GB119" s="17"/>
      <c r="GC119" s="17"/>
      <c r="GD119" s="17"/>
      <c r="GE119" s="17"/>
      <c r="GF119" s="17"/>
      <c r="GG119" s="17"/>
      <c r="GH119" s="17"/>
      <c r="GI119" s="17"/>
      <c r="GJ119" s="17"/>
      <c r="GK119" s="17"/>
      <c r="GL119" s="17"/>
      <c r="GM119" s="17"/>
      <c r="GN119" s="17"/>
      <c r="GO119" s="17"/>
      <c r="GP119" s="17"/>
      <c r="GQ119" s="17"/>
      <c r="GR119" s="17"/>
      <c r="GS119" s="17"/>
      <c r="GT119" s="17"/>
      <c r="GU119" s="17"/>
      <c r="GV119" s="17"/>
      <c r="GW119" s="17"/>
      <c r="GX119" s="17"/>
      <c r="GY119" s="17"/>
      <c r="GZ119" s="17"/>
      <c r="HA119" s="17"/>
      <c r="HB119" s="17"/>
      <c r="HC119" s="17"/>
      <c r="HD119" s="17"/>
      <c r="HE119" s="17"/>
      <c r="HF119" s="17"/>
      <c r="HG119" s="17"/>
      <c r="HH119" s="17"/>
      <c r="HI119" s="17"/>
      <c r="HJ119" s="17"/>
      <c r="HK119" s="17"/>
      <c r="HL119" s="17"/>
      <c r="HM119" s="17"/>
      <c r="HN119" s="17"/>
      <c r="HO119" s="17"/>
      <c r="HP119" s="17"/>
      <c r="HQ119" s="17"/>
      <c r="HR119" s="17"/>
      <c r="HS119" s="17"/>
      <c r="HT119" s="17"/>
      <c r="HU119" s="17"/>
      <c r="HV119" s="17"/>
      <c r="HW119" s="17"/>
      <c r="HX119" s="17"/>
      <c r="HY119" s="17"/>
      <c r="HZ119" s="17"/>
      <c r="IA119" s="17"/>
      <c r="IB119" s="17"/>
      <c r="IC119" s="17"/>
      <c r="ID119" s="17"/>
      <c r="IE119" s="17"/>
      <c r="IF119" s="17"/>
      <c r="IG119" s="17"/>
      <c r="IH119" s="17"/>
      <c r="II119" s="17"/>
      <c r="IJ119" s="17"/>
      <c r="IK119" s="17"/>
      <c r="IL119" s="17"/>
      <c r="IM119" s="17"/>
      <c r="IN119" s="17"/>
      <c r="IO119" s="17"/>
      <c r="IP119" s="17"/>
      <c r="IQ119" s="17"/>
      <c r="IR119" s="17"/>
      <c r="IS119" s="17"/>
      <c r="IT119" s="17"/>
      <c r="IU119" s="17"/>
    </row>
    <row r="120" spans="1:255">
      <c r="A120" s="333">
        <v>52</v>
      </c>
      <c r="B120" s="118"/>
      <c r="C120" s="118"/>
      <c r="D120" s="118"/>
      <c r="E120" s="76"/>
      <c r="F120" s="74"/>
      <c r="G120" s="118"/>
      <c r="H120" s="118"/>
      <c r="I120" s="118"/>
      <c r="J120" s="118"/>
      <c r="K120" s="554"/>
      <c r="L120" s="554"/>
      <c r="M120" s="273">
        <v>52</v>
      </c>
      <c r="N120" s="74"/>
      <c r="O120" s="554"/>
      <c r="P120" s="554"/>
      <c r="Q120" s="554"/>
      <c r="R120" s="554">
        <f t="shared" si="1"/>
        <v>0</v>
      </c>
      <c r="S120" s="273">
        <v>52</v>
      </c>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row>
    <row r="121" spans="1:255">
      <c r="A121" s="333">
        <v>53</v>
      </c>
      <c r="B121" s="118"/>
      <c r="C121" s="118"/>
      <c r="D121" s="118"/>
      <c r="E121" s="76"/>
      <c r="F121" s="74"/>
      <c r="G121" s="118"/>
      <c r="H121" s="118"/>
      <c r="I121" s="118"/>
      <c r="J121" s="118"/>
      <c r="K121" s="554"/>
      <c r="L121" s="554"/>
      <c r="M121" s="273">
        <v>53</v>
      </c>
      <c r="N121" s="74"/>
      <c r="O121" s="554"/>
      <c r="P121" s="554"/>
      <c r="Q121" s="554"/>
      <c r="R121" s="554">
        <f t="shared" si="1"/>
        <v>0</v>
      </c>
      <c r="S121" s="273">
        <v>53</v>
      </c>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row>
    <row r="122" spans="1:255">
      <c r="A122" s="333">
        <v>54</v>
      </c>
      <c r="B122" s="118"/>
      <c r="C122" s="118"/>
      <c r="D122" s="118"/>
      <c r="E122" s="76"/>
      <c r="F122" s="74"/>
      <c r="G122" s="118"/>
      <c r="H122" s="118"/>
      <c r="I122" s="118"/>
      <c r="J122" s="118"/>
      <c r="K122" s="554"/>
      <c r="L122" s="554"/>
      <c r="M122" s="273">
        <v>54</v>
      </c>
      <c r="N122" s="74"/>
      <c r="O122" s="554"/>
      <c r="P122" s="554"/>
      <c r="Q122" s="554"/>
      <c r="R122" s="554">
        <f t="shared" si="1"/>
        <v>0</v>
      </c>
      <c r="S122" s="273">
        <v>54</v>
      </c>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row>
    <row r="123" spans="1:255">
      <c r="A123" s="333">
        <v>55</v>
      </c>
      <c r="B123" s="118"/>
      <c r="C123" s="118"/>
      <c r="D123" s="118"/>
      <c r="E123" s="76"/>
      <c r="F123" s="74"/>
      <c r="G123" s="118"/>
      <c r="H123" s="118"/>
      <c r="I123" s="118"/>
      <c r="J123" s="118"/>
      <c r="K123" s="554"/>
      <c r="L123" s="554"/>
      <c r="M123" s="273">
        <v>55</v>
      </c>
      <c r="N123" s="74"/>
      <c r="O123" s="554"/>
      <c r="P123" s="554"/>
      <c r="Q123" s="554"/>
      <c r="R123" s="554">
        <f t="shared" si="1"/>
        <v>0</v>
      </c>
      <c r="S123" s="273">
        <v>55</v>
      </c>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row>
    <row r="124" spans="1:255">
      <c r="A124" s="333">
        <v>56</v>
      </c>
      <c r="B124" s="118"/>
      <c r="C124" s="118"/>
      <c r="D124" s="118"/>
      <c r="E124" s="76"/>
      <c r="F124" s="74"/>
      <c r="G124" s="118"/>
      <c r="H124" s="118"/>
      <c r="I124" s="118"/>
      <c r="J124" s="118"/>
      <c r="K124" s="554"/>
      <c r="L124" s="554"/>
      <c r="M124" s="273">
        <v>56</v>
      </c>
      <c r="N124" s="74"/>
      <c r="O124" s="554"/>
      <c r="P124" s="554"/>
      <c r="Q124" s="554"/>
      <c r="R124" s="554">
        <f t="shared" si="1"/>
        <v>0</v>
      </c>
      <c r="S124" s="273">
        <v>56</v>
      </c>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7"/>
      <c r="EY124" s="17"/>
      <c r="EZ124" s="17"/>
      <c r="FA124" s="17"/>
      <c r="FB124" s="17"/>
      <c r="FC124" s="17"/>
      <c r="FD124" s="17"/>
      <c r="FE124" s="17"/>
      <c r="FF124" s="17"/>
      <c r="FG124" s="17"/>
      <c r="FH124" s="17"/>
      <c r="FI124" s="17"/>
      <c r="FJ124" s="17"/>
      <c r="FK124" s="17"/>
      <c r="FL124" s="17"/>
      <c r="FM124" s="17"/>
      <c r="FN124" s="17"/>
      <c r="FO124" s="17"/>
      <c r="FP124" s="17"/>
      <c r="FQ124" s="17"/>
      <c r="FR124" s="17"/>
      <c r="FS124" s="17"/>
      <c r="FT124" s="17"/>
      <c r="FU124" s="17"/>
      <c r="FV124" s="17"/>
      <c r="FW124" s="17"/>
      <c r="FX124" s="17"/>
      <c r="FY124" s="17"/>
      <c r="FZ124" s="17"/>
      <c r="GA124" s="17"/>
      <c r="GB124" s="17"/>
      <c r="GC124" s="17"/>
      <c r="GD124" s="17"/>
      <c r="GE124" s="17"/>
      <c r="GF124" s="17"/>
      <c r="GG124" s="17"/>
      <c r="GH124" s="17"/>
      <c r="GI124" s="17"/>
      <c r="GJ124" s="17"/>
      <c r="GK124" s="17"/>
      <c r="GL124" s="17"/>
      <c r="GM124" s="17"/>
      <c r="GN124" s="17"/>
      <c r="GO124" s="17"/>
      <c r="GP124" s="17"/>
      <c r="GQ124" s="17"/>
      <c r="GR124" s="17"/>
      <c r="GS124" s="17"/>
      <c r="GT124" s="17"/>
      <c r="GU124" s="17"/>
      <c r="GV124" s="17"/>
      <c r="GW124" s="17"/>
      <c r="GX124" s="17"/>
      <c r="GY124" s="17"/>
      <c r="GZ124" s="17"/>
      <c r="HA124" s="17"/>
      <c r="HB124" s="17"/>
      <c r="HC124" s="17"/>
      <c r="HD124" s="17"/>
      <c r="HE124" s="17"/>
      <c r="HF124" s="17"/>
      <c r="HG124" s="17"/>
      <c r="HH124" s="17"/>
      <c r="HI124" s="17"/>
      <c r="HJ124" s="17"/>
      <c r="HK124" s="17"/>
      <c r="HL124" s="17"/>
      <c r="HM124" s="17"/>
      <c r="HN124" s="17"/>
      <c r="HO124" s="17"/>
      <c r="HP124" s="17"/>
      <c r="HQ124" s="17"/>
      <c r="HR124" s="17"/>
      <c r="HS124" s="17"/>
      <c r="HT124" s="17"/>
      <c r="HU124" s="17"/>
      <c r="HV124" s="17"/>
      <c r="HW124" s="17"/>
      <c r="HX124" s="17"/>
      <c r="HY124" s="17"/>
      <c r="HZ124" s="17"/>
      <c r="IA124" s="17"/>
      <c r="IB124" s="17"/>
      <c r="IC124" s="17"/>
      <c r="ID124" s="17"/>
      <c r="IE124" s="17"/>
      <c r="IF124" s="17"/>
      <c r="IG124" s="17"/>
      <c r="IH124" s="17"/>
      <c r="II124" s="17"/>
      <c r="IJ124" s="17"/>
      <c r="IK124" s="17"/>
      <c r="IL124" s="17"/>
      <c r="IM124" s="17"/>
      <c r="IN124" s="17"/>
      <c r="IO124" s="17"/>
      <c r="IP124" s="17"/>
      <c r="IQ124" s="17"/>
      <c r="IR124" s="17"/>
      <c r="IS124" s="17"/>
      <c r="IT124" s="17"/>
      <c r="IU124" s="17"/>
    </row>
    <row r="125" spans="1:255">
      <c r="A125" s="333">
        <v>57</v>
      </c>
      <c r="B125" s="118"/>
      <c r="C125" s="118"/>
      <c r="D125" s="118"/>
      <c r="E125" s="76"/>
      <c r="F125" s="74"/>
      <c r="G125" s="118"/>
      <c r="H125" s="118"/>
      <c r="I125" s="118"/>
      <c r="J125" s="118"/>
      <c r="K125" s="554"/>
      <c r="L125" s="554"/>
      <c r="M125" s="273">
        <v>57</v>
      </c>
      <c r="N125" s="74"/>
      <c r="O125" s="554"/>
      <c r="P125" s="554"/>
      <c r="Q125" s="554"/>
      <c r="R125" s="554">
        <f t="shared" si="1"/>
        <v>0</v>
      </c>
      <c r="S125" s="273">
        <v>57</v>
      </c>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c r="EM125" s="17"/>
      <c r="EN125" s="17"/>
      <c r="EO125" s="17"/>
      <c r="EP125" s="17"/>
      <c r="EQ125" s="17"/>
      <c r="ER125" s="17"/>
      <c r="ES125" s="17"/>
      <c r="ET125" s="17"/>
      <c r="EU125" s="17"/>
      <c r="EV125" s="17"/>
      <c r="EW125" s="17"/>
      <c r="EX125" s="17"/>
      <c r="EY125" s="17"/>
      <c r="EZ125" s="17"/>
      <c r="FA125" s="17"/>
      <c r="FB125" s="17"/>
      <c r="FC125" s="17"/>
      <c r="FD125" s="17"/>
      <c r="FE125" s="17"/>
      <c r="FF125" s="17"/>
      <c r="FG125" s="17"/>
      <c r="FH125" s="17"/>
      <c r="FI125" s="17"/>
      <c r="FJ125" s="17"/>
      <c r="FK125" s="17"/>
      <c r="FL125" s="17"/>
      <c r="FM125" s="17"/>
      <c r="FN125" s="17"/>
      <c r="FO125" s="17"/>
      <c r="FP125" s="17"/>
      <c r="FQ125" s="17"/>
      <c r="FR125" s="17"/>
      <c r="FS125" s="17"/>
      <c r="FT125" s="17"/>
      <c r="FU125" s="17"/>
      <c r="FV125" s="17"/>
      <c r="FW125" s="17"/>
      <c r="FX125" s="17"/>
      <c r="FY125" s="17"/>
      <c r="FZ125" s="17"/>
      <c r="GA125" s="17"/>
      <c r="GB125" s="17"/>
      <c r="GC125" s="17"/>
      <c r="GD125" s="17"/>
      <c r="GE125" s="17"/>
      <c r="GF125" s="17"/>
      <c r="GG125" s="17"/>
      <c r="GH125" s="17"/>
      <c r="GI125" s="17"/>
      <c r="GJ125" s="17"/>
      <c r="GK125" s="17"/>
      <c r="GL125" s="17"/>
      <c r="GM125" s="17"/>
      <c r="GN125" s="17"/>
      <c r="GO125" s="17"/>
      <c r="GP125" s="17"/>
      <c r="GQ125" s="17"/>
      <c r="GR125" s="17"/>
      <c r="GS125" s="17"/>
      <c r="GT125" s="17"/>
      <c r="GU125" s="17"/>
      <c r="GV125" s="17"/>
      <c r="GW125" s="17"/>
      <c r="GX125" s="17"/>
      <c r="GY125" s="17"/>
      <c r="GZ125" s="17"/>
      <c r="HA125" s="17"/>
      <c r="HB125" s="17"/>
      <c r="HC125" s="17"/>
      <c r="HD125" s="17"/>
      <c r="HE125" s="17"/>
      <c r="HF125" s="17"/>
      <c r="HG125" s="17"/>
      <c r="HH125" s="17"/>
      <c r="HI125" s="17"/>
      <c r="HJ125" s="17"/>
      <c r="HK125" s="17"/>
      <c r="HL125" s="17"/>
      <c r="HM125" s="17"/>
      <c r="HN125" s="17"/>
      <c r="HO125" s="17"/>
      <c r="HP125" s="17"/>
      <c r="HQ125" s="17"/>
      <c r="HR125" s="17"/>
      <c r="HS125" s="17"/>
      <c r="HT125" s="17"/>
      <c r="HU125" s="17"/>
      <c r="HV125" s="17"/>
      <c r="HW125" s="17"/>
      <c r="HX125" s="17"/>
      <c r="HY125" s="17"/>
      <c r="HZ125" s="17"/>
      <c r="IA125" s="17"/>
      <c r="IB125" s="17"/>
      <c r="IC125" s="17"/>
      <c r="ID125" s="17"/>
      <c r="IE125" s="17"/>
      <c r="IF125" s="17"/>
      <c r="IG125" s="17"/>
      <c r="IH125" s="17"/>
      <c r="II125" s="17"/>
      <c r="IJ125" s="17"/>
      <c r="IK125" s="17"/>
      <c r="IL125" s="17"/>
      <c r="IM125" s="17"/>
      <c r="IN125" s="17"/>
      <c r="IO125" s="17"/>
      <c r="IP125" s="17"/>
      <c r="IQ125" s="17"/>
      <c r="IR125" s="17"/>
      <c r="IS125" s="17"/>
      <c r="IT125" s="17"/>
      <c r="IU125" s="17"/>
    </row>
    <row r="126" spans="1:255">
      <c r="A126" s="333">
        <v>58</v>
      </c>
      <c r="B126" s="118"/>
      <c r="C126" s="118"/>
      <c r="D126" s="118"/>
      <c r="E126" s="76"/>
      <c r="F126" s="74"/>
      <c r="G126" s="118"/>
      <c r="H126" s="118"/>
      <c r="I126" s="118"/>
      <c r="J126" s="118"/>
      <c r="K126" s="554"/>
      <c r="L126" s="554"/>
      <c r="M126" s="273">
        <v>58</v>
      </c>
      <c r="N126" s="74"/>
      <c r="O126" s="554"/>
      <c r="P126" s="554"/>
      <c r="Q126" s="554"/>
      <c r="R126" s="554">
        <f t="shared" si="1"/>
        <v>0</v>
      </c>
      <c r="S126" s="273">
        <v>58</v>
      </c>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c r="EU126" s="17"/>
      <c r="EV126" s="17"/>
      <c r="EW126" s="17"/>
      <c r="EX126" s="17"/>
      <c r="EY126" s="17"/>
      <c r="EZ126" s="17"/>
      <c r="FA126" s="17"/>
      <c r="FB126" s="17"/>
      <c r="FC126" s="17"/>
      <c r="FD126" s="17"/>
      <c r="FE126" s="17"/>
      <c r="FF126" s="17"/>
      <c r="FG126" s="17"/>
      <c r="FH126" s="17"/>
      <c r="FI126" s="17"/>
      <c r="FJ126" s="17"/>
      <c r="FK126" s="17"/>
      <c r="FL126" s="17"/>
      <c r="FM126" s="17"/>
      <c r="FN126" s="17"/>
      <c r="FO126" s="17"/>
      <c r="FP126" s="17"/>
      <c r="FQ126" s="17"/>
      <c r="FR126" s="17"/>
      <c r="FS126" s="17"/>
      <c r="FT126" s="17"/>
      <c r="FU126" s="17"/>
      <c r="FV126" s="17"/>
      <c r="FW126" s="17"/>
      <c r="FX126" s="17"/>
      <c r="FY126" s="17"/>
      <c r="FZ126" s="17"/>
      <c r="GA126" s="17"/>
      <c r="GB126" s="17"/>
      <c r="GC126" s="17"/>
      <c r="GD126" s="17"/>
      <c r="GE126" s="17"/>
      <c r="GF126" s="17"/>
      <c r="GG126" s="17"/>
      <c r="GH126" s="17"/>
      <c r="GI126" s="17"/>
      <c r="GJ126" s="17"/>
      <c r="GK126" s="17"/>
      <c r="GL126" s="17"/>
      <c r="GM126" s="17"/>
      <c r="GN126" s="17"/>
      <c r="GO126" s="17"/>
      <c r="GP126" s="17"/>
      <c r="GQ126" s="17"/>
      <c r="GR126" s="17"/>
      <c r="GS126" s="17"/>
      <c r="GT126" s="17"/>
      <c r="GU126" s="17"/>
      <c r="GV126" s="17"/>
      <c r="GW126" s="17"/>
      <c r="GX126" s="17"/>
      <c r="GY126" s="17"/>
      <c r="GZ126" s="17"/>
      <c r="HA126" s="17"/>
      <c r="HB126" s="17"/>
      <c r="HC126" s="17"/>
      <c r="HD126" s="17"/>
      <c r="HE126" s="17"/>
      <c r="HF126" s="17"/>
      <c r="HG126" s="17"/>
      <c r="HH126" s="17"/>
      <c r="HI126" s="17"/>
      <c r="HJ126" s="17"/>
      <c r="HK126" s="17"/>
      <c r="HL126" s="17"/>
      <c r="HM126" s="17"/>
      <c r="HN126" s="17"/>
      <c r="HO126" s="17"/>
      <c r="HP126" s="17"/>
      <c r="HQ126" s="17"/>
      <c r="HR126" s="17"/>
      <c r="HS126" s="17"/>
      <c r="HT126" s="17"/>
      <c r="HU126" s="17"/>
      <c r="HV126" s="17"/>
      <c r="HW126" s="17"/>
      <c r="HX126" s="17"/>
      <c r="HY126" s="17"/>
      <c r="HZ126" s="17"/>
      <c r="IA126" s="17"/>
      <c r="IB126" s="17"/>
      <c r="IC126" s="17"/>
      <c r="ID126" s="17"/>
      <c r="IE126" s="17"/>
      <c r="IF126" s="17"/>
      <c r="IG126" s="17"/>
      <c r="IH126" s="17"/>
      <c r="II126" s="17"/>
      <c r="IJ126" s="17"/>
      <c r="IK126" s="17"/>
      <c r="IL126" s="17"/>
      <c r="IM126" s="17"/>
      <c r="IN126" s="17"/>
      <c r="IO126" s="17"/>
      <c r="IP126" s="17"/>
      <c r="IQ126" s="17"/>
      <c r="IR126" s="17"/>
      <c r="IS126" s="17"/>
      <c r="IT126" s="17"/>
      <c r="IU126" s="17"/>
    </row>
    <row r="127" spans="1:255">
      <c r="A127" s="333">
        <v>59</v>
      </c>
      <c r="B127" s="118"/>
      <c r="C127" s="118"/>
      <c r="D127" s="118"/>
      <c r="E127" s="76"/>
      <c r="F127" s="74"/>
      <c r="G127" s="118"/>
      <c r="H127" s="118"/>
      <c r="I127" s="118"/>
      <c r="J127" s="118"/>
      <c r="K127" s="554"/>
      <c r="L127" s="554"/>
      <c r="M127" s="273">
        <v>59</v>
      </c>
      <c r="N127" s="74"/>
      <c r="O127" s="554"/>
      <c r="P127" s="554"/>
      <c r="Q127" s="554"/>
      <c r="R127" s="554">
        <f t="shared" si="1"/>
        <v>0</v>
      </c>
      <c r="S127" s="273">
        <v>59</v>
      </c>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7"/>
      <c r="EY127" s="17"/>
      <c r="EZ127" s="17"/>
      <c r="FA127" s="17"/>
      <c r="FB127" s="17"/>
      <c r="FC127" s="17"/>
      <c r="FD127" s="17"/>
      <c r="FE127" s="17"/>
      <c r="FF127" s="17"/>
      <c r="FG127" s="17"/>
      <c r="FH127" s="17"/>
      <c r="FI127" s="17"/>
      <c r="FJ127" s="17"/>
      <c r="FK127" s="17"/>
      <c r="FL127" s="17"/>
      <c r="FM127" s="17"/>
      <c r="FN127" s="17"/>
      <c r="FO127" s="17"/>
      <c r="FP127" s="17"/>
      <c r="FQ127" s="17"/>
      <c r="FR127" s="17"/>
      <c r="FS127" s="17"/>
      <c r="FT127" s="17"/>
      <c r="FU127" s="17"/>
      <c r="FV127" s="17"/>
      <c r="FW127" s="17"/>
      <c r="FX127" s="17"/>
      <c r="FY127" s="17"/>
      <c r="FZ127" s="17"/>
      <c r="GA127" s="17"/>
      <c r="GB127" s="17"/>
      <c r="GC127" s="17"/>
      <c r="GD127" s="17"/>
      <c r="GE127" s="17"/>
      <c r="GF127" s="17"/>
      <c r="GG127" s="17"/>
      <c r="GH127" s="17"/>
      <c r="GI127" s="17"/>
      <c r="GJ127" s="17"/>
      <c r="GK127" s="17"/>
      <c r="GL127" s="17"/>
      <c r="GM127" s="17"/>
      <c r="GN127" s="17"/>
      <c r="GO127" s="17"/>
      <c r="GP127" s="17"/>
      <c r="GQ127" s="17"/>
      <c r="GR127" s="17"/>
      <c r="GS127" s="17"/>
      <c r="GT127" s="17"/>
      <c r="GU127" s="17"/>
      <c r="GV127" s="17"/>
      <c r="GW127" s="17"/>
      <c r="GX127" s="17"/>
      <c r="GY127" s="17"/>
      <c r="GZ127" s="17"/>
      <c r="HA127" s="17"/>
      <c r="HB127" s="17"/>
      <c r="HC127" s="17"/>
      <c r="HD127" s="17"/>
      <c r="HE127" s="17"/>
      <c r="HF127" s="17"/>
      <c r="HG127" s="17"/>
      <c r="HH127" s="17"/>
      <c r="HI127" s="17"/>
      <c r="HJ127" s="17"/>
      <c r="HK127" s="17"/>
      <c r="HL127" s="17"/>
      <c r="HM127" s="17"/>
      <c r="HN127" s="17"/>
      <c r="HO127" s="17"/>
      <c r="HP127" s="17"/>
      <c r="HQ127" s="17"/>
      <c r="HR127" s="17"/>
      <c r="HS127" s="17"/>
      <c r="HT127" s="17"/>
      <c r="HU127" s="17"/>
      <c r="HV127" s="17"/>
      <c r="HW127" s="17"/>
      <c r="HX127" s="17"/>
      <c r="HY127" s="17"/>
      <c r="HZ127" s="17"/>
      <c r="IA127" s="17"/>
      <c r="IB127" s="17"/>
      <c r="IC127" s="17"/>
      <c r="ID127" s="17"/>
      <c r="IE127" s="17"/>
      <c r="IF127" s="17"/>
      <c r="IG127" s="17"/>
      <c r="IH127" s="17"/>
      <c r="II127" s="17"/>
      <c r="IJ127" s="17"/>
      <c r="IK127" s="17"/>
      <c r="IL127" s="17"/>
      <c r="IM127" s="17"/>
      <c r="IN127" s="17"/>
      <c r="IO127" s="17"/>
      <c r="IP127" s="17"/>
      <c r="IQ127" s="17"/>
      <c r="IR127" s="17"/>
      <c r="IS127" s="17"/>
      <c r="IT127" s="17"/>
      <c r="IU127" s="17"/>
    </row>
    <row r="128" spans="1:255">
      <c r="A128" s="333">
        <v>60</v>
      </c>
      <c r="B128" s="118"/>
      <c r="C128" s="118"/>
      <c r="D128" s="118"/>
      <c r="E128" s="76"/>
      <c r="F128" s="74"/>
      <c r="G128" s="118"/>
      <c r="H128" s="118"/>
      <c r="I128" s="118"/>
      <c r="J128" s="118"/>
      <c r="K128" s="554"/>
      <c r="L128" s="554"/>
      <c r="M128" s="273">
        <v>60</v>
      </c>
      <c r="N128" s="74"/>
      <c r="O128" s="554"/>
      <c r="P128" s="554"/>
      <c r="Q128" s="554"/>
      <c r="R128" s="554">
        <f t="shared" si="1"/>
        <v>0</v>
      </c>
      <c r="S128" s="273">
        <v>60</v>
      </c>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c r="EM128" s="17"/>
      <c r="EN128" s="17"/>
      <c r="EO128" s="17"/>
      <c r="EP128" s="17"/>
      <c r="EQ128" s="17"/>
      <c r="ER128" s="17"/>
      <c r="ES128" s="17"/>
      <c r="ET128" s="17"/>
      <c r="EU128" s="17"/>
      <c r="EV128" s="17"/>
      <c r="EW128" s="17"/>
      <c r="EX128" s="17"/>
      <c r="EY128" s="17"/>
      <c r="EZ128" s="17"/>
      <c r="FA128" s="17"/>
      <c r="FB128" s="17"/>
      <c r="FC128" s="17"/>
      <c r="FD128" s="17"/>
      <c r="FE128" s="17"/>
      <c r="FF128" s="17"/>
      <c r="FG128" s="17"/>
      <c r="FH128" s="17"/>
      <c r="FI128" s="17"/>
      <c r="FJ128" s="17"/>
      <c r="FK128" s="17"/>
      <c r="FL128" s="17"/>
      <c r="FM128" s="17"/>
      <c r="FN128" s="17"/>
      <c r="FO128" s="17"/>
      <c r="FP128" s="17"/>
      <c r="FQ128" s="17"/>
      <c r="FR128" s="17"/>
      <c r="FS128" s="17"/>
      <c r="FT128" s="17"/>
      <c r="FU128" s="17"/>
      <c r="FV128" s="17"/>
      <c r="FW128" s="17"/>
      <c r="FX128" s="17"/>
      <c r="FY128" s="17"/>
      <c r="FZ128" s="17"/>
      <c r="GA128" s="17"/>
      <c r="GB128" s="17"/>
      <c r="GC128" s="17"/>
      <c r="GD128" s="17"/>
      <c r="GE128" s="17"/>
      <c r="GF128" s="17"/>
      <c r="GG128" s="17"/>
      <c r="GH128" s="17"/>
      <c r="GI128" s="17"/>
      <c r="GJ128" s="17"/>
      <c r="GK128" s="17"/>
      <c r="GL128" s="17"/>
      <c r="GM128" s="17"/>
      <c r="GN128" s="17"/>
      <c r="GO128" s="17"/>
      <c r="GP128" s="17"/>
      <c r="GQ128" s="17"/>
      <c r="GR128" s="17"/>
      <c r="GS128" s="17"/>
      <c r="GT128" s="17"/>
      <c r="GU128" s="17"/>
      <c r="GV128" s="17"/>
      <c r="GW128" s="17"/>
      <c r="GX128" s="17"/>
      <c r="GY128" s="17"/>
      <c r="GZ128" s="17"/>
      <c r="HA128" s="17"/>
      <c r="HB128" s="17"/>
      <c r="HC128" s="17"/>
      <c r="HD128" s="17"/>
      <c r="HE128" s="17"/>
      <c r="HF128" s="17"/>
      <c r="HG128" s="17"/>
      <c r="HH128" s="17"/>
      <c r="HI128" s="17"/>
      <c r="HJ128" s="17"/>
      <c r="HK128" s="17"/>
      <c r="HL128" s="17"/>
      <c r="HM128" s="17"/>
      <c r="HN128" s="17"/>
      <c r="HO128" s="17"/>
      <c r="HP128" s="17"/>
      <c r="HQ128" s="17"/>
      <c r="HR128" s="17"/>
      <c r="HS128" s="17"/>
      <c r="HT128" s="17"/>
      <c r="HU128" s="17"/>
      <c r="HV128" s="17"/>
      <c r="HW128" s="17"/>
      <c r="HX128" s="17"/>
      <c r="HY128" s="17"/>
      <c r="HZ128" s="17"/>
      <c r="IA128" s="17"/>
      <c r="IB128" s="17"/>
      <c r="IC128" s="17"/>
      <c r="ID128" s="17"/>
      <c r="IE128" s="17"/>
      <c r="IF128" s="17"/>
      <c r="IG128" s="17"/>
      <c r="IH128" s="17"/>
      <c r="II128" s="17"/>
      <c r="IJ128" s="17"/>
      <c r="IK128" s="17"/>
      <c r="IL128" s="17"/>
      <c r="IM128" s="17"/>
      <c r="IN128" s="17"/>
      <c r="IO128" s="17"/>
      <c r="IP128" s="17"/>
      <c r="IQ128" s="17"/>
      <c r="IR128" s="17"/>
      <c r="IS128" s="17"/>
      <c r="IT128" s="17"/>
      <c r="IU128" s="17"/>
    </row>
    <row r="129" spans="1:255">
      <c r="A129" s="333">
        <v>61</v>
      </c>
      <c r="B129" s="118"/>
      <c r="C129" s="118"/>
      <c r="D129" s="118"/>
      <c r="E129" s="76"/>
      <c r="F129" s="74"/>
      <c r="G129" s="118"/>
      <c r="H129" s="118"/>
      <c r="I129" s="118"/>
      <c r="J129" s="118"/>
      <c r="K129" s="554"/>
      <c r="L129" s="554"/>
      <c r="M129" s="273">
        <v>61</v>
      </c>
      <c r="N129" s="74"/>
      <c r="O129" s="554"/>
      <c r="P129" s="554"/>
      <c r="Q129" s="554"/>
      <c r="R129" s="554">
        <f t="shared" si="1"/>
        <v>0</v>
      </c>
      <c r="S129" s="273">
        <v>61</v>
      </c>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c r="EM129" s="17"/>
      <c r="EN129" s="17"/>
      <c r="EO129" s="17"/>
      <c r="EP129" s="17"/>
      <c r="EQ129" s="17"/>
      <c r="ER129" s="17"/>
      <c r="ES129" s="17"/>
      <c r="ET129" s="17"/>
      <c r="EU129" s="17"/>
      <c r="EV129" s="17"/>
      <c r="EW129" s="17"/>
      <c r="EX129" s="17"/>
      <c r="EY129" s="17"/>
      <c r="EZ129" s="17"/>
      <c r="FA129" s="17"/>
      <c r="FB129" s="17"/>
      <c r="FC129" s="17"/>
      <c r="FD129" s="17"/>
      <c r="FE129" s="17"/>
      <c r="FF129" s="17"/>
      <c r="FG129" s="17"/>
      <c r="FH129" s="17"/>
      <c r="FI129" s="17"/>
      <c r="FJ129" s="17"/>
      <c r="FK129" s="17"/>
      <c r="FL129" s="17"/>
      <c r="FM129" s="17"/>
      <c r="FN129" s="17"/>
      <c r="FO129" s="17"/>
      <c r="FP129" s="17"/>
      <c r="FQ129" s="17"/>
      <c r="FR129" s="17"/>
      <c r="FS129" s="17"/>
      <c r="FT129" s="17"/>
      <c r="FU129" s="17"/>
      <c r="FV129" s="17"/>
      <c r="FW129" s="17"/>
      <c r="FX129" s="17"/>
      <c r="FY129" s="17"/>
      <c r="FZ129" s="17"/>
      <c r="GA129" s="17"/>
      <c r="GB129" s="17"/>
      <c r="GC129" s="17"/>
      <c r="GD129" s="17"/>
      <c r="GE129" s="17"/>
      <c r="GF129" s="17"/>
      <c r="GG129" s="17"/>
      <c r="GH129" s="17"/>
      <c r="GI129" s="17"/>
      <c r="GJ129" s="17"/>
      <c r="GK129" s="17"/>
      <c r="GL129" s="17"/>
      <c r="GM129" s="17"/>
      <c r="GN129" s="17"/>
      <c r="GO129" s="17"/>
      <c r="GP129" s="17"/>
      <c r="GQ129" s="17"/>
      <c r="GR129" s="17"/>
      <c r="GS129" s="17"/>
      <c r="GT129" s="17"/>
      <c r="GU129" s="17"/>
      <c r="GV129" s="17"/>
      <c r="GW129" s="17"/>
      <c r="GX129" s="17"/>
      <c r="GY129" s="17"/>
      <c r="GZ129" s="17"/>
      <c r="HA129" s="17"/>
      <c r="HB129" s="17"/>
      <c r="HC129" s="17"/>
      <c r="HD129" s="17"/>
      <c r="HE129" s="17"/>
      <c r="HF129" s="17"/>
      <c r="HG129" s="17"/>
      <c r="HH129" s="17"/>
      <c r="HI129" s="17"/>
      <c r="HJ129" s="17"/>
      <c r="HK129" s="17"/>
      <c r="HL129" s="17"/>
      <c r="HM129" s="17"/>
      <c r="HN129" s="17"/>
      <c r="HO129" s="17"/>
      <c r="HP129" s="17"/>
      <c r="HQ129" s="17"/>
      <c r="HR129" s="17"/>
      <c r="HS129" s="17"/>
      <c r="HT129" s="17"/>
      <c r="HU129" s="17"/>
      <c r="HV129" s="17"/>
      <c r="HW129" s="17"/>
      <c r="HX129" s="17"/>
      <c r="HY129" s="17"/>
      <c r="HZ129" s="17"/>
      <c r="IA129" s="17"/>
      <c r="IB129" s="17"/>
      <c r="IC129" s="17"/>
      <c r="ID129" s="17"/>
      <c r="IE129" s="17"/>
      <c r="IF129" s="17"/>
      <c r="IG129" s="17"/>
      <c r="IH129" s="17"/>
      <c r="II129" s="17"/>
      <c r="IJ129" s="17"/>
      <c r="IK129" s="17"/>
      <c r="IL129" s="17"/>
      <c r="IM129" s="17"/>
      <c r="IN129" s="17"/>
      <c r="IO129" s="17"/>
      <c r="IP129" s="17"/>
      <c r="IQ129" s="17"/>
      <c r="IR129" s="17"/>
      <c r="IS129" s="17"/>
      <c r="IT129" s="17"/>
      <c r="IU129" s="17"/>
    </row>
    <row r="130" spans="1:255">
      <c r="A130" s="333">
        <v>62</v>
      </c>
      <c r="B130" s="118"/>
      <c r="C130" s="118"/>
      <c r="D130" s="118"/>
      <c r="E130" s="76"/>
      <c r="F130" s="74"/>
      <c r="G130" s="118"/>
      <c r="H130" s="118"/>
      <c r="I130" s="118"/>
      <c r="J130" s="118"/>
      <c r="K130" s="554"/>
      <c r="L130" s="554"/>
      <c r="M130" s="273">
        <v>62</v>
      </c>
      <c r="N130" s="74"/>
      <c r="O130" s="554"/>
      <c r="P130" s="554"/>
      <c r="Q130" s="554"/>
      <c r="R130" s="554">
        <f t="shared" si="1"/>
        <v>0</v>
      </c>
      <c r="S130" s="273">
        <v>62</v>
      </c>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c r="EL130" s="17"/>
      <c r="EM130" s="17"/>
      <c r="EN130" s="17"/>
      <c r="EO130" s="17"/>
      <c r="EP130" s="17"/>
      <c r="EQ130" s="17"/>
      <c r="ER130" s="17"/>
      <c r="ES130" s="17"/>
      <c r="ET130" s="17"/>
      <c r="EU130" s="17"/>
      <c r="EV130" s="17"/>
      <c r="EW130" s="17"/>
      <c r="EX130" s="17"/>
      <c r="EY130" s="17"/>
      <c r="EZ130" s="17"/>
      <c r="FA130" s="17"/>
      <c r="FB130" s="17"/>
      <c r="FC130" s="17"/>
      <c r="FD130" s="17"/>
      <c r="FE130" s="17"/>
      <c r="FF130" s="17"/>
      <c r="FG130" s="17"/>
      <c r="FH130" s="17"/>
      <c r="FI130" s="17"/>
      <c r="FJ130" s="17"/>
      <c r="FK130" s="17"/>
      <c r="FL130" s="17"/>
      <c r="FM130" s="17"/>
      <c r="FN130" s="17"/>
      <c r="FO130" s="17"/>
      <c r="FP130" s="17"/>
      <c r="FQ130" s="17"/>
      <c r="FR130" s="17"/>
      <c r="FS130" s="17"/>
      <c r="FT130" s="17"/>
      <c r="FU130" s="17"/>
      <c r="FV130" s="17"/>
      <c r="FW130" s="17"/>
      <c r="FX130" s="17"/>
      <c r="FY130" s="17"/>
      <c r="FZ130" s="17"/>
      <c r="GA130" s="17"/>
      <c r="GB130" s="17"/>
      <c r="GC130" s="17"/>
      <c r="GD130" s="17"/>
      <c r="GE130" s="17"/>
      <c r="GF130" s="17"/>
      <c r="GG130" s="17"/>
      <c r="GH130" s="17"/>
      <c r="GI130" s="17"/>
      <c r="GJ130" s="17"/>
      <c r="GK130" s="17"/>
      <c r="GL130" s="17"/>
      <c r="GM130" s="17"/>
      <c r="GN130" s="17"/>
      <c r="GO130" s="17"/>
      <c r="GP130" s="17"/>
      <c r="GQ130" s="17"/>
      <c r="GR130" s="17"/>
      <c r="GS130" s="17"/>
      <c r="GT130" s="17"/>
      <c r="GU130" s="17"/>
      <c r="GV130" s="17"/>
      <c r="GW130" s="17"/>
      <c r="GX130" s="17"/>
      <c r="GY130" s="17"/>
      <c r="GZ130" s="17"/>
      <c r="HA130" s="17"/>
      <c r="HB130" s="17"/>
      <c r="HC130" s="17"/>
      <c r="HD130" s="17"/>
      <c r="HE130" s="17"/>
      <c r="HF130" s="17"/>
      <c r="HG130" s="17"/>
      <c r="HH130" s="17"/>
      <c r="HI130" s="17"/>
      <c r="HJ130" s="17"/>
      <c r="HK130" s="17"/>
      <c r="HL130" s="17"/>
      <c r="HM130" s="17"/>
      <c r="HN130" s="17"/>
      <c r="HO130" s="17"/>
      <c r="HP130" s="17"/>
      <c r="HQ130" s="17"/>
      <c r="HR130" s="17"/>
      <c r="HS130" s="17"/>
      <c r="HT130" s="17"/>
      <c r="HU130" s="17"/>
      <c r="HV130" s="17"/>
      <c r="HW130" s="17"/>
      <c r="HX130" s="17"/>
      <c r="HY130" s="17"/>
      <c r="HZ130" s="17"/>
      <c r="IA130" s="17"/>
      <c r="IB130" s="17"/>
      <c r="IC130" s="17"/>
      <c r="ID130" s="17"/>
      <c r="IE130" s="17"/>
      <c r="IF130" s="17"/>
      <c r="IG130" s="17"/>
      <c r="IH130" s="17"/>
      <c r="II130" s="17"/>
      <c r="IJ130" s="17"/>
      <c r="IK130" s="17"/>
      <c r="IL130" s="17"/>
      <c r="IM130" s="17"/>
      <c r="IN130" s="17"/>
      <c r="IO130" s="17"/>
      <c r="IP130" s="17"/>
      <c r="IQ130" s="17"/>
      <c r="IR130" s="17"/>
      <c r="IS130" s="17"/>
      <c r="IT130" s="17"/>
      <c r="IU130" s="17"/>
    </row>
    <row r="131" spans="1:255">
      <c r="A131" s="333">
        <v>63</v>
      </c>
      <c r="B131" s="118"/>
      <c r="C131" s="118"/>
      <c r="D131" s="118"/>
      <c r="E131" s="76"/>
      <c r="F131" s="74"/>
      <c r="G131" s="118"/>
      <c r="H131" s="118"/>
      <c r="I131" s="118"/>
      <c r="J131" s="118"/>
      <c r="K131" s="554"/>
      <c r="L131" s="554"/>
      <c r="M131" s="273">
        <v>63</v>
      </c>
      <c r="N131" s="74"/>
      <c r="O131" s="554"/>
      <c r="P131" s="554"/>
      <c r="Q131" s="554"/>
      <c r="R131" s="554">
        <f t="shared" si="1"/>
        <v>0</v>
      </c>
      <c r="S131" s="273">
        <v>63</v>
      </c>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17"/>
      <c r="DS131" s="17"/>
      <c r="DT131" s="17"/>
      <c r="DU131" s="17"/>
      <c r="DV131" s="17"/>
      <c r="DW131" s="17"/>
      <c r="DX131" s="17"/>
      <c r="DY131" s="17"/>
      <c r="DZ131" s="17"/>
      <c r="EA131" s="17"/>
      <c r="EB131" s="17"/>
      <c r="EC131" s="17"/>
      <c r="ED131" s="17"/>
      <c r="EE131" s="17"/>
      <c r="EF131" s="17"/>
      <c r="EG131" s="17"/>
      <c r="EH131" s="17"/>
      <c r="EI131" s="17"/>
      <c r="EJ131" s="17"/>
      <c r="EK131" s="17"/>
      <c r="EL131" s="17"/>
      <c r="EM131" s="17"/>
      <c r="EN131" s="17"/>
      <c r="EO131" s="17"/>
      <c r="EP131" s="17"/>
      <c r="EQ131" s="17"/>
      <c r="ER131" s="17"/>
      <c r="ES131" s="17"/>
      <c r="ET131" s="17"/>
      <c r="EU131" s="17"/>
      <c r="EV131" s="17"/>
      <c r="EW131" s="17"/>
      <c r="EX131" s="17"/>
      <c r="EY131" s="17"/>
      <c r="EZ131" s="17"/>
      <c r="FA131" s="17"/>
      <c r="FB131" s="17"/>
      <c r="FC131" s="17"/>
      <c r="FD131" s="17"/>
      <c r="FE131" s="17"/>
      <c r="FF131" s="17"/>
      <c r="FG131" s="17"/>
      <c r="FH131" s="17"/>
      <c r="FI131" s="17"/>
      <c r="FJ131" s="17"/>
      <c r="FK131" s="17"/>
      <c r="FL131" s="17"/>
      <c r="FM131" s="17"/>
      <c r="FN131" s="17"/>
      <c r="FO131" s="17"/>
      <c r="FP131" s="17"/>
      <c r="FQ131" s="17"/>
      <c r="FR131" s="17"/>
      <c r="FS131" s="17"/>
      <c r="FT131" s="17"/>
      <c r="FU131" s="17"/>
      <c r="FV131" s="17"/>
      <c r="FW131" s="17"/>
      <c r="FX131" s="17"/>
      <c r="FY131" s="17"/>
      <c r="FZ131" s="17"/>
      <c r="GA131" s="17"/>
      <c r="GB131" s="17"/>
      <c r="GC131" s="17"/>
      <c r="GD131" s="17"/>
      <c r="GE131" s="17"/>
      <c r="GF131" s="17"/>
      <c r="GG131" s="17"/>
      <c r="GH131" s="17"/>
      <c r="GI131" s="17"/>
      <c r="GJ131" s="17"/>
      <c r="GK131" s="17"/>
      <c r="GL131" s="17"/>
      <c r="GM131" s="17"/>
      <c r="GN131" s="17"/>
      <c r="GO131" s="17"/>
      <c r="GP131" s="17"/>
      <c r="GQ131" s="17"/>
      <c r="GR131" s="17"/>
      <c r="GS131" s="17"/>
      <c r="GT131" s="17"/>
      <c r="GU131" s="17"/>
      <c r="GV131" s="17"/>
      <c r="GW131" s="17"/>
      <c r="GX131" s="17"/>
      <c r="GY131" s="17"/>
      <c r="GZ131" s="17"/>
      <c r="HA131" s="17"/>
      <c r="HB131" s="17"/>
      <c r="HC131" s="17"/>
      <c r="HD131" s="17"/>
      <c r="HE131" s="17"/>
      <c r="HF131" s="17"/>
      <c r="HG131" s="17"/>
      <c r="HH131" s="17"/>
      <c r="HI131" s="17"/>
      <c r="HJ131" s="17"/>
      <c r="HK131" s="17"/>
      <c r="HL131" s="17"/>
      <c r="HM131" s="17"/>
      <c r="HN131" s="17"/>
      <c r="HO131" s="17"/>
      <c r="HP131" s="17"/>
      <c r="HQ131" s="17"/>
      <c r="HR131" s="17"/>
      <c r="HS131" s="17"/>
      <c r="HT131" s="17"/>
      <c r="HU131" s="17"/>
      <c r="HV131" s="17"/>
      <c r="HW131" s="17"/>
      <c r="HX131" s="17"/>
      <c r="HY131" s="17"/>
      <c r="HZ131" s="17"/>
      <c r="IA131" s="17"/>
      <c r="IB131" s="17"/>
      <c r="IC131" s="17"/>
      <c r="ID131" s="17"/>
      <c r="IE131" s="17"/>
      <c r="IF131" s="17"/>
      <c r="IG131" s="17"/>
      <c r="IH131" s="17"/>
      <c r="II131" s="17"/>
      <c r="IJ131" s="17"/>
      <c r="IK131" s="17"/>
      <c r="IL131" s="17"/>
      <c r="IM131" s="17"/>
      <c r="IN131" s="17"/>
      <c r="IO131" s="17"/>
      <c r="IP131" s="17"/>
      <c r="IQ131" s="17"/>
      <c r="IR131" s="17"/>
      <c r="IS131" s="17"/>
      <c r="IT131" s="17"/>
      <c r="IU131" s="17"/>
    </row>
    <row r="132" spans="1:255">
      <c r="A132" s="333">
        <v>64</v>
      </c>
      <c r="B132" s="118"/>
      <c r="C132" s="118"/>
      <c r="D132" s="118"/>
      <c r="E132" s="76"/>
      <c r="F132" s="74"/>
      <c r="G132" s="118"/>
      <c r="H132" s="118"/>
      <c r="I132" s="118"/>
      <c r="J132" s="118"/>
      <c r="K132" s="554"/>
      <c r="L132" s="554"/>
      <c r="M132" s="273">
        <v>64</v>
      </c>
      <c r="N132" s="74"/>
      <c r="O132" s="554"/>
      <c r="P132" s="554"/>
      <c r="Q132" s="554"/>
      <c r="R132" s="554">
        <f t="shared" si="1"/>
        <v>0</v>
      </c>
      <c r="S132" s="273">
        <v>64</v>
      </c>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7"/>
      <c r="DU132" s="17"/>
      <c r="DV132" s="17"/>
      <c r="DW132" s="17"/>
      <c r="DX132" s="17"/>
      <c r="DY132" s="17"/>
      <c r="DZ132" s="17"/>
      <c r="EA132" s="17"/>
      <c r="EB132" s="17"/>
      <c r="EC132" s="17"/>
      <c r="ED132" s="17"/>
      <c r="EE132" s="17"/>
      <c r="EF132" s="17"/>
      <c r="EG132" s="17"/>
      <c r="EH132" s="17"/>
      <c r="EI132" s="17"/>
      <c r="EJ132" s="17"/>
      <c r="EK132" s="17"/>
      <c r="EL132" s="17"/>
      <c r="EM132" s="17"/>
      <c r="EN132" s="17"/>
      <c r="EO132" s="17"/>
      <c r="EP132" s="17"/>
      <c r="EQ132" s="17"/>
      <c r="ER132" s="17"/>
      <c r="ES132" s="17"/>
      <c r="ET132" s="17"/>
      <c r="EU132" s="17"/>
      <c r="EV132" s="17"/>
      <c r="EW132" s="17"/>
      <c r="EX132" s="17"/>
      <c r="EY132" s="17"/>
      <c r="EZ132" s="17"/>
      <c r="FA132" s="17"/>
      <c r="FB132" s="17"/>
      <c r="FC132" s="17"/>
      <c r="FD132" s="17"/>
      <c r="FE132" s="17"/>
      <c r="FF132" s="17"/>
      <c r="FG132" s="17"/>
      <c r="FH132" s="17"/>
      <c r="FI132" s="17"/>
      <c r="FJ132" s="17"/>
      <c r="FK132" s="17"/>
      <c r="FL132" s="17"/>
      <c r="FM132" s="17"/>
      <c r="FN132" s="17"/>
      <c r="FO132" s="17"/>
      <c r="FP132" s="17"/>
      <c r="FQ132" s="17"/>
      <c r="FR132" s="17"/>
      <c r="FS132" s="17"/>
      <c r="FT132" s="17"/>
      <c r="FU132" s="17"/>
      <c r="FV132" s="17"/>
      <c r="FW132" s="17"/>
      <c r="FX132" s="17"/>
      <c r="FY132" s="17"/>
      <c r="FZ132" s="17"/>
      <c r="GA132" s="17"/>
      <c r="GB132" s="17"/>
      <c r="GC132" s="17"/>
      <c r="GD132" s="17"/>
      <c r="GE132" s="17"/>
      <c r="GF132" s="17"/>
      <c r="GG132" s="17"/>
      <c r="GH132" s="17"/>
      <c r="GI132" s="17"/>
      <c r="GJ132" s="17"/>
      <c r="GK132" s="17"/>
      <c r="GL132" s="17"/>
      <c r="GM132" s="17"/>
      <c r="GN132" s="17"/>
      <c r="GO132" s="17"/>
      <c r="GP132" s="17"/>
      <c r="GQ132" s="17"/>
      <c r="GR132" s="17"/>
      <c r="GS132" s="17"/>
      <c r="GT132" s="17"/>
      <c r="GU132" s="17"/>
      <c r="GV132" s="17"/>
      <c r="GW132" s="17"/>
      <c r="GX132" s="17"/>
      <c r="GY132" s="17"/>
      <c r="GZ132" s="17"/>
      <c r="HA132" s="17"/>
      <c r="HB132" s="17"/>
      <c r="HC132" s="17"/>
      <c r="HD132" s="17"/>
      <c r="HE132" s="17"/>
      <c r="HF132" s="17"/>
      <c r="HG132" s="17"/>
      <c r="HH132" s="17"/>
      <c r="HI132" s="17"/>
      <c r="HJ132" s="17"/>
      <c r="HK132" s="17"/>
      <c r="HL132" s="17"/>
      <c r="HM132" s="17"/>
      <c r="HN132" s="17"/>
      <c r="HO132" s="17"/>
      <c r="HP132" s="17"/>
      <c r="HQ132" s="17"/>
      <c r="HR132" s="17"/>
      <c r="HS132" s="17"/>
      <c r="HT132" s="17"/>
      <c r="HU132" s="17"/>
      <c r="HV132" s="17"/>
      <c r="HW132" s="17"/>
      <c r="HX132" s="17"/>
      <c r="HY132" s="17"/>
      <c r="HZ132" s="17"/>
      <c r="IA132" s="17"/>
      <c r="IB132" s="17"/>
      <c r="IC132" s="17"/>
      <c r="ID132" s="17"/>
      <c r="IE132" s="17"/>
      <c r="IF132" s="17"/>
      <c r="IG132" s="17"/>
      <c r="IH132" s="17"/>
      <c r="II132" s="17"/>
      <c r="IJ132" s="17"/>
      <c r="IK132" s="17"/>
      <c r="IL132" s="17"/>
      <c r="IM132" s="17"/>
      <c r="IN132" s="17"/>
      <c r="IO132" s="17"/>
      <c r="IP132" s="17"/>
      <c r="IQ132" s="17"/>
      <c r="IR132" s="17"/>
      <c r="IS132" s="17"/>
      <c r="IT132" s="17"/>
      <c r="IU132" s="17"/>
    </row>
    <row r="133" spans="1:255" ht="15.6" thickBot="1">
      <c r="A133" s="340">
        <v>65</v>
      </c>
      <c r="B133" s="824" t="s">
        <v>1938</v>
      </c>
      <c r="C133" s="618"/>
      <c r="D133" s="618"/>
      <c r="E133" s="645"/>
      <c r="F133" s="674"/>
      <c r="G133" s="618"/>
      <c r="H133" s="618"/>
      <c r="I133" s="618"/>
      <c r="J133" s="310">
        <f>SUM(J69:J132)</f>
        <v>0</v>
      </c>
      <c r="K133" s="644">
        <f>SUM(K69:K132)</f>
        <v>0</v>
      </c>
      <c r="L133" s="644">
        <f>SUM(L69:L132)</f>
        <v>0</v>
      </c>
      <c r="M133" s="311">
        <v>65</v>
      </c>
      <c r="N133" s="112"/>
      <c r="O133" s="511">
        <f>SUM(O69:O132)</f>
        <v>0</v>
      </c>
      <c r="P133" s="511">
        <f>SUM(P69:P132)</f>
        <v>0</v>
      </c>
      <c r="Q133" s="511">
        <f>SUM(Q69:Q132)</f>
        <v>0</v>
      </c>
      <c r="R133" s="511">
        <f>SUM(R69:R132)</f>
        <v>0</v>
      </c>
      <c r="S133" s="311">
        <v>65</v>
      </c>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c r="EL133" s="17"/>
      <c r="EM133" s="17"/>
      <c r="EN133" s="17"/>
      <c r="EO133" s="17"/>
      <c r="EP133" s="17"/>
      <c r="EQ133" s="17"/>
      <c r="ER133" s="17"/>
      <c r="ES133" s="17"/>
      <c r="ET133" s="17"/>
      <c r="EU133" s="17"/>
      <c r="EV133" s="17"/>
      <c r="EW133" s="17"/>
      <c r="EX133" s="17"/>
      <c r="EY133" s="17"/>
      <c r="EZ133" s="17"/>
      <c r="FA133" s="17"/>
      <c r="FB133" s="17"/>
      <c r="FC133" s="17"/>
      <c r="FD133" s="17"/>
      <c r="FE133" s="17"/>
      <c r="FF133" s="17"/>
      <c r="FG133" s="17"/>
      <c r="FH133" s="17"/>
      <c r="FI133" s="17"/>
      <c r="FJ133" s="17"/>
      <c r="FK133" s="17"/>
      <c r="FL133" s="17"/>
      <c r="FM133" s="17"/>
      <c r="FN133" s="17"/>
      <c r="FO133" s="17"/>
      <c r="FP133" s="17"/>
      <c r="FQ133" s="17"/>
      <c r="FR133" s="17"/>
      <c r="FS133" s="17"/>
      <c r="FT133" s="17"/>
      <c r="FU133" s="17"/>
      <c r="FV133" s="17"/>
      <c r="FW133" s="17"/>
      <c r="FX133" s="17"/>
      <c r="FY133" s="17"/>
      <c r="FZ133" s="17"/>
      <c r="GA133" s="17"/>
      <c r="GB133" s="17"/>
      <c r="GC133" s="17"/>
      <c r="GD133" s="17"/>
      <c r="GE133" s="17"/>
      <c r="GF133" s="17"/>
      <c r="GG133" s="17"/>
      <c r="GH133" s="17"/>
      <c r="GI133" s="17"/>
      <c r="GJ133" s="17"/>
      <c r="GK133" s="17"/>
      <c r="GL133" s="17"/>
      <c r="GM133" s="17"/>
      <c r="GN133" s="17"/>
      <c r="GO133" s="17"/>
      <c r="GP133" s="17"/>
      <c r="GQ133" s="17"/>
      <c r="GR133" s="17"/>
      <c r="GS133" s="17"/>
      <c r="GT133" s="17"/>
      <c r="GU133" s="17"/>
      <c r="GV133" s="17"/>
      <c r="GW133" s="17"/>
      <c r="GX133" s="17"/>
      <c r="GY133" s="17"/>
      <c r="GZ133" s="17"/>
      <c r="HA133" s="17"/>
      <c r="HB133" s="17"/>
      <c r="HC133" s="17"/>
      <c r="HD133" s="17"/>
      <c r="HE133" s="17"/>
      <c r="HF133" s="17"/>
      <c r="HG133" s="17"/>
      <c r="HH133" s="17"/>
      <c r="HI133" s="17"/>
      <c r="HJ133" s="17"/>
      <c r="HK133" s="17"/>
      <c r="HL133" s="17"/>
      <c r="HM133" s="17"/>
      <c r="HN133" s="17"/>
      <c r="HO133" s="17"/>
      <c r="HP133" s="17"/>
      <c r="HQ133" s="17"/>
      <c r="HR133" s="17"/>
      <c r="HS133" s="17"/>
      <c r="HT133" s="17"/>
      <c r="HU133" s="17"/>
      <c r="HV133" s="17"/>
      <c r="HW133" s="17"/>
      <c r="HX133" s="17"/>
      <c r="HY133" s="17"/>
      <c r="HZ133" s="17"/>
      <c r="IA133" s="17"/>
      <c r="IB133" s="17"/>
      <c r="IC133" s="17"/>
      <c r="ID133" s="17"/>
      <c r="IE133" s="17"/>
      <c r="IF133" s="17"/>
      <c r="IG133" s="17"/>
      <c r="IH133" s="17"/>
      <c r="II133" s="17"/>
      <c r="IJ133" s="17"/>
      <c r="IK133" s="17"/>
      <c r="IL133" s="17"/>
      <c r="IM133" s="17"/>
      <c r="IN133" s="17"/>
      <c r="IO133" s="17"/>
      <c r="IP133" s="17"/>
      <c r="IQ133" s="17"/>
      <c r="IR133" s="17"/>
      <c r="IS133" s="17"/>
      <c r="IT133" s="17"/>
      <c r="IU133" s="17"/>
    </row>
    <row r="134" spans="1:255">
      <c r="A134" s="1020"/>
      <c r="B134" s="1020"/>
      <c r="C134"/>
      <c r="D134"/>
      <c r="E134"/>
      <c r="F134"/>
      <c r="G134"/>
      <c r="H134"/>
      <c r="I134"/>
      <c r="J134" s="1011"/>
      <c r="K134" s="1178"/>
      <c r="L134" s="1178"/>
      <c r="M134" s="1020"/>
      <c r="N134" s="1011"/>
      <c r="O134" s="1179"/>
      <c r="P134" s="1179"/>
      <c r="Q134" s="1179"/>
      <c r="R134" s="1179"/>
      <c r="S134" s="1020"/>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17"/>
      <c r="DJ134" s="17"/>
      <c r="DK134" s="17"/>
      <c r="DL134" s="17"/>
      <c r="DM134" s="17"/>
      <c r="DN134" s="17"/>
      <c r="DO134" s="17"/>
      <c r="DP134" s="17"/>
      <c r="DQ134" s="17"/>
      <c r="DR134" s="17"/>
      <c r="DS134" s="17"/>
      <c r="DT134" s="17"/>
      <c r="DU134" s="17"/>
      <c r="DV134" s="17"/>
      <c r="DW134" s="17"/>
      <c r="DX134" s="17"/>
      <c r="DY134" s="17"/>
      <c r="DZ134" s="17"/>
      <c r="EA134" s="17"/>
      <c r="EB134" s="17"/>
      <c r="EC134" s="17"/>
      <c r="ED134" s="17"/>
      <c r="EE134" s="17"/>
      <c r="EF134" s="17"/>
      <c r="EG134" s="17"/>
      <c r="EH134" s="17"/>
      <c r="EI134" s="17"/>
      <c r="EJ134" s="17"/>
      <c r="EK134" s="17"/>
      <c r="EL134" s="17"/>
      <c r="EM134" s="17"/>
      <c r="EN134" s="17"/>
      <c r="EO134" s="17"/>
      <c r="EP134" s="17"/>
      <c r="EQ134" s="17"/>
      <c r="ER134" s="17"/>
      <c r="ES134" s="17"/>
      <c r="ET134" s="17"/>
      <c r="EU134" s="17"/>
      <c r="EV134" s="17"/>
      <c r="EW134" s="17"/>
      <c r="EX134" s="17"/>
      <c r="EY134" s="17"/>
      <c r="EZ134" s="17"/>
      <c r="FA134" s="17"/>
      <c r="FB134" s="17"/>
      <c r="FC134" s="17"/>
      <c r="FD134" s="17"/>
      <c r="FE134" s="17"/>
      <c r="FF134" s="17"/>
      <c r="FG134" s="17"/>
      <c r="FH134" s="17"/>
      <c r="FI134" s="17"/>
      <c r="FJ134" s="17"/>
      <c r="FK134" s="17"/>
      <c r="FL134" s="17"/>
      <c r="FM134" s="17"/>
      <c r="FN134" s="17"/>
      <c r="FO134" s="17"/>
      <c r="FP134" s="17"/>
      <c r="FQ134" s="17"/>
      <c r="FR134" s="17"/>
      <c r="FS134" s="17"/>
      <c r="FT134" s="17"/>
      <c r="FU134" s="17"/>
      <c r="FV134" s="17"/>
      <c r="FW134" s="17"/>
      <c r="FX134" s="17"/>
      <c r="FY134" s="17"/>
      <c r="FZ134" s="17"/>
      <c r="GA134" s="17"/>
      <c r="GB134" s="17"/>
      <c r="GC134" s="17"/>
      <c r="GD134" s="17"/>
      <c r="GE134" s="17"/>
      <c r="GF134" s="17"/>
      <c r="GG134" s="17"/>
      <c r="GH134" s="17"/>
      <c r="GI134" s="17"/>
      <c r="GJ134" s="17"/>
      <c r="GK134" s="17"/>
      <c r="GL134" s="17"/>
      <c r="GM134" s="17"/>
      <c r="GN134" s="17"/>
      <c r="GO134" s="17"/>
      <c r="GP134" s="17"/>
      <c r="GQ134" s="17"/>
      <c r="GR134" s="17"/>
      <c r="GS134" s="17"/>
      <c r="GT134" s="17"/>
      <c r="GU134" s="17"/>
      <c r="GV134" s="17"/>
      <c r="GW134" s="17"/>
      <c r="GX134" s="17"/>
      <c r="GY134" s="17"/>
      <c r="GZ134" s="17"/>
      <c r="HA134" s="17"/>
      <c r="HB134" s="17"/>
      <c r="HC134" s="17"/>
      <c r="HD134" s="17"/>
      <c r="HE134" s="17"/>
      <c r="HF134" s="17"/>
      <c r="HG134" s="17"/>
      <c r="HH134" s="17"/>
      <c r="HI134" s="17"/>
      <c r="HJ134" s="17"/>
      <c r="HK134" s="17"/>
      <c r="HL134" s="17"/>
      <c r="HM134" s="17"/>
      <c r="HN134" s="17"/>
      <c r="HO134" s="17"/>
      <c r="HP134" s="17"/>
      <c r="HQ134" s="17"/>
      <c r="HR134" s="17"/>
      <c r="HS134" s="17"/>
      <c r="HT134" s="17"/>
      <c r="HU134" s="17"/>
      <c r="HV134" s="17"/>
      <c r="HW134" s="17"/>
      <c r="HX134" s="17"/>
      <c r="HY134" s="17"/>
      <c r="HZ134" s="17"/>
      <c r="IA134" s="17"/>
      <c r="IB134" s="17"/>
      <c r="IC134" s="17"/>
      <c r="ID134" s="17"/>
      <c r="IE134" s="17"/>
      <c r="IF134" s="17"/>
      <c r="IG134" s="17"/>
      <c r="IH134" s="17"/>
      <c r="II134" s="17"/>
      <c r="IJ134" s="17"/>
      <c r="IK134" s="17"/>
      <c r="IL134" s="17"/>
      <c r="IM134" s="17"/>
      <c r="IN134" s="17"/>
      <c r="IO134" s="17"/>
      <c r="IP134" s="17"/>
      <c r="IQ134" s="17"/>
      <c r="IR134" s="17"/>
      <c r="IS134" s="17"/>
      <c r="IT134" s="17"/>
      <c r="IU134" s="17"/>
    </row>
    <row r="135" spans="1:255">
      <c r="A135" s="471" t="s">
        <v>4864</v>
      </c>
      <c r="B135" s="17"/>
      <c r="C135" s="17"/>
      <c r="D135" s="17"/>
      <c r="E135" s="17"/>
      <c r="F135" s="471" t="s">
        <v>4864</v>
      </c>
      <c r="G135" s="17"/>
      <c r="H135" s="17"/>
      <c r="I135" s="17"/>
      <c r="J135" s="17"/>
      <c r="K135" s="17"/>
      <c r="L135" s="17"/>
      <c r="M135" s="17"/>
      <c r="N135" s="471" t="s">
        <v>4864</v>
      </c>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c r="DR135" s="17"/>
      <c r="DS135" s="17"/>
      <c r="DT135" s="17"/>
      <c r="DU135" s="17"/>
      <c r="DV135" s="17"/>
      <c r="DW135" s="17"/>
      <c r="DX135" s="17"/>
      <c r="DY135" s="17"/>
      <c r="DZ135" s="17"/>
      <c r="EA135" s="17"/>
      <c r="EB135" s="17"/>
      <c r="EC135" s="17"/>
      <c r="ED135" s="17"/>
      <c r="EE135" s="17"/>
      <c r="EF135" s="17"/>
      <c r="EG135" s="17"/>
      <c r="EH135" s="17"/>
      <c r="EI135" s="17"/>
      <c r="EJ135" s="17"/>
      <c r="EK135" s="17"/>
      <c r="EL135" s="17"/>
      <c r="EM135" s="17"/>
      <c r="EN135" s="17"/>
      <c r="EO135" s="17"/>
      <c r="EP135" s="17"/>
      <c r="EQ135" s="17"/>
      <c r="ER135" s="17"/>
      <c r="ES135" s="17"/>
      <c r="ET135" s="17"/>
      <c r="EU135" s="17"/>
      <c r="EV135" s="17"/>
      <c r="EW135" s="17"/>
      <c r="EX135" s="17"/>
      <c r="EY135" s="17"/>
      <c r="EZ135" s="17"/>
      <c r="FA135" s="17"/>
      <c r="FB135" s="17"/>
      <c r="FC135" s="17"/>
      <c r="FD135" s="17"/>
      <c r="FE135" s="17"/>
      <c r="FF135" s="17"/>
      <c r="FG135" s="17"/>
      <c r="FH135" s="17"/>
      <c r="FI135" s="17"/>
      <c r="FJ135" s="17"/>
      <c r="FK135" s="17"/>
      <c r="FL135" s="17"/>
      <c r="FM135" s="17"/>
      <c r="FN135" s="17"/>
      <c r="FO135" s="17"/>
      <c r="FP135" s="17"/>
      <c r="FQ135" s="17"/>
      <c r="FR135" s="17"/>
      <c r="FS135" s="17"/>
      <c r="FT135" s="17"/>
      <c r="FU135" s="17"/>
      <c r="FV135" s="17"/>
      <c r="FW135" s="17"/>
      <c r="FX135" s="17"/>
      <c r="FY135" s="17"/>
      <c r="FZ135" s="17"/>
      <c r="GA135" s="17"/>
      <c r="GB135" s="17"/>
      <c r="GC135" s="17"/>
      <c r="GD135" s="17"/>
      <c r="GE135" s="17"/>
      <c r="GF135" s="17"/>
      <c r="GG135" s="17"/>
      <c r="GH135" s="17"/>
      <c r="GI135" s="17"/>
      <c r="GJ135" s="17"/>
      <c r="GK135" s="17"/>
      <c r="GL135" s="17"/>
      <c r="GM135" s="17"/>
      <c r="GN135" s="17"/>
      <c r="GO135" s="17"/>
      <c r="GP135" s="17"/>
      <c r="GQ135" s="17"/>
      <c r="GR135" s="17"/>
      <c r="GS135" s="17"/>
      <c r="GT135" s="17"/>
      <c r="GU135" s="17"/>
      <c r="GV135" s="17"/>
      <c r="GW135" s="17"/>
      <c r="GX135" s="17"/>
      <c r="GY135" s="17"/>
      <c r="GZ135" s="17"/>
      <c r="HA135" s="17"/>
      <c r="HB135" s="17"/>
      <c r="HC135" s="17"/>
      <c r="HD135" s="17"/>
      <c r="HE135" s="17"/>
      <c r="HF135" s="17"/>
      <c r="HG135" s="17"/>
      <c r="HH135" s="17"/>
      <c r="HI135" s="17"/>
      <c r="HJ135" s="17"/>
      <c r="HK135" s="17"/>
      <c r="HL135" s="17"/>
      <c r="HM135" s="17"/>
      <c r="HN135" s="17"/>
      <c r="HO135" s="17"/>
      <c r="HP135" s="17"/>
      <c r="HQ135" s="17"/>
      <c r="HR135" s="17"/>
      <c r="HS135" s="17"/>
      <c r="HT135" s="17"/>
      <c r="HU135" s="17"/>
      <c r="HV135" s="17"/>
      <c r="HW135" s="17"/>
      <c r="HX135" s="17"/>
      <c r="HY135" s="17"/>
      <c r="HZ135" s="17"/>
      <c r="IA135" s="17"/>
      <c r="IB135" s="17"/>
      <c r="IC135" s="17"/>
      <c r="ID135" s="17"/>
      <c r="IE135" s="17"/>
      <c r="IF135" s="17"/>
      <c r="IG135" s="17"/>
      <c r="IH135" s="17"/>
      <c r="II135" s="17"/>
      <c r="IJ135" s="17"/>
      <c r="IK135" s="17"/>
      <c r="IL135" s="17"/>
      <c r="IM135" s="17"/>
      <c r="IN135" s="17"/>
      <c r="IO135" s="17"/>
      <c r="IP135" s="17"/>
      <c r="IQ135" s="17"/>
      <c r="IR135" s="17"/>
      <c r="IS135" s="17"/>
      <c r="IT135" s="17"/>
      <c r="IU135" s="17"/>
    </row>
    <row r="136" spans="1:255">
      <c r="A136" s="69" t="s">
        <v>991</v>
      </c>
      <c r="B136" s="69"/>
      <c r="C136" s="69"/>
      <c r="D136" s="69"/>
      <c r="E136" s="69"/>
      <c r="F136" s="69" t="s">
        <v>992</v>
      </c>
      <c r="G136" s="69"/>
      <c r="H136" s="69"/>
      <c r="I136" s="69"/>
      <c r="J136" s="484"/>
      <c r="K136" s="484"/>
      <c r="L136" s="484"/>
      <c r="M136" s="69"/>
      <c r="N136" s="69" t="s">
        <v>993</v>
      </c>
      <c r="O136" s="69"/>
      <c r="P136" s="484"/>
      <c r="Q136" s="484"/>
      <c r="R136" s="484"/>
      <c r="S136" s="69"/>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c r="EL136" s="17"/>
      <c r="EM136" s="17"/>
      <c r="EN136" s="17"/>
      <c r="EO136" s="17"/>
      <c r="EP136" s="17"/>
      <c r="EQ136" s="17"/>
      <c r="ER136" s="17"/>
      <c r="ES136" s="17"/>
      <c r="ET136" s="17"/>
      <c r="EU136" s="17"/>
      <c r="EV136" s="17"/>
      <c r="EW136" s="17"/>
      <c r="EX136" s="17"/>
      <c r="EY136" s="17"/>
      <c r="EZ136" s="17"/>
      <c r="FA136" s="17"/>
      <c r="FB136" s="17"/>
      <c r="FC136" s="17"/>
      <c r="FD136" s="17"/>
      <c r="FE136" s="17"/>
      <c r="FF136" s="17"/>
      <c r="FG136" s="17"/>
      <c r="FH136" s="17"/>
      <c r="FI136" s="17"/>
      <c r="FJ136" s="17"/>
      <c r="FK136" s="17"/>
      <c r="FL136" s="17"/>
      <c r="FM136" s="17"/>
      <c r="FN136" s="17"/>
      <c r="FO136" s="17"/>
      <c r="FP136" s="17"/>
      <c r="FQ136" s="17"/>
      <c r="FR136" s="17"/>
      <c r="FS136" s="17"/>
      <c r="FT136" s="17"/>
      <c r="FU136" s="17"/>
      <c r="FV136" s="17"/>
      <c r="FW136" s="17"/>
      <c r="FX136" s="17"/>
      <c r="FY136" s="17"/>
      <c r="FZ136" s="17"/>
      <c r="GA136" s="17"/>
      <c r="GB136" s="17"/>
      <c r="GC136" s="17"/>
      <c r="GD136" s="17"/>
      <c r="GE136" s="17"/>
      <c r="GF136" s="17"/>
      <c r="GG136" s="17"/>
      <c r="GH136" s="17"/>
      <c r="GI136" s="17"/>
      <c r="GJ136" s="17"/>
      <c r="GK136" s="17"/>
      <c r="GL136" s="17"/>
      <c r="GM136" s="17"/>
      <c r="GN136" s="17"/>
      <c r="GO136" s="17"/>
      <c r="GP136" s="17"/>
      <c r="GQ136" s="17"/>
      <c r="GR136" s="17"/>
      <c r="GS136" s="17"/>
      <c r="GT136" s="17"/>
      <c r="GU136" s="17"/>
      <c r="GV136" s="17"/>
      <c r="GW136" s="17"/>
      <c r="GX136" s="17"/>
      <c r="GY136" s="17"/>
      <c r="GZ136" s="17"/>
      <c r="HA136" s="17"/>
      <c r="HB136" s="17"/>
      <c r="HC136" s="17"/>
      <c r="HD136" s="17"/>
      <c r="HE136" s="17"/>
      <c r="HF136" s="17"/>
      <c r="HG136" s="17"/>
      <c r="HH136" s="17"/>
      <c r="HI136" s="17"/>
      <c r="HJ136" s="17"/>
      <c r="HK136" s="17"/>
      <c r="HL136" s="17"/>
      <c r="HM136" s="17"/>
      <c r="HN136" s="17"/>
      <c r="HO136" s="17"/>
      <c r="HP136" s="17"/>
      <c r="HQ136" s="17"/>
      <c r="HR136" s="17"/>
      <c r="HS136" s="17"/>
      <c r="HT136" s="17"/>
      <c r="HU136" s="17"/>
      <c r="HV136" s="17"/>
      <c r="HW136" s="17"/>
      <c r="HX136" s="17"/>
      <c r="HY136" s="17"/>
      <c r="HZ136" s="17"/>
      <c r="IA136" s="17"/>
      <c r="IB136" s="17"/>
      <c r="IC136" s="17"/>
      <c r="ID136" s="17"/>
      <c r="IE136" s="17"/>
      <c r="IF136" s="17"/>
      <c r="IG136" s="17"/>
      <c r="IH136" s="17"/>
      <c r="II136" s="17"/>
      <c r="IJ136" s="17"/>
      <c r="IK136" s="17"/>
      <c r="IL136" s="17"/>
      <c r="IM136" s="17"/>
      <c r="IN136" s="17"/>
      <c r="IO136" s="17"/>
      <c r="IP136" s="17"/>
      <c r="IQ136" s="17"/>
      <c r="IR136" s="17"/>
      <c r="IS136" s="17"/>
      <c r="IT136" s="17"/>
      <c r="IU136" s="17"/>
    </row>
    <row r="137" spans="1:255" ht="18" thickBot="1">
      <c r="A137" s="1175" t="str">
        <f>'Data Sheet'!$C$25</f>
        <v>Rochester Gas &amp; Electric Corporation</v>
      </c>
      <c r="B137" s="605"/>
      <c r="C137" s="17"/>
      <c r="D137" s="1164" t="str">
        <f>'Data Sheet'!$C$40</f>
        <v xml:space="preserve"> </v>
      </c>
      <c r="E137" s="1105" t="str">
        <f>'Data Sheet'!$C$38</f>
        <v>12/31/2013</v>
      </c>
      <c r="F137" s="1175" t="str">
        <f>'Data Sheet'!$C$25</f>
        <v>Rochester Gas &amp; Electric Corporation</v>
      </c>
      <c r="G137" s="17"/>
      <c r="H137" s="17"/>
      <c r="I137" s="17"/>
      <c r="J137" s="1164" t="str">
        <f>'Data Sheet'!$C$40</f>
        <v xml:space="preserve"> </v>
      </c>
      <c r="K137" s="374"/>
      <c r="L137" s="1105" t="str">
        <f>'Data Sheet'!$C$38</f>
        <v>12/31/2013</v>
      </c>
      <c r="M137" s="17"/>
      <c r="N137" s="1175" t="str">
        <f>'Data Sheet'!$C$25</f>
        <v>Rochester Gas &amp; Electric Corporation</v>
      </c>
      <c r="O137" s="17"/>
      <c r="P137" s="374"/>
      <c r="Q137" s="1164" t="str">
        <f>'Data Sheet'!$C$40</f>
        <v xml:space="preserve"> </v>
      </c>
      <c r="R137" s="1105" t="str">
        <f>'Data Sheet'!$C$38</f>
        <v>12/31/2013</v>
      </c>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c r="DK137" s="17"/>
      <c r="DL137" s="17"/>
      <c r="DM137" s="17"/>
      <c r="DN137" s="17"/>
      <c r="DO137" s="17"/>
      <c r="DP137" s="17"/>
      <c r="DQ137" s="17"/>
      <c r="DR137" s="17"/>
      <c r="DS137" s="17"/>
      <c r="DT137" s="17"/>
      <c r="DU137" s="17"/>
      <c r="DV137" s="17"/>
      <c r="DW137" s="17"/>
      <c r="DX137" s="17"/>
      <c r="DY137" s="17"/>
      <c r="DZ137" s="17"/>
      <c r="EA137" s="17"/>
      <c r="EB137" s="17"/>
      <c r="EC137" s="17"/>
      <c r="ED137" s="17"/>
      <c r="EE137" s="17"/>
      <c r="EF137" s="17"/>
      <c r="EG137" s="17"/>
      <c r="EH137" s="17"/>
      <c r="EI137" s="17"/>
      <c r="EJ137" s="17"/>
      <c r="EK137" s="17"/>
      <c r="EL137" s="17"/>
      <c r="EM137" s="17"/>
      <c r="EN137" s="17"/>
      <c r="EO137" s="17"/>
      <c r="EP137" s="17"/>
      <c r="EQ137" s="17"/>
      <c r="ER137" s="17"/>
      <c r="ES137" s="17"/>
      <c r="ET137" s="17"/>
      <c r="EU137" s="17"/>
      <c r="EV137" s="17"/>
      <c r="EW137" s="17"/>
      <c r="EX137" s="17"/>
      <c r="EY137" s="17"/>
      <c r="EZ137" s="17"/>
      <c r="FA137" s="17"/>
      <c r="FB137" s="17"/>
      <c r="FC137" s="17"/>
      <c r="FD137" s="17"/>
      <c r="FE137" s="17"/>
      <c r="FF137" s="17"/>
      <c r="FG137" s="17"/>
      <c r="FH137" s="17"/>
      <c r="FI137" s="17"/>
      <c r="FJ137" s="17"/>
      <c r="FK137" s="17"/>
      <c r="FL137" s="17"/>
      <c r="FM137" s="17"/>
      <c r="FN137" s="17"/>
      <c r="FO137" s="17"/>
      <c r="FP137" s="17"/>
      <c r="FQ137" s="17"/>
      <c r="FR137" s="17"/>
      <c r="FS137" s="17"/>
      <c r="FT137" s="17"/>
      <c r="FU137" s="17"/>
      <c r="FV137" s="17"/>
      <c r="FW137" s="17"/>
      <c r="FX137" s="17"/>
      <c r="FY137" s="17"/>
      <c r="FZ137" s="17"/>
      <c r="GA137" s="17"/>
      <c r="GB137" s="17"/>
      <c r="GC137" s="17"/>
      <c r="GD137" s="17"/>
      <c r="GE137" s="17"/>
      <c r="GF137" s="17"/>
      <c r="GG137" s="17"/>
      <c r="GH137" s="17"/>
      <c r="GI137" s="17"/>
      <c r="GJ137" s="17"/>
      <c r="GK137" s="17"/>
      <c r="GL137" s="17"/>
      <c r="GM137" s="17"/>
      <c r="GN137" s="17"/>
      <c r="GO137" s="17"/>
      <c r="GP137" s="17"/>
      <c r="GQ137" s="17"/>
      <c r="GR137" s="17"/>
      <c r="GS137" s="17"/>
      <c r="GT137" s="17"/>
      <c r="GU137" s="17"/>
      <c r="GV137" s="17"/>
      <c r="GW137" s="17"/>
      <c r="GX137" s="17"/>
      <c r="GY137" s="17"/>
      <c r="GZ137" s="17"/>
      <c r="HA137" s="17"/>
      <c r="HB137" s="17"/>
      <c r="HC137" s="17"/>
      <c r="HD137" s="17"/>
      <c r="HE137" s="17"/>
      <c r="HF137" s="17"/>
      <c r="HG137" s="17"/>
      <c r="HH137" s="17"/>
      <c r="HI137" s="17"/>
      <c r="HJ137" s="17"/>
      <c r="HK137" s="17"/>
      <c r="HL137" s="17"/>
      <c r="HM137" s="17"/>
      <c r="HN137" s="17"/>
      <c r="HO137" s="17"/>
      <c r="HP137" s="17"/>
      <c r="HQ137" s="17"/>
      <c r="HR137" s="17"/>
      <c r="HS137" s="17"/>
      <c r="HT137" s="17"/>
      <c r="HU137" s="17"/>
      <c r="HV137" s="17"/>
      <c r="HW137" s="17"/>
      <c r="HX137" s="17"/>
      <c r="HY137" s="17"/>
      <c r="HZ137" s="17"/>
      <c r="IA137" s="17"/>
      <c r="IB137" s="17"/>
      <c r="IC137" s="17"/>
      <c r="ID137" s="17"/>
      <c r="IE137" s="17"/>
      <c r="IF137" s="17"/>
      <c r="IG137" s="17"/>
      <c r="IH137" s="17"/>
      <c r="II137" s="17"/>
      <c r="IJ137" s="17"/>
      <c r="IK137" s="17"/>
      <c r="IL137" s="17"/>
      <c r="IM137" s="17"/>
      <c r="IN137" s="17"/>
      <c r="IO137" s="17"/>
      <c r="IP137" s="17"/>
      <c r="IQ137" s="17"/>
      <c r="IR137" s="17"/>
      <c r="IS137" s="17"/>
      <c r="IT137" s="17"/>
      <c r="IU137" s="17"/>
    </row>
    <row r="138" spans="1:255">
      <c r="A138" s="29"/>
      <c r="B138" s="66"/>
      <c r="C138" s="66"/>
      <c r="D138" s="66"/>
      <c r="E138" s="67"/>
      <c r="F138" s="29"/>
      <c r="G138" s="66"/>
      <c r="H138" s="66"/>
      <c r="I138" s="66"/>
      <c r="J138" s="671"/>
      <c r="K138" s="671"/>
      <c r="L138" s="671"/>
      <c r="M138" s="67"/>
      <c r="N138" s="672"/>
      <c r="O138" s="66"/>
      <c r="P138" s="671"/>
      <c r="Q138" s="671"/>
      <c r="R138" s="671"/>
      <c r="S138" s="6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c r="DR138" s="17"/>
      <c r="DS138" s="17"/>
      <c r="DT138" s="17"/>
      <c r="DU138" s="17"/>
      <c r="DV138" s="17"/>
      <c r="DW138" s="17"/>
      <c r="DX138" s="17"/>
      <c r="DY138" s="17"/>
      <c r="DZ138" s="17"/>
      <c r="EA138" s="17"/>
      <c r="EB138" s="17"/>
      <c r="EC138" s="17"/>
      <c r="ED138" s="17"/>
      <c r="EE138" s="17"/>
      <c r="EF138" s="17"/>
      <c r="EG138" s="17"/>
      <c r="EH138" s="17"/>
      <c r="EI138" s="17"/>
      <c r="EJ138" s="17"/>
      <c r="EK138" s="17"/>
      <c r="EL138" s="17"/>
      <c r="EM138" s="17"/>
      <c r="EN138" s="17"/>
      <c r="EO138" s="17"/>
      <c r="EP138" s="17"/>
      <c r="EQ138" s="17"/>
      <c r="ER138" s="17"/>
      <c r="ES138" s="17"/>
      <c r="ET138" s="17"/>
      <c r="EU138" s="17"/>
      <c r="EV138" s="17"/>
      <c r="EW138" s="17"/>
      <c r="EX138" s="17"/>
      <c r="EY138" s="17"/>
      <c r="EZ138" s="17"/>
      <c r="FA138" s="17"/>
      <c r="FB138" s="17"/>
      <c r="FC138" s="17"/>
      <c r="FD138" s="17"/>
      <c r="FE138" s="17"/>
      <c r="FF138" s="17"/>
      <c r="FG138" s="17"/>
      <c r="FH138" s="17"/>
      <c r="FI138" s="17"/>
      <c r="FJ138" s="17"/>
      <c r="FK138" s="17"/>
      <c r="FL138" s="17"/>
      <c r="FM138" s="17"/>
      <c r="FN138" s="17"/>
      <c r="FO138" s="17"/>
      <c r="FP138" s="17"/>
      <c r="FQ138" s="17"/>
      <c r="FR138" s="17"/>
      <c r="FS138" s="17"/>
      <c r="FT138" s="17"/>
      <c r="FU138" s="17"/>
      <c r="FV138" s="17"/>
      <c r="FW138" s="17"/>
      <c r="FX138" s="17"/>
      <c r="FY138" s="17"/>
      <c r="FZ138" s="17"/>
      <c r="GA138" s="17"/>
      <c r="GB138" s="17"/>
      <c r="GC138" s="17"/>
      <c r="GD138" s="17"/>
      <c r="GE138" s="17"/>
      <c r="GF138" s="17"/>
      <c r="GG138" s="17"/>
      <c r="GH138" s="17"/>
      <c r="GI138" s="17"/>
      <c r="GJ138" s="17"/>
      <c r="GK138" s="17"/>
      <c r="GL138" s="17"/>
      <c r="GM138" s="17"/>
      <c r="GN138" s="17"/>
      <c r="GO138" s="17"/>
      <c r="GP138" s="17"/>
      <c r="GQ138" s="17"/>
      <c r="GR138" s="17"/>
      <c r="GS138" s="17"/>
      <c r="GT138" s="17"/>
      <c r="GU138" s="17"/>
      <c r="GV138" s="17"/>
      <c r="GW138" s="17"/>
      <c r="GX138" s="17"/>
      <c r="GY138" s="17"/>
      <c r="GZ138" s="17"/>
      <c r="HA138" s="17"/>
      <c r="HB138" s="17"/>
      <c r="HC138" s="17"/>
      <c r="HD138" s="17"/>
      <c r="HE138" s="17"/>
      <c r="HF138" s="17"/>
      <c r="HG138" s="17"/>
      <c r="HH138" s="17"/>
      <c r="HI138" s="17"/>
      <c r="HJ138" s="17"/>
      <c r="HK138" s="17"/>
      <c r="HL138" s="17"/>
      <c r="HM138" s="17"/>
      <c r="HN138" s="17"/>
      <c r="HO138" s="17"/>
      <c r="HP138" s="17"/>
      <c r="HQ138" s="17"/>
      <c r="HR138" s="17"/>
      <c r="HS138" s="17"/>
      <c r="HT138" s="17"/>
      <c r="HU138" s="17"/>
      <c r="HV138" s="17"/>
      <c r="HW138" s="17"/>
      <c r="HX138" s="17"/>
      <c r="HY138" s="17"/>
      <c r="HZ138" s="17"/>
      <c r="IA138" s="17"/>
      <c r="IB138" s="17"/>
      <c r="IC138" s="17"/>
      <c r="ID138" s="17"/>
      <c r="IE138" s="17"/>
      <c r="IF138" s="17"/>
      <c r="IG138" s="17"/>
      <c r="IH138" s="17"/>
      <c r="II138" s="17"/>
      <c r="IJ138" s="17"/>
      <c r="IK138" s="17"/>
      <c r="IL138" s="17"/>
      <c r="IM138" s="17"/>
      <c r="IN138" s="17"/>
      <c r="IO138" s="17"/>
      <c r="IP138" s="17"/>
      <c r="IQ138" s="17"/>
      <c r="IR138" s="17"/>
      <c r="IS138" s="17"/>
      <c r="IT138" s="17"/>
      <c r="IU138" s="17"/>
    </row>
    <row r="139" spans="1:255">
      <c r="A139" s="377" t="s">
        <v>4873</v>
      </c>
      <c r="B139" s="69"/>
      <c r="C139" s="69"/>
      <c r="D139" s="69"/>
      <c r="E139" s="1167"/>
      <c r="F139" s="377" t="s">
        <v>4874</v>
      </c>
      <c r="G139" s="69"/>
      <c r="H139" s="69"/>
      <c r="I139" s="69"/>
      <c r="J139" s="69"/>
      <c r="K139" s="1106"/>
      <c r="L139" s="17"/>
      <c r="M139" s="70"/>
      <c r="N139" s="377" t="s">
        <v>4874</v>
      </c>
      <c r="O139" s="69"/>
      <c r="P139" s="69"/>
      <c r="Q139" s="69"/>
      <c r="R139" s="1106"/>
      <c r="S139" s="73"/>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row>
    <row r="140" spans="1:255">
      <c r="A140" s="377" t="s">
        <v>4875</v>
      </c>
      <c r="B140" s="69"/>
      <c r="C140" s="69"/>
      <c r="D140" s="69"/>
      <c r="E140" s="1167"/>
      <c r="F140" s="377" t="s">
        <v>4875</v>
      </c>
      <c r="G140" s="69"/>
      <c r="H140" s="69"/>
      <c r="I140" s="69"/>
      <c r="J140" s="69"/>
      <c r="K140" s="1106"/>
      <c r="L140" s="17"/>
      <c r="M140" s="70"/>
      <c r="N140" s="377" t="s">
        <v>4875</v>
      </c>
      <c r="O140" s="69"/>
      <c r="P140" s="69"/>
      <c r="Q140" s="69"/>
      <c r="R140" s="1106"/>
      <c r="S140" s="73"/>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row>
    <row r="141" spans="1:255">
      <c r="A141" s="72"/>
      <c r="B141" s="17"/>
      <c r="C141" s="17"/>
      <c r="D141" s="17"/>
      <c r="E141" s="73"/>
      <c r="F141" s="72"/>
      <c r="G141" s="17"/>
      <c r="H141" s="17"/>
      <c r="I141" s="17"/>
      <c r="J141" s="17"/>
      <c r="K141" s="17"/>
      <c r="L141" s="17"/>
      <c r="M141" s="73"/>
      <c r="N141" s="72"/>
      <c r="O141" s="17"/>
      <c r="P141" s="17"/>
      <c r="Q141" s="17"/>
      <c r="R141" s="17"/>
      <c r="S141" s="73"/>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c r="FZ141" s="17"/>
      <c r="GA141" s="17"/>
      <c r="GB141" s="17"/>
      <c r="GC141" s="17"/>
      <c r="GD141" s="17"/>
      <c r="GE141" s="17"/>
      <c r="GF141" s="17"/>
      <c r="GG141" s="17"/>
      <c r="GH141" s="17"/>
      <c r="GI141" s="17"/>
      <c r="GJ141" s="17"/>
      <c r="GK141" s="17"/>
      <c r="GL141" s="17"/>
      <c r="GM141" s="17"/>
      <c r="GN141" s="17"/>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c r="HX141" s="17"/>
      <c r="HY141" s="17"/>
      <c r="HZ141" s="17"/>
      <c r="IA141" s="17"/>
      <c r="IB141" s="17"/>
      <c r="IC141" s="17"/>
      <c r="ID141" s="17"/>
      <c r="IE141" s="17"/>
      <c r="IF141" s="17"/>
      <c r="IG141" s="17"/>
      <c r="IH141" s="17"/>
      <c r="II141" s="17"/>
      <c r="IJ141" s="17"/>
      <c r="IK141" s="17"/>
      <c r="IL141" s="17"/>
      <c r="IM141" s="17"/>
      <c r="IN141" s="17"/>
      <c r="IO141" s="17"/>
      <c r="IP141" s="17"/>
      <c r="IQ141" s="17"/>
      <c r="IR141" s="17"/>
      <c r="IS141" s="17"/>
      <c r="IT141" s="17"/>
      <c r="IU141" s="17"/>
    </row>
    <row r="142" spans="1:255">
      <c r="A142" s="439" t="s">
        <v>1418</v>
      </c>
      <c r="B142" s="673" t="s">
        <v>2433</v>
      </c>
      <c r="C142" s="673" t="s">
        <v>2434</v>
      </c>
      <c r="D142" s="442" t="s">
        <v>2435</v>
      </c>
      <c r="E142" s="85" t="s">
        <v>1418</v>
      </c>
      <c r="F142" s="410" t="s">
        <v>4851</v>
      </c>
      <c r="G142" s="442"/>
      <c r="H142" s="673"/>
      <c r="I142" s="673"/>
      <c r="J142" s="673" t="s">
        <v>2436</v>
      </c>
      <c r="K142" s="411" t="s">
        <v>2437</v>
      </c>
      <c r="L142" s="442"/>
      <c r="M142" s="85"/>
      <c r="N142" s="263" t="s">
        <v>2438</v>
      </c>
      <c r="O142" s="264"/>
      <c r="P142" s="264"/>
      <c r="Q142" s="264"/>
      <c r="R142" s="264"/>
      <c r="S142" s="265"/>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c r="FZ142" s="17"/>
      <c r="GA142" s="17"/>
      <c r="GB142" s="17"/>
      <c r="GC142" s="17"/>
      <c r="GD142" s="17"/>
      <c r="GE142" s="17"/>
      <c r="GF142" s="17"/>
      <c r="GG142" s="17"/>
      <c r="GH142" s="17"/>
      <c r="GI142" s="17"/>
      <c r="GJ142" s="17"/>
      <c r="GK142" s="17"/>
      <c r="GL142" s="17"/>
      <c r="GM142" s="17"/>
      <c r="GN142" s="17"/>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c r="HX142" s="17"/>
      <c r="HY142" s="17"/>
      <c r="HZ142" s="17"/>
      <c r="IA142" s="17"/>
      <c r="IB142" s="17"/>
      <c r="IC142" s="17"/>
      <c r="ID142" s="17"/>
      <c r="IE142" s="17"/>
      <c r="IF142" s="17"/>
      <c r="IG142" s="17"/>
      <c r="IH142" s="17"/>
      <c r="II142" s="17"/>
      <c r="IJ142" s="17"/>
      <c r="IK142" s="17"/>
      <c r="IL142" s="17"/>
      <c r="IM142" s="17"/>
      <c r="IN142" s="17"/>
      <c r="IO142" s="17"/>
      <c r="IP142" s="17"/>
      <c r="IQ142" s="17"/>
      <c r="IR142" s="17"/>
      <c r="IS142" s="17"/>
      <c r="IT142" s="17"/>
      <c r="IU142" s="17"/>
    </row>
    <row r="143" spans="1:255">
      <c r="A143" s="80"/>
      <c r="B143" s="347" t="s">
        <v>2439</v>
      </c>
      <c r="C143" s="347" t="s">
        <v>2439</v>
      </c>
      <c r="D143" s="347" t="s">
        <v>2439</v>
      </c>
      <c r="E143" s="481" t="s">
        <v>1130</v>
      </c>
      <c r="F143" s="377" t="s">
        <v>1131</v>
      </c>
      <c r="G143" s="490"/>
      <c r="H143" s="347" t="s">
        <v>2440</v>
      </c>
      <c r="I143" s="347" t="s">
        <v>970</v>
      </c>
      <c r="J143" s="347" t="s">
        <v>4852</v>
      </c>
      <c r="K143" s="673" t="s">
        <v>1134</v>
      </c>
      <c r="L143" s="673" t="s">
        <v>1134</v>
      </c>
      <c r="M143" s="481" t="s">
        <v>1357</v>
      </c>
      <c r="N143" s="377" t="s">
        <v>1135</v>
      </c>
      <c r="O143" s="490"/>
      <c r="P143" s="347" t="s">
        <v>1136</v>
      </c>
      <c r="Q143" s="347" t="s">
        <v>1137</v>
      </c>
      <c r="R143" s="347" t="s">
        <v>971</v>
      </c>
      <c r="S143" s="481" t="s">
        <v>1357</v>
      </c>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17"/>
      <c r="DJ143" s="17"/>
      <c r="DK143" s="17"/>
      <c r="DL143" s="17"/>
      <c r="DM143" s="17"/>
      <c r="DN143" s="17"/>
      <c r="DO143" s="17"/>
      <c r="DP143" s="17"/>
      <c r="DQ143" s="17"/>
      <c r="DR143" s="17"/>
      <c r="DS143" s="17"/>
      <c r="DT143" s="17"/>
      <c r="DU143" s="17"/>
      <c r="DV143" s="17"/>
      <c r="DW143" s="17"/>
      <c r="DX143" s="17"/>
      <c r="DY143" s="17"/>
      <c r="DZ143" s="17"/>
      <c r="EA143" s="17"/>
      <c r="EB143" s="17"/>
      <c r="EC143" s="17"/>
      <c r="ED143" s="17"/>
      <c r="EE143" s="17"/>
      <c r="EF143" s="17"/>
      <c r="EG143" s="17"/>
      <c r="EH143" s="17"/>
      <c r="EI143" s="17"/>
      <c r="EJ143" s="17"/>
      <c r="EK143" s="17"/>
      <c r="EL143" s="17"/>
      <c r="EM143" s="17"/>
      <c r="EN143" s="17"/>
      <c r="EO143" s="17"/>
      <c r="EP143" s="17"/>
      <c r="EQ143" s="17"/>
      <c r="ER143" s="17"/>
      <c r="ES143" s="17"/>
      <c r="ET143" s="17"/>
      <c r="EU143" s="17"/>
      <c r="EV143" s="17"/>
      <c r="EW143" s="17"/>
      <c r="EX143" s="17"/>
      <c r="EY143" s="17"/>
      <c r="EZ143" s="17"/>
      <c r="FA143" s="17"/>
      <c r="FB143" s="17"/>
      <c r="FC143" s="17"/>
      <c r="FD143" s="17"/>
      <c r="FE143" s="17"/>
      <c r="FF143" s="17"/>
      <c r="FG143" s="17"/>
      <c r="FH143" s="17"/>
      <c r="FI143" s="17"/>
      <c r="FJ143" s="17"/>
      <c r="FK143" s="17"/>
      <c r="FL143" s="17"/>
      <c r="FM143" s="17"/>
      <c r="FN143" s="17"/>
      <c r="FO143" s="17"/>
      <c r="FP143" s="17"/>
      <c r="FQ143" s="17"/>
      <c r="FR143" s="17"/>
      <c r="FS143" s="17"/>
      <c r="FT143" s="17"/>
      <c r="FU143" s="17"/>
      <c r="FV143" s="17"/>
      <c r="FW143" s="17"/>
      <c r="FX143" s="17"/>
      <c r="FY143" s="17"/>
      <c r="FZ143" s="17"/>
      <c r="GA143" s="17"/>
      <c r="GB143" s="17"/>
      <c r="GC143" s="17"/>
      <c r="GD143" s="17"/>
      <c r="GE143" s="17"/>
      <c r="GF143" s="17"/>
      <c r="GG143" s="17"/>
      <c r="GH143" s="17"/>
      <c r="GI143" s="17"/>
      <c r="GJ143" s="17"/>
      <c r="GK143" s="17"/>
      <c r="GL143" s="17"/>
      <c r="GM143" s="17"/>
      <c r="GN143" s="17"/>
      <c r="GO143" s="17"/>
      <c r="GP143" s="17"/>
      <c r="GQ143" s="17"/>
      <c r="GR143" s="17"/>
      <c r="GS143" s="17"/>
      <c r="GT143" s="17"/>
      <c r="GU143" s="17"/>
      <c r="GV143" s="17"/>
      <c r="GW143" s="17"/>
      <c r="GX143" s="17"/>
      <c r="GY143" s="17"/>
      <c r="GZ143" s="17"/>
      <c r="HA143" s="17"/>
      <c r="HB143" s="17"/>
      <c r="HC143" s="17"/>
      <c r="HD143" s="17"/>
      <c r="HE143" s="17"/>
      <c r="HF143" s="17"/>
      <c r="HG143" s="17"/>
      <c r="HH143" s="17"/>
      <c r="HI143" s="17"/>
      <c r="HJ143" s="17"/>
      <c r="HK143" s="17"/>
      <c r="HL143" s="17"/>
      <c r="HM143" s="17"/>
      <c r="HN143" s="17"/>
      <c r="HO143" s="17"/>
      <c r="HP143" s="17"/>
      <c r="HQ143" s="17"/>
      <c r="HR143" s="17"/>
      <c r="HS143" s="17"/>
      <c r="HT143" s="17"/>
      <c r="HU143" s="17"/>
      <c r="HV143" s="17"/>
      <c r="HW143" s="17"/>
      <c r="HX143" s="17"/>
      <c r="HY143" s="17"/>
      <c r="HZ143" s="17"/>
      <c r="IA143" s="17"/>
      <c r="IB143" s="17"/>
      <c r="IC143" s="17"/>
      <c r="ID143" s="17"/>
      <c r="IE143" s="17"/>
      <c r="IF143" s="17"/>
      <c r="IG143" s="17"/>
      <c r="IH143" s="17"/>
      <c r="II143" s="17"/>
      <c r="IJ143" s="17"/>
      <c r="IK143" s="17"/>
      <c r="IL143" s="17"/>
      <c r="IM143" s="17"/>
      <c r="IN143" s="17"/>
      <c r="IO143" s="17"/>
      <c r="IP143" s="17"/>
      <c r="IQ143" s="17"/>
      <c r="IR143" s="17"/>
      <c r="IS143" s="17"/>
      <c r="IT143" s="17"/>
      <c r="IU143" s="17"/>
    </row>
    <row r="144" spans="1:255">
      <c r="A144" s="332" t="s">
        <v>1357</v>
      </c>
      <c r="B144" s="347" t="s">
        <v>972</v>
      </c>
      <c r="C144" s="347" t="s">
        <v>972</v>
      </c>
      <c r="D144" s="347" t="s">
        <v>972</v>
      </c>
      <c r="E144" s="481" t="s">
        <v>1140</v>
      </c>
      <c r="F144" s="377" t="s">
        <v>1141</v>
      </c>
      <c r="G144" s="490"/>
      <c r="H144" s="347" t="s">
        <v>973</v>
      </c>
      <c r="I144" s="347" t="s">
        <v>973</v>
      </c>
      <c r="J144" s="347" t="s">
        <v>974</v>
      </c>
      <c r="K144" s="347" t="s">
        <v>975</v>
      </c>
      <c r="L144" s="347" t="s">
        <v>4860</v>
      </c>
      <c r="M144" s="481" t="s">
        <v>1360</v>
      </c>
      <c r="N144" s="377" t="s">
        <v>1146</v>
      </c>
      <c r="O144" s="490"/>
      <c r="P144" s="347" t="s">
        <v>1146</v>
      </c>
      <c r="Q144" s="347" t="s">
        <v>1146</v>
      </c>
      <c r="R144" s="347" t="s">
        <v>976</v>
      </c>
      <c r="S144" s="481" t="s">
        <v>1360</v>
      </c>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17"/>
      <c r="DJ144" s="17"/>
      <c r="DK144" s="17"/>
      <c r="DL144" s="17"/>
      <c r="DM144" s="17"/>
      <c r="DN144" s="17"/>
      <c r="DO144" s="17"/>
      <c r="DP144" s="17"/>
      <c r="DQ144" s="17"/>
      <c r="DR144" s="17"/>
      <c r="DS144" s="17"/>
      <c r="DT144" s="17"/>
      <c r="DU144" s="17"/>
      <c r="DV144" s="17"/>
      <c r="DW144" s="17"/>
      <c r="DX144" s="17"/>
      <c r="DY144" s="17"/>
      <c r="DZ144" s="17"/>
      <c r="EA144" s="17"/>
      <c r="EB144" s="17"/>
      <c r="EC144" s="17"/>
      <c r="ED144" s="17"/>
      <c r="EE144" s="17"/>
      <c r="EF144" s="17"/>
      <c r="EG144" s="17"/>
      <c r="EH144" s="17"/>
      <c r="EI144" s="17"/>
      <c r="EJ144" s="17"/>
      <c r="EK144" s="17"/>
      <c r="EL144" s="17"/>
      <c r="EM144" s="17"/>
      <c r="EN144" s="17"/>
      <c r="EO144" s="17"/>
      <c r="EP144" s="17"/>
      <c r="EQ144" s="17"/>
      <c r="ER144" s="17"/>
      <c r="ES144" s="17"/>
      <c r="ET144" s="17"/>
      <c r="EU144" s="17"/>
      <c r="EV144" s="17"/>
      <c r="EW144" s="17"/>
      <c r="EX144" s="17"/>
      <c r="EY144" s="17"/>
      <c r="EZ144" s="17"/>
      <c r="FA144" s="17"/>
      <c r="FB144" s="17"/>
      <c r="FC144" s="17"/>
      <c r="FD144" s="17"/>
      <c r="FE144" s="17"/>
      <c r="FF144" s="17"/>
      <c r="FG144" s="17"/>
      <c r="FH144" s="17"/>
      <c r="FI144" s="17"/>
      <c r="FJ144" s="17"/>
      <c r="FK144" s="17"/>
      <c r="FL144" s="17"/>
      <c r="FM144" s="17"/>
      <c r="FN144" s="17"/>
      <c r="FO144" s="17"/>
      <c r="FP144" s="17"/>
      <c r="FQ144" s="17"/>
      <c r="FR144" s="17"/>
      <c r="FS144" s="17"/>
      <c r="FT144" s="17"/>
      <c r="FU144" s="17"/>
      <c r="FV144" s="17"/>
      <c r="FW144" s="17"/>
      <c r="FX144" s="17"/>
      <c r="FY144" s="17"/>
      <c r="FZ144" s="17"/>
      <c r="GA144" s="17"/>
      <c r="GB144" s="17"/>
      <c r="GC144" s="17"/>
      <c r="GD144" s="17"/>
      <c r="GE144" s="17"/>
      <c r="GF144" s="17"/>
      <c r="GG144" s="17"/>
      <c r="GH144" s="17"/>
      <c r="GI144" s="17"/>
      <c r="GJ144" s="17"/>
      <c r="GK144" s="17"/>
      <c r="GL144" s="17"/>
      <c r="GM144" s="17"/>
      <c r="GN144" s="17"/>
      <c r="GO144" s="17"/>
      <c r="GP144" s="17"/>
      <c r="GQ144" s="17"/>
      <c r="GR144" s="17"/>
      <c r="GS144" s="17"/>
      <c r="GT144" s="17"/>
      <c r="GU144" s="17"/>
      <c r="GV144" s="17"/>
      <c r="GW144" s="17"/>
      <c r="GX144" s="17"/>
      <c r="GY144" s="17"/>
      <c r="GZ144" s="17"/>
      <c r="HA144" s="17"/>
      <c r="HB144" s="17"/>
      <c r="HC144" s="17"/>
      <c r="HD144" s="17"/>
      <c r="HE144" s="17"/>
      <c r="HF144" s="17"/>
      <c r="HG144" s="17"/>
      <c r="HH144" s="17"/>
      <c r="HI144" s="17"/>
      <c r="HJ144" s="17"/>
      <c r="HK144" s="17"/>
      <c r="HL144" s="17"/>
      <c r="HM144" s="17"/>
      <c r="HN144" s="17"/>
      <c r="HO144" s="17"/>
      <c r="HP144" s="17"/>
      <c r="HQ144" s="17"/>
      <c r="HR144" s="17"/>
      <c r="HS144" s="17"/>
      <c r="HT144" s="17"/>
      <c r="HU144" s="17"/>
      <c r="HV144" s="17"/>
      <c r="HW144" s="17"/>
      <c r="HX144" s="17"/>
      <c r="HY144" s="17"/>
      <c r="HZ144" s="17"/>
      <c r="IA144" s="17"/>
      <c r="IB144" s="17"/>
      <c r="IC144" s="17"/>
      <c r="ID144" s="17"/>
      <c r="IE144" s="17"/>
      <c r="IF144" s="17"/>
      <c r="IG144" s="17"/>
      <c r="IH144" s="17"/>
      <c r="II144" s="17"/>
      <c r="IJ144" s="17"/>
      <c r="IK144" s="17"/>
      <c r="IL144" s="17"/>
      <c r="IM144" s="17"/>
      <c r="IN144" s="17"/>
      <c r="IO144" s="17"/>
      <c r="IP144" s="17"/>
      <c r="IQ144" s="17"/>
      <c r="IR144" s="17"/>
      <c r="IS144" s="17"/>
      <c r="IT144" s="17"/>
      <c r="IU144" s="17"/>
    </row>
    <row r="145" spans="1:255">
      <c r="A145" s="333" t="s">
        <v>1360</v>
      </c>
      <c r="B145" s="492" t="s">
        <v>446</v>
      </c>
      <c r="C145" s="492" t="s">
        <v>447</v>
      </c>
      <c r="D145" s="492" t="s">
        <v>448</v>
      </c>
      <c r="E145" s="629" t="s">
        <v>449</v>
      </c>
      <c r="F145" s="149" t="s">
        <v>1953</v>
      </c>
      <c r="G145" s="382"/>
      <c r="H145" s="492" t="s">
        <v>1954</v>
      </c>
      <c r="I145" s="492" t="s">
        <v>1955</v>
      </c>
      <c r="J145" s="492" t="s">
        <v>1956</v>
      </c>
      <c r="K145" s="492" t="s">
        <v>1957</v>
      </c>
      <c r="L145" s="492" t="s">
        <v>1958</v>
      </c>
      <c r="M145" s="629"/>
      <c r="N145" s="149" t="s">
        <v>1959</v>
      </c>
      <c r="O145" s="382"/>
      <c r="P145" s="492" t="s">
        <v>1960</v>
      </c>
      <c r="Q145" s="492" t="s">
        <v>4213</v>
      </c>
      <c r="R145" s="492" t="s">
        <v>4214</v>
      </c>
      <c r="S145" s="629"/>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c r="DD145" s="17"/>
      <c r="DE145" s="17"/>
      <c r="DF145" s="17"/>
      <c r="DG145" s="17"/>
      <c r="DH145" s="17"/>
      <c r="DI145" s="17"/>
      <c r="DJ145" s="17"/>
      <c r="DK145" s="17"/>
      <c r="DL145" s="17"/>
      <c r="DM145" s="17"/>
      <c r="DN145" s="17"/>
      <c r="DO145" s="17"/>
      <c r="DP145" s="17"/>
      <c r="DQ145" s="17"/>
      <c r="DR145" s="17"/>
      <c r="DS145" s="17"/>
      <c r="DT145" s="17"/>
      <c r="DU145" s="17"/>
      <c r="DV145" s="17"/>
      <c r="DW145" s="17"/>
      <c r="DX145" s="17"/>
      <c r="DY145" s="17"/>
      <c r="DZ145" s="17"/>
      <c r="EA145" s="17"/>
      <c r="EB145" s="17"/>
      <c r="EC145" s="17"/>
      <c r="ED145" s="17"/>
      <c r="EE145" s="17"/>
      <c r="EF145" s="17"/>
      <c r="EG145" s="17"/>
      <c r="EH145" s="17"/>
      <c r="EI145" s="17"/>
      <c r="EJ145" s="17"/>
      <c r="EK145" s="17"/>
      <c r="EL145" s="17"/>
      <c r="EM145" s="17"/>
      <c r="EN145" s="17"/>
      <c r="EO145" s="17"/>
      <c r="EP145" s="17"/>
      <c r="EQ145" s="17"/>
      <c r="ER145" s="17"/>
      <c r="ES145" s="17"/>
      <c r="ET145" s="17"/>
      <c r="EU145" s="17"/>
      <c r="EV145" s="17"/>
      <c r="EW145" s="17"/>
      <c r="EX145" s="17"/>
      <c r="EY145" s="17"/>
      <c r="EZ145" s="17"/>
      <c r="FA145" s="17"/>
      <c r="FB145" s="17"/>
      <c r="FC145" s="17"/>
      <c r="FD145" s="17"/>
      <c r="FE145" s="17"/>
      <c r="FF145" s="17"/>
      <c r="FG145" s="17"/>
      <c r="FH145" s="17"/>
      <c r="FI145" s="17"/>
      <c r="FJ145" s="17"/>
      <c r="FK145" s="17"/>
      <c r="FL145" s="17"/>
      <c r="FM145" s="17"/>
      <c r="FN145" s="17"/>
      <c r="FO145" s="17"/>
      <c r="FP145" s="17"/>
      <c r="FQ145" s="17"/>
      <c r="FR145" s="17"/>
      <c r="FS145" s="17"/>
      <c r="FT145" s="17"/>
      <c r="FU145" s="17"/>
      <c r="FV145" s="17"/>
      <c r="FW145" s="17"/>
      <c r="FX145" s="17"/>
      <c r="FY145" s="17"/>
      <c r="FZ145" s="17"/>
      <c r="GA145" s="17"/>
      <c r="GB145" s="17"/>
      <c r="GC145" s="17"/>
      <c r="GD145" s="17"/>
      <c r="GE145" s="17"/>
      <c r="GF145" s="17"/>
      <c r="GG145" s="17"/>
      <c r="GH145" s="17"/>
      <c r="GI145" s="17"/>
      <c r="GJ145" s="17"/>
      <c r="GK145" s="17"/>
      <c r="GL145" s="17"/>
      <c r="GM145" s="17"/>
      <c r="GN145" s="17"/>
      <c r="GO145" s="17"/>
      <c r="GP145" s="17"/>
      <c r="GQ145" s="17"/>
      <c r="GR145" s="17"/>
      <c r="GS145" s="17"/>
      <c r="GT145" s="17"/>
      <c r="GU145" s="17"/>
      <c r="GV145" s="17"/>
      <c r="GW145" s="17"/>
      <c r="GX145" s="17"/>
      <c r="GY145" s="17"/>
      <c r="GZ145" s="17"/>
      <c r="HA145" s="17"/>
      <c r="HB145" s="17"/>
      <c r="HC145" s="17"/>
      <c r="HD145" s="17"/>
      <c r="HE145" s="17"/>
      <c r="HF145" s="17"/>
      <c r="HG145" s="17"/>
      <c r="HH145" s="17"/>
      <c r="HI145" s="17"/>
      <c r="HJ145" s="17"/>
      <c r="HK145" s="17"/>
      <c r="HL145" s="17"/>
      <c r="HM145" s="17"/>
      <c r="HN145" s="17"/>
      <c r="HO145" s="17"/>
      <c r="HP145" s="17"/>
      <c r="HQ145" s="17"/>
      <c r="HR145" s="17"/>
      <c r="HS145" s="17"/>
      <c r="HT145" s="17"/>
      <c r="HU145" s="17"/>
      <c r="HV145" s="17"/>
      <c r="HW145" s="17"/>
      <c r="HX145" s="17"/>
      <c r="HY145" s="17"/>
      <c r="HZ145" s="17"/>
      <c r="IA145" s="17"/>
      <c r="IB145" s="17"/>
      <c r="IC145" s="17"/>
      <c r="ID145" s="17"/>
      <c r="IE145" s="17"/>
      <c r="IF145" s="17"/>
      <c r="IG145" s="17"/>
      <c r="IH145" s="17"/>
      <c r="II145" s="17"/>
      <c r="IJ145" s="17"/>
      <c r="IK145" s="17"/>
      <c r="IL145" s="17"/>
      <c r="IM145" s="17"/>
      <c r="IN145" s="17"/>
      <c r="IO145" s="17"/>
      <c r="IP145" s="17"/>
      <c r="IQ145" s="17"/>
      <c r="IR145" s="17"/>
      <c r="IS145" s="17"/>
      <c r="IT145" s="17"/>
      <c r="IU145" s="17"/>
    </row>
    <row r="146" spans="1:255">
      <c r="A146" s="333" t="s">
        <v>977</v>
      </c>
      <c r="B146" s="118"/>
      <c r="C146" s="118"/>
      <c r="D146" s="118"/>
      <c r="E146" s="76"/>
      <c r="F146" s="74"/>
      <c r="G146" s="118"/>
      <c r="H146" s="118"/>
      <c r="I146" s="118"/>
      <c r="J146" s="118"/>
      <c r="K146" s="554"/>
      <c r="L146" s="554"/>
      <c r="M146" s="273" t="s">
        <v>977</v>
      </c>
      <c r="N146" s="74"/>
      <c r="O146" s="390"/>
      <c r="P146" s="390"/>
      <c r="Q146" s="390"/>
      <c r="R146" s="390">
        <f t="shared" ref="R146:R209" si="2">SUM(O146:Q146)</f>
        <v>0</v>
      </c>
      <c r="S146" s="273" t="s">
        <v>977</v>
      </c>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17"/>
      <c r="DJ146" s="17"/>
      <c r="DK146" s="17"/>
      <c r="DL146" s="17"/>
      <c r="DM146" s="17"/>
      <c r="DN146" s="17"/>
      <c r="DO146" s="17"/>
      <c r="DP146" s="17"/>
      <c r="DQ146" s="17"/>
      <c r="DR146" s="17"/>
      <c r="DS146" s="17"/>
      <c r="DT146" s="17"/>
      <c r="DU146" s="17"/>
      <c r="DV146" s="17"/>
      <c r="DW146" s="17"/>
      <c r="DX146" s="17"/>
      <c r="DY146" s="17"/>
      <c r="DZ146" s="17"/>
      <c r="EA146" s="17"/>
      <c r="EB146" s="17"/>
      <c r="EC146" s="17"/>
      <c r="ED146" s="17"/>
      <c r="EE146" s="17"/>
      <c r="EF146" s="17"/>
      <c r="EG146" s="17"/>
      <c r="EH146" s="17"/>
      <c r="EI146" s="17"/>
      <c r="EJ146" s="17"/>
      <c r="EK146" s="17"/>
      <c r="EL146" s="17"/>
      <c r="EM146" s="17"/>
      <c r="EN146" s="17"/>
      <c r="EO146" s="17"/>
      <c r="EP146" s="17"/>
      <c r="EQ146" s="17"/>
      <c r="ER146" s="17"/>
      <c r="ES146" s="17"/>
      <c r="ET146" s="17"/>
      <c r="EU146" s="17"/>
      <c r="EV146" s="17"/>
      <c r="EW146" s="17"/>
      <c r="EX146" s="17"/>
      <c r="EY146" s="17"/>
      <c r="EZ146" s="17"/>
      <c r="FA146" s="17"/>
      <c r="FB146" s="17"/>
      <c r="FC146" s="17"/>
      <c r="FD146" s="17"/>
      <c r="FE146" s="17"/>
      <c r="FF146" s="17"/>
      <c r="FG146" s="17"/>
      <c r="FH146" s="17"/>
      <c r="FI146" s="17"/>
      <c r="FJ146" s="17"/>
      <c r="FK146" s="17"/>
      <c r="FL146" s="17"/>
      <c r="FM146" s="17"/>
      <c r="FN146" s="17"/>
      <c r="FO146" s="17"/>
      <c r="FP146" s="17"/>
      <c r="FQ146" s="17"/>
      <c r="FR146" s="17"/>
      <c r="FS146" s="17"/>
      <c r="FT146" s="17"/>
      <c r="FU146" s="17"/>
      <c r="FV146" s="17"/>
      <c r="FW146" s="17"/>
      <c r="FX146" s="17"/>
      <c r="FY146" s="17"/>
      <c r="FZ146" s="17"/>
      <c r="GA146" s="17"/>
      <c r="GB146" s="17"/>
      <c r="GC146" s="17"/>
      <c r="GD146" s="17"/>
      <c r="GE146" s="17"/>
      <c r="GF146" s="17"/>
      <c r="GG146" s="17"/>
      <c r="GH146" s="17"/>
      <c r="GI146" s="17"/>
      <c r="GJ146" s="17"/>
      <c r="GK146" s="17"/>
      <c r="GL146" s="17"/>
      <c r="GM146" s="17"/>
      <c r="GN146" s="17"/>
      <c r="GO146" s="17"/>
      <c r="GP146" s="17"/>
      <c r="GQ146" s="17"/>
      <c r="GR146" s="17"/>
      <c r="GS146" s="17"/>
      <c r="GT146" s="17"/>
      <c r="GU146" s="17"/>
      <c r="GV146" s="17"/>
      <c r="GW146" s="17"/>
      <c r="GX146" s="17"/>
      <c r="GY146" s="17"/>
      <c r="GZ146" s="17"/>
      <c r="HA146" s="17"/>
      <c r="HB146" s="17"/>
      <c r="HC146" s="17"/>
      <c r="HD146" s="17"/>
      <c r="HE146" s="17"/>
      <c r="HF146" s="17"/>
      <c r="HG146" s="17"/>
      <c r="HH146" s="17"/>
      <c r="HI146" s="17"/>
      <c r="HJ146" s="17"/>
      <c r="HK146" s="17"/>
      <c r="HL146" s="17"/>
      <c r="HM146" s="17"/>
      <c r="HN146" s="17"/>
      <c r="HO146" s="17"/>
      <c r="HP146" s="17"/>
      <c r="HQ146" s="17"/>
      <c r="HR146" s="17"/>
      <c r="HS146" s="17"/>
      <c r="HT146" s="17"/>
      <c r="HU146" s="17"/>
      <c r="HV146" s="17"/>
      <c r="HW146" s="17"/>
      <c r="HX146" s="17"/>
      <c r="HY146" s="17"/>
      <c r="HZ146" s="17"/>
      <c r="IA146" s="17"/>
      <c r="IB146" s="17"/>
      <c r="IC146" s="17"/>
      <c r="ID146" s="17"/>
      <c r="IE146" s="17"/>
      <c r="IF146" s="17"/>
      <c r="IG146" s="17"/>
      <c r="IH146" s="17"/>
      <c r="II146" s="17"/>
      <c r="IJ146" s="17"/>
      <c r="IK146" s="17"/>
      <c r="IL146" s="17"/>
      <c r="IM146" s="17"/>
      <c r="IN146" s="17"/>
      <c r="IO146" s="17"/>
      <c r="IP146" s="17"/>
      <c r="IQ146" s="17"/>
      <c r="IR146" s="17"/>
      <c r="IS146" s="17"/>
      <c r="IT146" s="17"/>
      <c r="IU146" s="17"/>
    </row>
    <row r="147" spans="1:255">
      <c r="A147" s="333" t="s">
        <v>978</v>
      </c>
      <c r="B147" s="118"/>
      <c r="C147" s="118"/>
      <c r="D147" s="118"/>
      <c r="E147" s="76"/>
      <c r="F147" s="74"/>
      <c r="G147" s="118"/>
      <c r="H147" s="118"/>
      <c r="I147" s="118"/>
      <c r="J147" s="118"/>
      <c r="K147" s="554"/>
      <c r="L147" s="554"/>
      <c r="M147" s="273" t="s">
        <v>978</v>
      </c>
      <c r="N147" s="74" t="s">
        <v>1418</v>
      </c>
      <c r="O147" s="554"/>
      <c r="P147" s="554"/>
      <c r="Q147" s="554"/>
      <c r="R147" s="554">
        <f t="shared" si="2"/>
        <v>0</v>
      </c>
      <c r="S147" s="273" t="s">
        <v>978</v>
      </c>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c r="CS147" s="17"/>
      <c r="CT147" s="17"/>
      <c r="CU147" s="17"/>
      <c r="CV147" s="17"/>
      <c r="CW147" s="17"/>
      <c r="CX147" s="17"/>
      <c r="CY147" s="17"/>
      <c r="CZ147" s="17"/>
      <c r="DA147" s="17"/>
      <c r="DB147" s="17"/>
      <c r="DC147" s="17"/>
      <c r="DD147" s="17"/>
      <c r="DE147" s="17"/>
      <c r="DF147" s="17"/>
      <c r="DG147" s="17"/>
      <c r="DH147" s="17"/>
      <c r="DI147" s="17"/>
      <c r="DJ147" s="17"/>
      <c r="DK147" s="17"/>
      <c r="DL147" s="17"/>
      <c r="DM147" s="17"/>
      <c r="DN147" s="17"/>
      <c r="DO147" s="17"/>
      <c r="DP147" s="17"/>
      <c r="DQ147" s="17"/>
      <c r="DR147" s="17"/>
      <c r="DS147" s="17"/>
      <c r="DT147" s="17"/>
      <c r="DU147" s="17"/>
      <c r="DV147" s="17"/>
      <c r="DW147" s="17"/>
      <c r="DX147" s="17"/>
      <c r="DY147" s="17"/>
      <c r="DZ147" s="17"/>
      <c r="EA147" s="17"/>
      <c r="EB147" s="17"/>
      <c r="EC147" s="17"/>
      <c r="ED147" s="17"/>
      <c r="EE147" s="17"/>
      <c r="EF147" s="17"/>
      <c r="EG147" s="17"/>
      <c r="EH147" s="17"/>
      <c r="EI147" s="17"/>
      <c r="EJ147" s="17"/>
      <c r="EK147" s="17"/>
      <c r="EL147" s="17"/>
      <c r="EM147" s="17"/>
      <c r="EN147" s="17"/>
      <c r="EO147" s="17"/>
      <c r="EP147" s="17"/>
      <c r="EQ147" s="17"/>
      <c r="ER147" s="17"/>
      <c r="ES147" s="17"/>
      <c r="ET147" s="17"/>
      <c r="EU147" s="17"/>
      <c r="EV147" s="17"/>
      <c r="EW147" s="17"/>
      <c r="EX147" s="17"/>
      <c r="EY147" s="17"/>
      <c r="EZ147" s="17"/>
      <c r="FA147" s="17"/>
      <c r="FB147" s="17"/>
      <c r="FC147" s="17"/>
      <c r="FD147" s="17"/>
      <c r="FE147" s="17"/>
      <c r="FF147" s="17"/>
      <c r="FG147" s="17"/>
      <c r="FH147" s="17"/>
      <c r="FI147" s="17"/>
      <c r="FJ147" s="17"/>
      <c r="FK147" s="17"/>
      <c r="FL147" s="17"/>
      <c r="FM147" s="17"/>
      <c r="FN147" s="17"/>
      <c r="FO147" s="17"/>
      <c r="FP147" s="17"/>
      <c r="FQ147" s="17"/>
      <c r="FR147" s="17"/>
      <c r="FS147" s="17"/>
      <c r="FT147" s="17"/>
      <c r="FU147" s="17"/>
      <c r="FV147" s="17"/>
      <c r="FW147" s="17"/>
      <c r="FX147" s="17"/>
      <c r="FY147" s="17"/>
      <c r="FZ147" s="17"/>
      <c r="GA147" s="17"/>
      <c r="GB147" s="17"/>
      <c r="GC147" s="17"/>
      <c r="GD147" s="17"/>
      <c r="GE147" s="17"/>
      <c r="GF147" s="17"/>
      <c r="GG147" s="17"/>
      <c r="GH147" s="17"/>
      <c r="GI147" s="17"/>
      <c r="GJ147" s="17"/>
      <c r="GK147" s="17"/>
      <c r="GL147" s="17"/>
      <c r="GM147" s="17"/>
      <c r="GN147" s="17"/>
      <c r="GO147" s="17"/>
      <c r="GP147" s="17"/>
      <c r="GQ147" s="17"/>
      <c r="GR147" s="17"/>
      <c r="GS147" s="17"/>
      <c r="GT147" s="17"/>
      <c r="GU147" s="17"/>
      <c r="GV147" s="17"/>
      <c r="GW147" s="17"/>
      <c r="GX147" s="17"/>
      <c r="GY147" s="17"/>
      <c r="GZ147" s="17"/>
      <c r="HA147" s="17"/>
      <c r="HB147" s="17"/>
      <c r="HC147" s="17"/>
      <c r="HD147" s="17"/>
      <c r="HE147" s="17"/>
      <c r="HF147" s="17"/>
      <c r="HG147" s="17"/>
      <c r="HH147" s="17"/>
      <c r="HI147" s="17"/>
      <c r="HJ147" s="17"/>
      <c r="HK147" s="17"/>
      <c r="HL147" s="17"/>
      <c r="HM147" s="17"/>
      <c r="HN147" s="17"/>
      <c r="HO147" s="17"/>
      <c r="HP147" s="17"/>
      <c r="HQ147" s="17"/>
      <c r="HR147" s="17"/>
      <c r="HS147" s="17"/>
      <c r="HT147" s="17"/>
      <c r="HU147" s="17"/>
      <c r="HV147" s="17"/>
      <c r="HW147" s="17"/>
      <c r="HX147" s="17"/>
      <c r="HY147" s="17"/>
      <c r="HZ147" s="17"/>
      <c r="IA147" s="17"/>
      <c r="IB147" s="17"/>
      <c r="IC147" s="17"/>
      <c r="ID147" s="17"/>
      <c r="IE147" s="17"/>
      <c r="IF147" s="17"/>
      <c r="IG147" s="17"/>
      <c r="IH147" s="17"/>
      <c r="II147" s="17"/>
      <c r="IJ147" s="17"/>
      <c r="IK147" s="17"/>
      <c r="IL147" s="17"/>
      <c r="IM147" s="17"/>
      <c r="IN147" s="17"/>
      <c r="IO147" s="17"/>
      <c r="IP147" s="17"/>
      <c r="IQ147" s="17"/>
      <c r="IR147" s="17"/>
      <c r="IS147" s="17"/>
      <c r="IT147" s="17"/>
      <c r="IU147" s="17"/>
    </row>
    <row r="148" spans="1:255">
      <c r="A148" s="333" t="s">
        <v>979</v>
      </c>
      <c r="B148" s="118"/>
      <c r="C148" s="118"/>
      <c r="D148" s="118"/>
      <c r="E148" s="76"/>
      <c r="F148" s="74"/>
      <c r="G148" s="118"/>
      <c r="H148" s="118"/>
      <c r="I148" s="118"/>
      <c r="J148" s="118"/>
      <c r="K148" s="554"/>
      <c r="L148" s="554"/>
      <c r="M148" s="273" t="s">
        <v>979</v>
      </c>
      <c r="N148" s="74"/>
      <c r="O148" s="554"/>
      <c r="P148" s="554"/>
      <c r="Q148" s="554"/>
      <c r="R148" s="554">
        <f t="shared" si="2"/>
        <v>0</v>
      </c>
      <c r="S148" s="273" t="s">
        <v>979</v>
      </c>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c r="DD148" s="17"/>
      <c r="DE148" s="17"/>
      <c r="DF148" s="17"/>
      <c r="DG148" s="17"/>
      <c r="DH148" s="17"/>
      <c r="DI148" s="17"/>
      <c r="DJ148" s="17"/>
      <c r="DK148" s="17"/>
      <c r="DL148" s="17"/>
      <c r="DM148" s="17"/>
      <c r="DN148" s="17"/>
      <c r="DO148" s="17"/>
      <c r="DP148" s="17"/>
      <c r="DQ148" s="17"/>
      <c r="DR148" s="17"/>
      <c r="DS148" s="17"/>
      <c r="DT148" s="17"/>
      <c r="DU148" s="17"/>
      <c r="DV148" s="17"/>
      <c r="DW148" s="17"/>
      <c r="DX148" s="17"/>
      <c r="DY148" s="17"/>
      <c r="DZ148" s="17"/>
      <c r="EA148" s="17"/>
      <c r="EB148" s="17"/>
      <c r="EC148" s="17"/>
      <c r="ED148" s="17"/>
      <c r="EE148" s="17"/>
      <c r="EF148" s="17"/>
      <c r="EG148" s="17"/>
      <c r="EH148" s="17"/>
      <c r="EI148" s="17"/>
      <c r="EJ148" s="17"/>
      <c r="EK148" s="17"/>
      <c r="EL148" s="17"/>
      <c r="EM148" s="17"/>
      <c r="EN148" s="17"/>
      <c r="EO148" s="17"/>
      <c r="EP148" s="17"/>
      <c r="EQ148" s="17"/>
      <c r="ER148" s="17"/>
      <c r="ES148" s="17"/>
      <c r="ET148" s="17"/>
      <c r="EU148" s="17"/>
      <c r="EV148" s="17"/>
      <c r="EW148" s="17"/>
      <c r="EX148" s="17"/>
      <c r="EY148" s="17"/>
      <c r="EZ148" s="17"/>
      <c r="FA148" s="17"/>
      <c r="FB148" s="17"/>
      <c r="FC148" s="17"/>
      <c r="FD148" s="17"/>
      <c r="FE148" s="17"/>
      <c r="FF148" s="17"/>
      <c r="FG148" s="17"/>
      <c r="FH148" s="17"/>
      <c r="FI148" s="17"/>
      <c r="FJ148" s="17"/>
      <c r="FK148" s="17"/>
      <c r="FL148" s="17"/>
      <c r="FM148" s="17"/>
      <c r="FN148" s="17"/>
      <c r="FO148" s="17"/>
      <c r="FP148" s="17"/>
      <c r="FQ148" s="17"/>
      <c r="FR148" s="17"/>
      <c r="FS148" s="17"/>
      <c r="FT148" s="17"/>
      <c r="FU148" s="17"/>
      <c r="FV148" s="17"/>
      <c r="FW148" s="17"/>
      <c r="FX148" s="17"/>
      <c r="FY148" s="17"/>
      <c r="FZ148" s="17"/>
      <c r="GA148" s="17"/>
      <c r="GB148" s="17"/>
      <c r="GC148" s="17"/>
      <c r="GD148" s="17"/>
      <c r="GE148" s="17"/>
      <c r="GF148" s="17"/>
      <c r="GG148" s="17"/>
      <c r="GH148" s="17"/>
      <c r="GI148" s="17"/>
      <c r="GJ148" s="17"/>
      <c r="GK148" s="17"/>
      <c r="GL148" s="17"/>
      <c r="GM148" s="17"/>
      <c r="GN148" s="17"/>
      <c r="GO148" s="17"/>
      <c r="GP148" s="17"/>
      <c r="GQ148" s="17"/>
      <c r="GR148" s="17"/>
      <c r="GS148" s="17"/>
      <c r="GT148" s="17"/>
      <c r="GU148" s="17"/>
      <c r="GV148" s="17"/>
      <c r="GW148" s="17"/>
      <c r="GX148" s="17"/>
      <c r="GY148" s="17"/>
      <c r="GZ148" s="17"/>
      <c r="HA148" s="17"/>
      <c r="HB148" s="17"/>
      <c r="HC148" s="17"/>
      <c r="HD148" s="17"/>
      <c r="HE148" s="17"/>
      <c r="HF148" s="17"/>
      <c r="HG148" s="17"/>
      <c r="HH148" s="17"/>
      <c r="HI148" s="17"/>
      <c r="HJ148" s="17"/>
      <c r="HK148" s="17"/>
      <c r="HL148" s="17"/>
      <c r="HM148" s="17"/>
      <c r="HN148" s="17"/>
      <c r="HO148" s="17"/>
      <c r="HP148" s="17"/>
      <c r="HQ148" s="17"/>
      <c r="HR148" s="17"/>
      <c r="HS148" s="17"/>
      <c r="HT148" s="17"/>
      <c r="HU148" s="17"/>
      <c r="HV148" s="17"/>
      <c r="HW148" s="17"/>
      <c r="HX148" s="17"/>
      <c r="HY148" s="17"/>
      <c r="HZ148" s="17"/>
      <c r="IA148" s="17"/>
      <c r="IB148" s="17"/>
      <c r="IC148" s="17"/>
      <c r="ID148" s="17"/>
      <c r="IE148" s="17"/>
      <c r="IF148" s="17"/>
      <c r="IG148" s="17"/>
      <c r="IH148" s="17"/>
      <c r="II148" s="17"/>
      <c r="IJ148" s="17"/>
      <c r="IK148" s="17"/>
      <c r="IL148" s="17"/>
      <c r="IM148" s="17"/>
      <c r="IN148" s="17"/>
      <c r="IO148" s="17"/>
      <c r="IP148" s="17"/>
      <c r="IQ148" s="17"/>
      <c r="IR148" s="17"/>
      <c r="IS148" s="17"/>
      <c r="IT148" s="17"/>
      <c r="IU148" s="17"/>
    </row>
    <row r="149" spans="1:255">
      <c r="A149" s="333" t="s">
        <v>980</v>
      </c>
      <c r="B149" s="118"/>
      <c r="C149" s="118"/>
      <c r="D149" s="118"/>
      <c r="E149" s="76"/>
      <c r="F149" s="74"/>
      <c r="G149" s="118"/>
      <c r="H149" s="118"/>
      <c r="I149" s="118"/>
      <c r="J149" s="118"/>
      <c r="K149" s="554"/>
      <c r="L149" s="554"/>
      <c r="M149" s="273" t="s">
        <v>980</v>
      </c>
      <c r="N149" s="74"/>
      <c r="O149" s="554"/>
      <c r="P149" s="554"/>
      <c r="Q149" s="554"/>
      <c r="R149" s="554">
        <f t="shared" si="2"/>
        <v>0</v>
      </c>
      <c r="S149" s="273" t="s">
        <v>980</v>
      </c>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17"/>
      <c r="DJ149" s="17"/>
      <c r="DK149" s="17"/>
      <c r="DL149" s="17"/>
      <c r="DM149" s="17"/>
      <c r="DN149" s="17"/>
      <c r="DO149" s="17"/>
      <c r="DP149" s="17"/>
      <c r="DQ149" s="17"/>
      <c r="DR149" s="17"/>
      <c r="DS149" s="17"/>
      <c r="DT149" s="17"/>
      <c r="DU149" s="17"/>
      <c r="DV149" s="17"/>
      <c r="DW149" s="17"/>
      <c r="DX149" s="17"/>
      <c r="DY149" s="17"/>
      <c r="DZ149" s="17"/>
      <c r="EA149" s="17"/>
      <c r="EB149" s="17"/>
      <c r="EC149" s="17"/>
      <c r="ED149" s="17"/>
      <c r="EE149" s="17"/>
      <c r="EF149" s="17"/>
      <c r="EG149" s="17"/>
      <c r="EH149" s="17"/>
      <c r="EI149" s="17"/>
      <c r="EJ149" s="17"/>
      <c r="EK149" s="17"/>
      <c r="EL149" s="17"/>
      <c r="EM149" s="17"/>
      <c r="EN149" s="17"/>
      <c r="EO149" s="17"/>
      <c r="EP149" s="17"/>
      <c r="EQ149" s="17"/>
      <c r="ER149" s="17"/>
      <c r="ES149" s="17"/>
      <c r="ET149" s="17"/>
      <c r="EU149" s="17"/>
      <c r="EV149" s="17"/>
      <c r="EW149" s="17"/>
      <c r="EX149" s="17"/>
      <c r="EY149" s="17"/>
      <c r="EZ149" s="17"/>
      <c r="FA149" s="17"/>
      <c r="FB149" s="17"/>
      <c r="FC149" s="17"/>
      <c r="FD149" s="17"/>
      <c r="FE149" s="17"/>
      <c r="FF149" s="17"/>
      <c r="FG149" s="17"/>
      <c r="FH149" s="17"/>
      <c r="FI149" s="17"/>
      <c r="FJ149" s="17"/>
      <c r="FK149" s="17"/>
      <c r="FL149" s="17"/>
      <c r="FM149" s="17"/>
      <c r="FN149" s="17"/>
      <c r="FO149" s="17"/>
      <c r="FP149" s="17"/>
      <c r="FQ149" s="17"/>
      <c r="FR149" s="17"/>
      <c r="FS149" s="17"/>
      <c r="FT149" s="17"/>
      <c r="FU149" s="17"/>
      <c r="FV149" s="17"/>
      <c r="FW149" s="17"/>
      <c r="FX149" s="17"/>
      <c r="FY149" s="17"/>
      <c r="FZ149" s="17"/>
      <c r="GA149" s="17"/>
      <c r="GB149" s="17"/>
      <c r="GC149" s="17"/>
      <c r="GD149" s="17"/>
      <c r="GE149" s="17"/>
      <c r="GF149" s="17"/>
      <c r="GG149" s="17"/>
      <c r="GH149" s="17"/>
      <c r="GI149" s="17"/>
      <c r="GJ149" s="17"/>
      <c r="GK149" s="17"/>
      <c r="GL149" s="17"/>
      <c r="GM149" s="17"/>
      <c r="GN149" s="17"/>
      <c r="GO149" s="17"/>
      <c r="GP149" s="17"/>
      <c r="GQ149" s="17"/>
      <c r="GR149" s="17"/>
      <c r="GS149" s="17"/>
      <c r="GT149" s="17"/>
      <c r="GU149" s="17"/>
      <c r="GV149" s="17"/>
      <c r="GW149" s="17"/>
      <c r="GX149" s="17"/>
      <c r="GY149" s="17"/>
      <c r="GZ149" s="17"/>
      <c r="HA149" s="17"/>
      <c r="HB149" s="17"/>
      <c r="HC149" s="17"/>
      <c r="HD149" s="17"/>
      <c r="HE149" s="17"/>
      <c r="HF149" s="17"/>
      <c r="HG149" s="17"/>
      <c r="HH149" s="17"/>
      <c r="HI149" s="17"/>
      <c r="HJ149" s="17"/>
      <c r="HK149" s="17"/>
      <c r="HL149" s="17"/>
      <c r="HM149" s="17"/>
      <c r="HN149" s="17"/>
      <c r="HO149" s="17"/>
      <c r="HP149" s="17"/>
      <c r="HQ149" s="17"/>
      <c r="HR149" s="17"/>
      <c r="HS149" s="17"/>
      <c r="HT149" s="17"/>
      <c r="HU149" s="17"/>
      <c r="HV149" s="17"/>
      <c r="HW149" s="17"/>
      <c r="HX149" s="17"/>
      <c r="HY149" s="17"/>
      <c r="HZ149" s="17"/>
      <c r="IA149" s="17"/>
      <c r="IB149" s="17"/>
      <c r="IC149" s="17"/>
      <c r="ID149" s="17"/>
      <c r="IE149" s="17"/>
      <c r="IF149" s="17"/>
      <c r="IG149" s="17"/>
      <c r="IH149" s="17"/>
      <c r="II149" s="17"/>
      <c r="IJ149" s="17"/>
      <c r="IK149" s="17"/>
      <c r="IL149" s="17"/>
      <c r="IM149" s="17"/>
      <c r="IN149" s="17"/>
      <c r="IO149" s="17"/>
      <c r="IP149" s="17"/>
      <c r="IQ149" s="17"/>
      <c r="IR149" s="17"/>
      <c r="IS149" s="17"/>
      <c r="IT149" s="17"/>
      <c r="IU149" s="17"/>
    </row>
    <row r="150" spans="1:255">
      <c r="A150" s="333" t="s">
        <v>981</v>
      </c>
      <c r="B150" s="118"/>
      <c r="C150" s="118"/>
      <c r="D150" s="118"/>
      <c r="E150" s="76"/>
      <c r="F150" s="74"/>
      <c r="G150" s="118"/>
      <c r="H150" s="118"/>
      <c r="I150" s="118"/>
      <c r="J150" s="118"/>
      <c r="K150" s="554"/>
      <c r="L150" s="554"/>
      <c r="M150" s="273" t="s">
        <v>981</v>
      </c>
      <c r="N150" s="74"/>
      <c r="O150" s="554"/>
      <c r="P150" s="554"/>
      <c r="Q150" s="554"/>
      <c r="R150" s="554">
        <f t="shared" si="2"/>
        <v>0</v>
      </c>
      <c r="S150" s="273" t="s">
        <v>981</v>
      </c>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c r="CS150" s="17"/>
      <c r="CT150" s="17"/>
      <c r="CU150" s="17"/>
      <c r="CV150" s="17"/>
      <c r="CW150" s="17"/>
      <c r="CX150" s="17"/>
      <c r="CY150" s="17"/>
      <c r="CZ150" s="17"/>
      <c r="DA150" s="17"/>
      <c r="DB150" s="17"/>
      <c r="DC150" s="17"/>
      <c r="DD150" s="17"/>
      <c r="DE150" s="17"/>
      <c r="DF150" s="17"/>
      <c r="DG150" s="17"/>
      <c r="DH150" s="17"/>
      <c r="DI150" s="17"/>
      <c r="DJ150" s="17"/>
      <c r="DK150" s="17"/>
      <c r="DL150" s="17"/>
      <c r="DM150" s="17"/>
      <c r="DN150" s="17"/>
      <c r="DO150" s="17"/>
      <c r="DP150" s="17"/>
      <c r="DQ150" s="17"/>
      <c r="DR150" s="17"/>
      <c r="DS150" s="17"/>
      <c r="DT150" s="17"/>
      <c r="DU150" s="17"/>
      <c r="DV150" s="17"/>
      <c r="DW150" s="17"/>
      <c r="DX150" s="17"/>
      <c r="DY150" s="17"/>
      <c r="DZ150" s="17"/>
      <c r="EA150" s="17"/>
      <c r="EB150" s="17"/>
      <c r="EC150" s="17"/>
      <c r="ED150" s="17"/>
      <c r="EE150" s="17"/>
      <c r="EF150" s="17"/>
      <c r="EG150" s="17"/>
      <c r="EH150" s="17"/>
      <c r="EI150" s="17"/>
      <c r="EJ150" s="17"/>
      <c r="EK150" s="17"/>
      <c r="EL150" s="17"/>
      <c r="EM150" s="17"/>
      <c r="EN150" s="17"/>
      <c r="EO150" s="17"/>
      <c r="EP150" s="17"/>
      <c r="EQ150" s="17"/>
      <c r="ER150" s="17"/>
      <c r="ES150" s="17"/>
      <c r="ET150" s="17"/>
      <c r="EU150" s="17"/>
      <c r="EV150" s="17"/>
      <c r="EW150" s="17"/>
      <c r="EX150" s="17"/>
      <c r="EY150" s="17"/>
      <c r="EZ150" s="17"/>
      <c r="FA150" s="17"/>
      <c r="FB150" s="17"/>
      <c r="FC150" s="17"/>
      <c r="FD150" s="17"/>
      <c r="FE150" s="17"/>
      <c r="FF150" s="17"/>
      <c r="FG150" s="17"/>
      <c r="FH150" s="17"/>
      <c r="FI150" s="17"/>
      <c r="FJ150" s="17"/>
      <c r="FK150" s="17"/>
      <c r="FL150" s="17"/>
      <c r="FM150" s="17"/>
      <c r="FN150" s="17"/>
      <c r="FO150" s="17"/>
      <c r="FP150" s="17"/>
      <c r="FQ150" s="17"/>
      <c r="FR150" s="17"/>
      <c r="FS150" s="17"/>
      <c r="FT150" s="17"/>
      <c r="FU150" s="17"/>
      <c r="FV150" s="17"/>
      <c r="FW150" s="17"/>
      <c r="FX150" s="17"/>
      <c r="FY150" s="17"/>
      <c r="FZ150" s="17"/>
      <c r="GA150" s="17"/>
      <c r="GB150" s="17"/>
      <c r="GC150" s="17"/>
      <c r="GD150" s="17"/>
      <c r="GE150" s="17"/>
      <c r="GF150" s="17"/>
      <c r="GG150" s="17"/>
      <c r="GH150" s="17"/>
      <c r="GI150" s="17"/>
      <c r="GJ150" s="17"/>
      <c r="GK150" s="17"/>
      <c r="GL150" s="17"/>
      <c r="GM150" s="17"/>
      <c r="GN150" s="17"/>
      <c r="GO150" s="17"/>
      <c r="GP150" s="17"/>
      <c r="GQ150" s="17"/>
      <c r="GR150" s="17"/>
      <c r="GS150" s="17"/>
      <c r="GT150" s="17"/>
      <c r="GU150" s="17"/>
      <c r="GV150" s="17"/>
      <c r="GW150" s="17"/>
      <c r="GX150" s="17"/>
      <c r="GY150" s="17"/>
      <c r="GZ150" s="17"/>
      <c r="HA150" s="17"/>
      <c r="HB150" s="17"/>
      <c r="HC150" s="17"/>
      <c r="HD150" s="17"/>
      <c r="HE150" s="17"/>
      <c r="HF150" s="17"/>
      <c r="HG150" s="17"/>
      <c r="HH150" s="17"/>
      <c r="HI150" s="17"/>
      <c r="HJ150" s="17"/>
      <c r="HK150" s="17"/>
      <c r="HL150" s="17"/>
      <c r="HM150" s="17"/>
      <c r="HN150" s="17"/>
      <c r="HO150" s="17"/>
      <c r="HP150" s="17"/>
      <c r="HQ150" s="17"/>
      <c r="HR150" s="17"/>
      <c r="HS150" s="17"/>
      <c r="HT150" s="17"/>
      <c r="HU150" s="17"/>
      <c r="HV150" s="17"/>
      <c r="HW150" s="17"/>
      <c r="HX150" s="17"/>
      <c r="HY150" s="17"/>
      <c r="HZ150" s="17"/>
      <c r="IA150" s="17"/>
      <c r="IB150" s="17"/>
      <c r="IC150" s="17"/>
      <c r="ID150" s="17"/>
      <c r="IE150" s="17"/>
      <c r="IF150" s="17"/>
      <c r="IG150" s="17"/>
      <c r="IH150" s="17"/>
      <c r="II150" s="17"/>
      <c r="IJ150" s="17"/>
      <c r="IK150" s="17"/>
      <c r="IL150" s="17"/>
      <c r="IM150" s="17"/>
      <c r="IN150" s="17"/>
      <c r="IO150" s="17"/>
      <c r="IP150" s="17"/>
      <c r="IQ150" s="17"/>
      <c r="IR150" s="17"/>
      <c r="IS150" s="17"/>
      <c r="IT150" s="17"/>
      <c r="IU150" s="17"/>
    </row>
    <row r="151" spans="1:255">
      <c r="A151" s="333" t="s">
        <v>982</v>
      </c>
      <c r="B151" s="118"/>
      <c r="C151" s="118"/>
      <c r="D151" s="118"/>
      <c r="E151" s="76"/>
      <c r="F151" s="74"/>
      <c r="G151" s="118"/>
      <c r="H151" s="118"/>
      <c r="I151" s="118"/>
      <c r="J151" s="118"/>
      <c r="K151" s="554"/>
      <c r="L151" s="554"/>
      <c r="M151" s="273" t="s">
        <v>982</v>
      </c>
      <c r="N151" s="74"/>
      <c r="O151" s="554"/>
      <c r="P151" s="554"/>
      <c r="Q151" s="554"/>
      <c r="R151" s="554">
        <f t="shared" si="2"/>
        <v>0</v>
      </c>
      <c r="S151" s="273" t="s">
        <v>982</v>
      </c>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c r="FG151" s="17"/>
      <c r="FH151" s="17"/>
      <c r="FI151" s="17"/>
      <c r="FJ151" s="17"/>
      <c r="FK151" s="17"/>
      <c r="FL151" s="17"/>
      <c r="FM151" s="17"/>
      <c r="FN151" s="17"/>
      <c r="FO151" s="17"/>
      <c r="FP151" s="17"/>
      <c r="FQ151" s="17"/>
      <c r="FR151" s="17"/>
      <c r="FS151" s="17"/>
      <c r="FT151" s="17"/>
      <c r="FU151" s="17"/>
      <c r="FV151" s="17"/>
      <c r="FW151" s="17"/>
      <c r="FX151" s="17"/>
      <c r="FY151" s="17"/>
      <c r="FZ151" s="17"/>
      <c r="GA151" s="17"/>
      <c r="GB151" s="17"/>
      <c r="GC151" s="17"/>
      <c r="GD151" s="17"/>
      <c r="GE151" s="17"/>
      <c r="GF151" s="17"/>
      <c r="GG151" s="17"/>
      <c r="GH151" s="17"/>
      <c r="GI151" s="17"/>
      <c r="GJ151" s="17"/>
      <c r="GK151" s="17"/>
      <c r="GL151" s="17"/>
      <c r="GM151" s="17"/>
      <c r="GN151" s="17"/>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c r="HX151" s="17"/>
      <c r="HY151" s="17"/>
      <c r="HZ151" s="17"/>
      <c r="IA151" s="17"/>
      <c r="IB151" s="17"/>
      <c r="IC151" s="17"/>
      <c r="ID151" s="17"/>
      <c r="IE151" s="17"/>
      <c r="IF151" s="17"/>
      <c r="IG151" s="17"/>
      <c r="IH151" s="17"/>
      <c r="II151" s="17"/>
      <c r="IJ151" s="17"/>
      <c r="IK151" s="17"/>
      <c r="IL151" s="17"/>
      <c r="IM151" s="17"/>
      <c r="IN151" s="17"/>
      <c r="IO151" s="17"/>
      <c r="IP151" s="17"/>
      <c r="IQ151" s="17"/>
      <c r="IR151" s="17"/>
      <c r="IS151" s="17"/>
      <c r="IT151" s="17"/>
      <c r="IU151" s="17"/>
    </row>
    <row r="152" spans="1:255">
      <c r="A152" s="333" t="s">
        <v>983</v>
      </c>
      <c r="B152" s="118"/>
      <c r="C152" s="118"/>
      <c r="D152" s="118"/>
      <c r="E152" s="76"/>
      <c r="F152" s="74"/>
      <c r="G152" s="118"/>
      <c r="H152" s="118"/>
      <c r="I152" s="118"/>
      <c r="J152" s="118"/>
      <c r="K152" s="554"/>
      <c r="L152" s="554"/>
      <c r="M152" s="273" t="s">
        <v>983</v>
      </c>
      <c r="N152" s="74"/>
      <c r="O152" s="554"/>
      <c r="P152" s="554"/>
      <c r="Q152" s="554"/>
      <c r="R152" s="554">
        <f t="shared" si="2"/>
        <v>0</v>
      </c>
      <c r="S152" s="273" t="s">
        <v>983</v>
      </c>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row>
    <row r="153" spans="1:255">
      <c r="A153" s="333" t="s">
        <v>984</v>
      </c>
      <c r="B153" s="118"/>
      <c r="C153" s="118"/>
      <c r="D153" s="118"/>
      <c r="E153" s="76"/>
      <c r="F153" s="74"/>
      <c r="G153" s="118"/>
      <c r="H153" s="118"/>
      <c r="I153" s="118"/>
      <c r="J153" s="118"/>
      <c r="K153" s="554"/>
      <c r="L153" s="554"/>
      <c r="M153" s="273" t="s">
        <v>984</v>
      </c>
      <c r="N153" s="74"/>
      <c r="O153" s="554"/>
      <c r="P153" s="554"/>
      <c r="Q153" s="554"/>
      <c r="R153" s="554">
        <f t="shared" si="2"/>
        <v>0</v>
      </c>
      <c r="S153" s="273" t="s">
        <v>984</v>
      </c>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c r="FG153" s="17"/>
      <c r="FH153" s="17"/>
      <c r="FI153" s="17"/>
      <c r="FJ153" s="17"/>
      <c r="FK153" s="17"/>
      <c r="FL153" s="17"/>
      <c r="FM153" s="17"/>
      <c r="FN153" s="17"/>
      <c r="FO153" s="17"/>
      <c r="FP153" s="17"/>
      <c r="FQ153" s="17"/>
      <c r="FR153" s="17"/>
      <c r="FS153" s="17"/>
      <c r="FT153" s="17"/>
      <c r="FU153" s="17"/>
      <c r="FV153" s="17"/>
      <c r="FW153" s="17"/>
      <c r="FX153" s="17"/>
      <c r="FY153" s="17"/>
      <c r="FZ153" s="17"/>
      <c r="GA153" s="17"/>
      <c r="GB153" s="17"/>
      <c r="GC153" s="17"/>
      <c r="GD153" s="17"/>
      <c r="GE153" s="17"/>
      <c r="GF153" s="17"/>
      <c r="GG153" s="17"/>
      <c r="GH153" s="17"/>
      <c r="GI153" s="17"/>
      <c r="GJ153" s="17"/>
      <c r="GK153" s="17"/>
      <c r="GL153" s="17"/>
      <c r="GM153" s="17"/>
      <c r="GN153" s="17"/>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c r="HX153" s="17"/>
      <c r="HY153" s="17"/>
      <c r="HZ153" s="17"/>
      <c r="IA153" s="17"/>
      <c r="IB153" s="17"/>
      <c r="IC153" s="17"/>
      <c r="ID153" s="17"/>
      <c r="IE153" s="17"/>
      <c r="IF153" s="17"/>
      <c r="IG153" s="17"/>
      <c r="IH153" s="17"/>
      <c r="II153" s="17"/>
      <c r="IJ153" s="17"/>
      <c r="IK153" s="17"/>
      <c r="IL153" s="17"/>
      <c r="IM153" s="17"/>
      <c r="IN153" s="17"/>
      <c r="IO153" s="17"/>
      <c r="IP153" s="17"/>
      <c r="IQ153" s="17"/>
      <c r="IR153" s="17"/>
      <c r="IS153" s="17"/>
      <c r="IT153" s="17"/>
      <c r="IU153" s="17"/>
    </row>
    <row r="154" spans="1:255">
      <c r="A154" s="333" t="s">
        <v>985</v>
      </c>
      <c r="B154" s="118"/>
      <c r="C154" s="118"/>
      <c r="D154" s="118"/>
      <c r="E154" s="76"/>
      <c r="F154" s="74"/>
      <c r="G154" s="118"/>
      <c r="H154" s="118"/>
      <c r="I154" s="118"/>
      <c r="J154" s="118"/>
      <c r="K154" s="554"/>
      <c r="L154" s="554"/>
      <c r="M154" s="273" t="s">
        <v>985</v>
      </c>
      <c r="N154" s="74"/>
      <c r="O154" s="554"/>
      <c r="P154" s="554"/>
      <c r="Q154" s="554"/>
      <c r="R154" s="554">
        <f t="shared" si="2"/>
        <v>0</v>
      </c>
      <c r="S154" s="273" t="s">
        <v>985</v>
      </c>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c r="FG154" s="17"/>
      <c r="FH154" s="17"/>
      <c r="FI154" s="17"/>
      <c r="FJ154" s="17"/>
      <c r="FK154" s="17"/>
      <c r="FL154" s="17"/>
      <c r="FM154" s="17"/>
      <c r="FN154" s="17"/>
      <c r="FO154" s="17"/>
      <c r="FP154" s="17"/>
      <c r="FQ154" s="17"/>
      <c r="FR154" s="17"/>
      <c r="FS154" s="17"/>
      <c r="FT154" s="17"/>
      <c r="FU154" s="17"/>
      <c r="FV154" s="17"/>
      <c r="FW154" s="17"/>
      <c r="FX154" s="17"/>
      <c r="FY154" s="17"/>
      <c r="FZ154" s="17"/>
      <c r="GA154" s="17"/>
      <c r="GB154" s="17"/>
      <c r="GC154" s="17"/>
      <c r="GD154" s="17"/>
      <c r="GE154" s="17"/>
      <c r="GF154" s="17"/>
      <c r="GG154" s="17"/>
      <c r="GH154" s="17"/>
      <c r="GI154" s="17"/>
      <c r="GJ154" s="17"/>
      <c r="GK154" s="17"/>
      <c r="GL154" s="17"/>
      <c r="GM154" s="17"/>
      <c r="GN154" s="17"/>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c r="HX154" s="17"/>
      <c r="HY154" s="17"/>
      <c r="HZ154" s="17"/>
      <c r="IA154" s="17"/>
      <c r="IB154" s="17"/>
      <c r="IC154" s="17"/>
      <c r="ID154" s="17"/>
      <c r="IE154" s="17"/>
      <c r="IF154" s="17"/>
      <c r="IG154" s="17"/>
      <c r="IH154" s="17"/>
      <c r="II154" s="17"/>
      <c r="IJ154" s="17"/>
      <c r="IK154" s="17"/>
      <c r="IL154" s="17"/>
      <c r="IM154" s="17"/>
      <c r="IN154" s="17"/>
      <c r="IO154" s="17"/>
      <c r="IP154" s="17"/>
      <c r="IQ154" s="17"/>
      <c r="IR154" s="17"/>
      <c r="IS154" s="17"/>
      <c r="IT154" s="17"/>
      <c r="IU154" s="17"/>
    </row>
    <row r="155" spans="1:255">
      <c r="A155" s="333" t="s">
        <v>1374</v>
      </c>
      <c r="B155" s="118"/>
      <c r="C155" s="118"/>
      <c r="D155" s="118"/>
      <c r="E155" s="76"/>
      <c r="F155" s="74"/>
      <c r="G155" s="118"/>
      <c r="H155" s="118"/>
      <c r="I155" s="118"/>
      <c r="J155" s="118"/>
      <c r="K155" s="554"/>
      <c r="L155" s="554"/>
      <c r="M155" s="273" t="s">
        <v>1374</v>
      </c>
      <c r="N155" s="74"/>
      <c r="O155" s="554"/>
      <c r="P155" s="554"/>
      <c r="Q155" s="554"/>
      <c r="R155" s="554">
        <f t="shared" si="2"/>
        <v>0</v>
      </c>
      <c r="S155" s="273" t="s">
        <v>1374</v>
      </c>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c r="DA155" s="17"/>
      <c r="DB155" s="17"/>
      <c r="DC155" s="17"/>
      <c r="DD155" s="17"/>
      <c r="DE155" s="17"/>
      <c r="DF155" s="17"/>
      <c r="DG155" s="17"/>
      <c r="DH155" s="17"/>
      <c r="DI155" s="17"/>
      <c r="DJ155" s="17"/>
      <c r="DK155" s="17"/>
      <c r="DL155" s="17"/>
      <c r="DM155" s="17"/>
      <c r="DN155" s="17"/>
      <c r="DO155" s="17"/>
      <c r="DP155" s="17"/>
      <c r="DQ155" s="17"/>
      <c r="DR155" s="17"/>
      <c r="DS155" s="17"/>
      <c r="DT155" s="17"/>
      <c r="DU155" s="17"/>
      <c r="DV155" s="17"/>
      <c r="DW155" s="17"/>
      <c r="DX155" s="17"/>
      <c r="DY155" s="17"/>
      <c r="DZ155" s="17"/>
      <c r="EA155" s="17"/>
      <c r="EB155" s="17"/>
      <c r="EC155" s="17"/>
      <c r="ED155" s="17"/>
      <c r="EE155" s="17"/>
      <c r="EF155" s="17"/>
      <c r="EG155" s="17"/>
      <c r="EH155" s="17"/>
      <c r="EI155" s="17"/>
      <c r="EJ155" s="17"/>
      <c r="EK155" s="17"/>
      <c r="EL155" s="17"/>
      <c r="EM155" s="17"/>
      <c r="EN155" s="17"/>
      <c r="EO155" s="17"/>
      <c r="EP155" s="17"/>
      <c r="EQ155" s="17"/>
      <c r="ER155" s="17"/>
      <c r="ES155" s="17"/>
      <c r="ET155" s="17"/>
      <c r="EU155" s="17"/>
      <c r="EV155" s="17"/>
      <c r="EW155" s="17"/>
      <c r="EX155" s="17"/>
      <c r="EY155" s="17"/>
      <c r="EZ155" s="17"/>
      <c r="FA155" s="17"/>
      <c r="FB155" s="17"/>
      <c r="FC155" s="17"/>
      <c r="FD155" s="17"/>
      <c r="FE155" s="17"/>
      <c r="FF155" s="17"/>
      <c r="FG155" s="17"/>
      <c r="FH155" s="17"/>
      <c r="FI155" s="17"/>
      <c r="FJ155" s="17"/>
      <c r="FK155" s="17"/>
      <c r="FL155" s="17"/>
      <c r="FM155" s="17"/>
      <c r="FN155" s="17"/>
      <c r="FO155" s="17"/>
      <c r="FP155" s="17"/>
      <c r="FQ155" s="17"/>
      <c r="FR155" s="17"/>
      <c r="FS155" s="17"/>
      <c r="FT155" s="17"/>
      <c r="FU155" s="17"/>
      <c r="FV155" s="17"/>
      <c r="FW155" s="17"/>
      <c r="FX155" s="17"/>
      <c r="FY155" s="17"/>
      <c r="FZ155" s="17"/>
      <c r="GA155" s="17"/>
      <c r="GB155" s="17"/>
      <c r="GC155" s="17"/>
      <c r="GD155" s="17"/>
      <c r="GE155" s="17"/>
      <c r="GF155" s="17"/>
      <c r="GG155" s="17"/>
      <c r="GH155" s="17"/>
      <c r="GI155" s="17"/>
      <c r="GJ155" s="17"/>
      <c r="GK155" s="17"/>
      <c r="GL155" s="17"/>
      <c r="GM155" s="17"/>
      <c r="GN155" s="17"/>
      <c r="GO155" s="17"/>
      <c r="GP155" s="17"/>
      <c r="GQ155" s="17"/>
      <c r="GR155" s="17"/>
      <c r="GS155" s="17"/>
      <c r="GT155" s="17"/>
      <c r="GU155" s="17"/>
      <c r="GV155" s="17"/>
      <c r="GW155" s="17"/>
      <c r="GX155" s="17"/>
      <c r="GY155" s="17"/>
      <c r="GZ155" s="17"/>
      <c r="HA155" s="17"/>
      <c r="HB155" s="17"/>
      <c r="HC155" s="17"/>
      <c r="HD155" s="17"/>
      <c r="HE155" s="17"/>
      <c r="HF155" s="17"/>
      <c r="HG155" s="17"/>
      <c r="HH155" s="17"/>
      <c r="HI155" s="17"/>
      <c r="HJ155" s="17"/>
      <c r="HK155" s="17"/>
      <c r="HL155" s="17"/>
      <c r="HM155" s="17"/>
      <c r="HN155" s="17"/>
      <c r="HO155" s="17"/>
      <c r="HP155" s="17"/>
      <c r="HQ155" s="17"/>
      <c r="HR155" s="17"/>
      <c r="HS155" s="17"/>
      <c r="HT155" s="17"/>
      <c r="HU155" s="17"/>
      <c r="HV155" s="17"/>
      <c r="HW155" s="17"/>
      <c r="HX155" s="17"/>
      <c r="HY155" s="17"/>
      <c r="HZ155" s="17"/>
      <c r="IA155" s="17"/>
      <c r="IB155" s="17"/>
      <c r="IC155" s="17"/>
      <c r="ID155" s="17"/>
      <c r="IE155" s="17"/>
      <c r="IF155" s="17"/>
      <c r="IG155" s="17"/>
      <c r="IH155" s="17"/>
      <c r="II155" s="17"/>
      <c r="IJ155" s="17"/>
      <c r="IK155" s="17"/>
      <c r="IL155" s="17"/>
      <c r="IM155" s="17"/>
      <c r="IN155" s="17"/>
      <c r="IO155" s="17"/>
      <c r="IP155" s="17"/>
      <c r="IQ155" s="17"/>
      <c r="IR155" s="17"/>
      <c r="IS155" s="17"/>
      <c r="IT155" s="17"/>
      <c r="IU155" s="17"/>
    </row>
    <row r="156" spans="1:255">
      <c r="A156" s="333" t="s">
        <v>1375</v>
      </c>
      <c r="B156" s="118"/>
      <c r="C156" s="118"/>
      <c r="D156" s="118"/>
      <c r="E156" s="76"/>
      <c r="F156" s="74"/>
      <c r="G156" s="118"/>
      <c r="H156" s="118"/>
      <c r="I156" s="118"/>
      <c r="J156" s="118"/>
      <c r="K156" s="554"/>
      <c r="L156" s="554"/>
      <c r="M156" s="273" t="s">
        <v>1375</v>
      </c>
      <c r="N156" s="74"/>
      <c r="O156" s="554"/>
      <c r="P156" s="554"/>
      <c r="Q156" s="554"/>
      <c r="R156" s="554">
        <f t="shared" si="2"/>
        <v>0</v>
      </c>
      <c r="S156" s="273" t="s">
        <v>1375</v>
      </c>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c r="DD156" s="17"/>
      <c r="DE156" s="17"/>
      <c r="DF156" s="17"/>
      <c r="DG156" s="17"/>
      <c r="DH156" s="17"/>
      <c r="DI156" s="17"/>
      <c r="DJ156" s="17"/>
      <c r="DK156" s="17"/>
      <c r="DL156" s="17"/>
      <c r="DM156" s="17"/>
      <c r="DN156" s="17"/>
      <c r="DO156" s="17"/>
      <c r="DP156" s="17"/>
      <c r="DQ156" s="17"/>
      <c r="DR156" s="17"/>
      <c r="DS156" s="17"/>
      <c r="DT156" s="17"/>
      <c r="DU156" s="17"/>
      <c r="DV156" s="17"/>
      <c r="DW156" s="17"/>
      <c r="DX156" s="17"/>
      <c r="DY156" s="17"/>
      <c r="DZ156" s="17"/>
      <c r="EA156" s="17"/>
      <c r="EB156" s="17"/>
      <c r="EC156" s="17"/>
      <c r="ED156" s="17"/>
      <c r="EE156" s="17"/>
      <c r="EF156" s="17"/>
      <c r="EG156" s="17"/>
      <c r="EH156" s="17"/>
      <c r="EI156" s="17"/>
      <c r="EJ156" s="17"/>
      <c r="EK156" s="17"/>
      <c r="EL156" s="17"/>
      <c r="EM156" s="17"/>
      <c r="EN156" s="17"/>
      <c r="EO156" s="17"/>
      <c r="EP156" s="17"/>
      <c r="EQ156" s="17"/>
      <c r="ER156" s="17"/>
      <c r="ES156" s="17"/>
      <c r="ET156" s="17"/>
      <c r="EU156" s="17"/>
      <c r="EV156" s="17"/>
      <c r="EW156" s="17"/>
      <c r="EX156" s="17"/>
      <c r="EY156" s="17"/>
      <c r="EZ156" s="17"/>
      <c r="FA156" s="17"/>
      <c r="FB156" s="17"/>
      <c r="FC156" s="17"/>
      <c r="FD156" s="17"/>
      <c r="FE156" s="17"/>
      <c r="FF156" s="17"/>
      <c r="FG156" s="17"/>
      <c r="FH156" s="17"/>
      <c r="FI156" s="17"/>
      <c r="FJ156" s="17"/>
      <c r="FK156" s="17"/>
      <c r="FL156" s="17"/>
      <c r="FM156" s="17"/>
      <c r="FN156" s="17"/>
      <c r="FO156" s="17"/>
      <c r="FP156" s="17"/>
      <c r="FQ156" s="17"/>
      <c r="FR156" s="17"/>
      <c r="FS156" s="17"/>
      <c r="FT156" s="17"/>
      <c r="FU156" s="17"/>
      <c r="FV156" s="17"/>
      <c r="FW156" s="17"/>
      <c r="FX156" s="17"/>
      <c r="FY156" s="17"/>
      <c r="FZ156" s="17"/>
      <c r="GA156" s="17"/>
      <c r="GB156" s="17"/>
      <c r="GC156" s="17"/>
      <c r="GD156" s="17"/>
      <c r="GE156" s="17"/>
      <c r="GF156" s="17"/>
      <c r="GG156" s="17"/>
      <c r="GH156" s="17"/>
      <c r="GI156" s="17"/>
      <c r="GJ156" s="17"/>
      <c r="GK156" s="17"/>
      <c r="GL156" s="17"/>
      <c r="GM156" s="17"/>
      <c r="GN156" s="17"/>
      <c r="GO156" s="17"/>
      <c r="GP156" s="17"/>
      <c r="GQ156" s="17"/>
      <c r="GR156" s="17"/>
      <c r="GS156" s="17"/>
      <c r="GT156" s="17"/>
      <c r="GU156" s="17"/>
      <c r="GV156" s="17"/>
      <c r="GW156" s="17"/>
      <c r="GX156" s="17"/>
      <c r="GY156" s="17"/>
      <c r="GZ156" s="17"/>
      <c r="HA156" s="17"/>
      <c r="HB156" s="17"/>
      <c r="HC156" s="17"/>
      <c r="HD156" s="17"/>
      <c r="HE156" s="17"/>
      <c r="HF156" s="17"/>
      <c r="HG156" s="17"/>
      <c r="HH156" s="17"/>
      <c r="HI156" s="17"/>
      <c r="HJ156" s="17"/>
      <c r="HK156" s="17"/>
      <c r="HL156" s="17"/>
      <c r="HM156" s="17"/>
      <c r="HN156" s="17"/>
      <c r="HO156" s="17"/>
      <c r="HP156" s="17"/>
      <c r="HQ156" s="17"/>
      <c r="HR156" s="17"/>
      <c r="HS156" s="17"/>
      <c r="HT156" s="17"/>
      <c r="HU156" s="17"/>
      <c r="HV156" s="17"/>
      <c r="HW156" s="17"/>
      <c r="HX156" s="17"/>
      <c r="HY156" s="17"/>
      <c r="HZ156" s="17"/>
      <c r="IA156" s="17"/>
      <c r="IB156" s="17"/>
      <c r="IC156" s="17"/>
      <c r="ID156" s="17"/>
      <c r="IE156" s="17"/>
      <c r="IF156" s="17"/>
      <c r="IG156" s="17"/>
      <c r="IH156" s="17"/>
      <c r="II156" s="17"/>
      <c r="IJ156" s="17"/>
      <c r="IK156" s="17"/>
      <c r="IL156" s="17"/>
      <c r="IM156" s="17"/>
      <c r="IN156" s="17"/>
      <c r="IO156" s="17"/>
      <c r="IP156" s="17"/>
      <c r="IQ156" s="17"/>
      <c r="IR156" s="17"/>
      <c r="IS156" s="17"/>
      <c r="IT156" s="17"/>
      <c r="IU156" s="17"/>
    </row>
    <row r="157" spans="1:255">
      <c r="A157" s="333">
        <v>12</v>
      </c>
      <c r="B157" s="118"/>
      <c r="C157" s="118"/>
      <c r="D157" s="118"/>
      <c r="E157" s="76"/>
      <c r="F157" s="74"/>
      <c r="G157" s="118"/>
      <c r="H157" s="118"/>
      <c r="I157" s="118"/>
      <c r="J157" s="118"/>
      <c r="K157" s="554"/>
      <c r="L157" s="554"/>
      <c r="M157" s="273">
        <v>12</v>
      </c>
      <c r="N157" s="74"/>
      <c r="O157" s="554"/>
      <c r="P157" s="554"/>
      <c r="Q157" s="554"/>
      <c r="R157" s="554">
        <f t="shared" si="2"/>
        <v>0</v>
      </c>
      <c r="S157" s="273">
        <v>12</v>
      </c>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c r="CM157" s="17"/>
      <c r="CN157" s="17"/>
      <c r="CO157" s="17"/>
      <c r="CP157" s="17"/>
      <c r="CQ157" s="17"/>
      <c r="CR157" s="17"/>
      <c r="CS157" s="17"/>
      <c r="CT157" s="17"/>
      <c r="CU157" s="17"/>
      <c r="CV157" s="17"/>
      <c r="CW157" s="17"/>
      <c r="CX157" s="17"/>
      <c r="CY157" s="17"/>
      <c r="CZ157" s="17"/>
      <c r="DA157" s="17"/>
      <c r="DB157" s="17"/>
      <c r="DC157" s="17"/>
      <c r="DD157" s="17"/>
      <c r="DE157" s="17"/>
      <c r="DF157" s="17"/>
      <c r="DG157" s="17"/>
      <c r="DH157" s="17"/>
      <c r="DI157" s="17"/>
      <c r="DJ157" s="17"/>
      <c r="DK157" s="17"/>
      <c r="DL157" s="17"/>
      <c r="DM157" s="17"/>
      <c r="DN157" s="17"/>
      <c r="DO157" s="17"/>
      <c r="DP157" s="17"/>
      <c r="DQ157" s="17"/>
      <c r="DR157" s="17"/>
      <c r="DS157" s="17"/>
      <c r="DT157" s="17"/>
      <c r="DU157" s="17"/>
      <c r="DV157" s="17"/>
      <c r="DW157" s="17"/>
      <c r="DX157" s="17"/>
      <c r="DY157" s="17"/>
      <c r="DZ157" s="17"/>
      <c r="EA157" s="17"/>
      <c r="EB157" s="17"/>
      <c r="EC157" s="17"/>
      <c r="ED157" s="17"/>
      <c r="EE157" s="17"/>
      <c r="EF157" s="17"/>
      <c r="EG157" s="17"/>
      <c r="EH157" s="17"/>
      <c r="EI157" s="17"/>
      <c r="EJ157" s="17"/>
      <c r="EK157" s="17"/>
      <c r="EL157" s="17"/>
      <c r="EM157" s="17"/>
      <c r="EN157" s="17"/>
      <c r="EO157" s="17"/>
      <c r="EP157" s="17"/>
      <c r="EQ157" s="17"/>
      <c r="ER157" s="17"/>
      <c r="ES157" s="17"/>
      <c r="ET157" s="17"/>
      <c r="EU157" s="17"/>
      <c r="EV157" s="17"/>
      <c r="EW157" s="17"/>
      <c r="EX157" s="17"/>
      <c r="EY157" s="17"/>
      <c r="EZ157" s="17"/>
      <c r="FA157" s="17"/>
      <c r="FB157" s="17"/>
      <c r="FC157" s="17"/>
      <c r="FD157" s="17"/>
      <c r="FE157" s="17"/>
      <c r="FF157" s="17"/>
      <c r="FG157" s="17"/>
      <c r="FH157" s="17"/>
      <c r="FI157" s="17"/>
      <c r="FJ157" s="17"/>
      <c r="FK157" s="17"/>
      <c r="FL157" s="17"/>
      <c r="FM157" s="17"/>
      <c r="FN157" s="17"/>
      <c r="FO157" s="17"/>
      <c r="FP157" s="17"/>
      <c r="FQ157" s="17"/>
      <c r="FR157" s="17"/>
      <c r="FS157" s="17"/>
      <c r="FT157" s="17"/>
      <c r="FU157" s="17"/>
      <c r="FV157" s="17"/>
      <c r="FW157" s="17"/>
      <c r="FX157" s="17"/>
      <c r="FY157" s="17"/>
      <c r="FZ157" s="17"/>
      <c r="GA157" s="17"/>
      <c r="GB157" s="17"/>
      <c r="GC157" s="17"/>
      <c r="GD157" s="17"/>
      <c r="GE157" s="17"/>
      <c r="GF157" s="17"/>
      <c r="GG157" s="17"/>
      <c r="GH157" s="17"/>
      <c r="GI157" s="17"/>
      <c r="GJ157" s="17"/>
      <c r="GK157" s="17"/>
      <c r="GL157" s="17"/>
      <c r="GM157" s="17"/>
      <c r="GN157" s="17"/>
      <c r="GO157" s="17"/>
      <c r="GP157" s="17"/>
      <c r="GQ157" s="17"/>
      <c r="GR157" s="17"/>
      <c r="GS157" s="17"/>
      <c r="GT157" s="17"/>
      <c r="GU157" s="17"/>
      <c r="GV157" s="17"/>
      <c r="GW157" s="17"/>
      <c r="GX157" s="17"/>
      <c r="GY157" s="17"/>
      <c r="GZ157" s="17"/>
      <c r="HA157" s="17"/>
      <c r="HB157" s="17"/>
      <c r="HC157" s="17"/>
      <c r="HD157" s="17"/>
      <c r="HE157" s="17"/>
      <c r="HF157" s="17"/>
      <c r="HG157" s="17"/>
      <c r="HH157" s="17"/>
      <c r="HI157" s="17"/>
      <c r="HJ157" s="17"/>
      <c r="HK157" s="17"/>
      <c r="HL157" s="17"/>
      <c r="HM157" s="17"/>
      <c r="HN157" s="17"/>
      <c r="HO157" s="17"/>
      <c r="HP157" s="17"/>
      <c r="HQ157" s="17"/>
      <c r="HR157" s="17"/>
      <c r="HS157" s="17"/>
      <c r="HT157" s="17"/>
      <c r="HU157" s="17"/>
      <c r="HV157" s="17"/>
      <c r="HW157" s="17"/>
      <c r="HX157" s="17"/>
      <c r="HY157" s="17"/>
      <c r="HZ157" s="17"/>
      <c r="IA157" s="17"/>
      <c r="IB157" s="17"/>
      <c r="IC157" s="17"/>
      <c r="ID157" s="17"/>
      <c r="IE157" s="17"/>
      <c r="IF157" s="17"/>
      <c r="IG157" s="17"/>
      <c r="IH157" s="17"/>
      <c r="II157" s="17"/>
      <c r="IJ157" s="17"/>
      <c r="IK157" s="17"/>
      <c r="IL157" s="17"/>
      <c r="IM157" s="17"/>
      <c r="IN157" s="17"/>
      <c r="IO157" s="17"/>
      <c r="IP157" s="17"/>
      <c r="IQ157" s="17"/>
      <c r="IR157" s="17"/>
      <c r="IS157" s="17"/>
      <c r="IT157" s="17"/>
      <c r="IU157" s="17"/>
    </row>
    <row r="158" spans="1:255">
      <c r="A158" s="333">
        <v>13</v>
      </c>
      <c r="B158" s="118"/>
      <c r="C158" s="118"/>
      <c r="D158" s="118"/>
      <c r="E158" s="76"/>
      <c r="F158" s="74"/>
      <c r="G158" s="118"/>
      <c r="H158" s="118"/>
      <c r="I158" s="118"/>
      <c r="J158" s="118"/>
      <c r="K158" s="554"/>
      <c r="L158" s="554"/>
      <c r="M158" s="273">
        <v>13</v>
      </c>
      <c r="N158" s="74"/>
      <c r="O158" s="554"/>
      <c r="P158" s="554"/>
      <c r="Q158" s="554"/>
      <c r="R158" s="554">
        <f t="shared" si="2"/>
        <v>0</v>
      </c>
      <c r="S158" s="273">
        <v>13</v>
      </c>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c r="DA158" s="17"/>
      <c r="DB158" s="17"/>
      <c r="DC158" s="17"/>
      <c r="DD158" s="17"/>
      <c r="DE158" s="17"/>
      <c r="DF158" s="17"/>
      <c r="DG158" s="17"/>
      <c r="DH158" s="17"/>
      <c r="DI158" s="17"/>
      <c r="DJ158" s="17"/>
      <c r="DK158" s="17"/>
      <c r="DL158" s="17"/>
      <c r="DM158" s="17"/>
      <c r="DN158" s="17"/>
      <c r="DO158" s="17"/>
      <c r="DP158" s="17"/>
      <c r="DQ158" s="17"/>
      <c r="DR158" s="17"/>
      <c r="DS158" s="17"/>
      <c r="DT158" s="17"/>
      <c r="DU158" s="17"/>
      <c r="DV158" s="17"/>
      <c r="DW158" s="17"/>
      <c r="DX158" s="17"/>
      <c r="DY158" s="17"/>
      <c r="DZ158" s="17"/>
      <c r="EA158" s="17"/>
      <c r="EB158" s="17"/>
      <c r="EC158" s="17"/>
      <c r="ED158" s="17"/>
      <c r="EE158" s="17"/>
      <c r="EF158" s="17"/>
      <c r="EG158" s="17"/>
      <c r="EH158" s="17"/>
      <c r="EI158" s="17"/>
      <c r="EJ158" s="17"/>
      <c r="EK158" s="17"/>
      <c r="EL158" s="17"/>
      <c r="EM158" s="17"/>
      <c r="EN158" s="17"/>
      <c r="EO158" s="17"/>
      <c r="EP158" s="17"/>
      <c r="EQ158" s="17"/>
      <c r="ER158" s="17"/>
      <c r="ES158" s="17"/>
      <c r="ET158" s="17"/>
      <c r="EU158" s="17"/>
      <c r="EV158" s="17"/>
      <c r="EW158" s="17"/>
      <c r="EX158" s="17"/>
      <c r="EY158" s="17"/>
      <c r="EZ158" s="17"/>
      <c r="FA158" s="17"/>
      <c r="FB158" s="17"/>
      <c r="FC158" s="17"/>
      <c r="FD158" s="17"/>
      <c r="FE158" s="17"/>
      <c r="FF158" s="17"/>
      <c r="FG158" s="17"/>
      <c r="FH158" s="17"/>
      <c r="FI158" s="17"/>
      <c r="FJ158" s="17"/>
      <c r="FK158" s="17"/>
      <c r="FL158" s="17"/>
      <c r="FM158" s="17"/>
      <c r="FN158" s="17"/>
      <c r="FO158" s="17"/>
      <c r="FP158" s="17"/>
      <c r="FQ158" s="17"/>
      <c r="FR158" s="17"/>
      <c r="FS158" s="17"/>
      <c r="FT158" s="17"/>
      <c r="FU158" s="17"/>
      <c r="FV158" s="17"/>
      <c r="FW158" s="17"/>
      <c r="FX158" s="17"/>
      <c r="FY158" s="17"/>
      <c r="FZ158" s="17"/>
      <c r="GA158" s="17"/>
      <c r="GB158" s="17"/>
      <c r="GC158" s="17"/>
      <c r="GD158" s="17"/>
      <c r="GE158" s="17"/>
      <c r="GF158" s="17"/>
      <c r="GG158" s="17"/>
      <c r="GH158" s="17"/>
      <c r="GI158" s="17"/>
      <c r="GJ158" s="17"/>
      <c r="GK158" s="17"/>
      <c r="GL158" s="17"/>
      <c r="GM158" s="17"/>
      <c r="GN158" s="17"/>
      <c r="GO158" s="17"/>
      <c r="GP158" s="17"/>
      <c r="GQ158" s="17"/>
      <c r="GR158" s="17"/>
      <c r="GS158" s="17"/>
      <c r="GT158" s="17"/>
      <c r="GU158" s="17"/>
      <c r="GV158" s="17"/>
      <c r="GW158" s="17"/>
      <c r="GX158" s="17"/>
      <c r="GY158" s="17"/>
      <c r="GZ158" s="17"/>
      <c r="HA158" s="17"/>
      <c r="HB158" s="17"/>
      <c r="HC158" s="17"/>
      <c r="HD158" s="17"/>
      <c r="HE158" s="17"/>
      <c r="HF158" s="17"/>
      <c r="HG158" s="17"/>
      <c r="HH158" s="17"/>
      <c r="HI158" s="17"/>
      <c r="HJ158" s="17"/>
      <c r="HK158" s="17"/>
      <c r="HL158" s="17"/>
      <c r="HM158" s="17"/>
      <c r="HN158" s="17"/>
      <c r="HO158" s="17"/>
      <c r="HP158" s="17"/>
      <c r="HQ158" s="17"/>
      <c r="HR158" s="17"/>
      <c r="HS158" s="17"/>
      <c r="HT158" s="17"/>
      <c r="HU158" s="17"/>
      <c r="HV158" s="17"/>
      <c r="HW158" s="17"/>
      <c r="HX158" s="17"/>
      <c r="HY158" s="17"/>
      <c r="HZ158" s="17"/>
      <c r="IA158" s="17"/>
      <c r="IB158" s="17"/>
      <c r="IC158" s="17"/>
      <c r="ID158" s="17"/>
      <c r="IE158" s="17"/>
      <c r="IF158" s="17"/>
      <c r="IG158" s="17"/>
      <c r="IH158" s="17"/>
      <c r="II158" s="17"/>
      <c r="IJ158" s="17"/>
      <c r="IK158" s="17"/>
      <c r="IL158" s="17"/>
      <c r="IM158" s="17"/>
      <c r="IN158" s="17"/>
      <c r="IO158" s="17"/>
      <c r="IP158" s="17"/>
      <c r="IQ158" s="17"/>
      <c r="IR158" s="17"/>
      <c r="IS158" s="17"/>
      <c r="IT158" s="17"/>
      <c r="IU158" s="17"/>
    </row>
    <row r="159" spans="1:255">
      <c r="A159" s="333">
        <v>14</v>
      </c>
      <c r="B159" s="118"/>
      <c r="C159" s="118"/>
      <c r="D159" s="118"/>
      <c r="E159" s="76"/>
      <c r="F159" s="74"/>
      <c r="G159" s="118"/>
      <c r="H159" s="118"/>
      <c r="I159" s="118"/>
      <c r="J159" s="118"/>
      <c r="K159" s="554"/>
      <c r="L159" s="554"/>
      <c r="M159" s="273">
        <v>14</v>
      </c>
      <c r="N159" s="74"/>
      <c r="O159" s="554"/>
      <c r="P159" s="554"/>
      <c r="Q159" s="554"/>
      <c r="R159" s="554">
        <f t="shared" si="2"/>
        <v>0</v>
      </c>
      <c r="S159" s="273">
        <v>14</v>
      </c>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c r="CS159" s="17"/>
      <c r="CT159" s="17"/>
      <c r="CU159" s="17"/>
      <c r="CV159" s="17"/>
      <c r="CW159" s="17"/>
      <c r="CX159" s="17"/>
      <c r="CY159" s="17"/>
      <c r="CZ159" s="17"/>
      <c r="DA159" s="17"/>
      <c r="DB159" s="17"/>
      <c r="DC159" s="17"/>
      <c r="DD159" s="17"/>
      <c r="DE159" s="17"/>
      <c r="DF159" s="17"/>
      <c r="DG159" s="17"/>
      <c r="DH159" s="17"/>
      <c r="DI159" s="17"/>
      <c r="DJ159" s="17"/>
      <c r="DK159" s="17"/>
      <c r="DL159" s="17"/>
      <c r="DM159" s="17"/>
      <c r="DN159" s="17"/>
      <c r="DO159" s="17"/>
      <c r="DP159" s="17"/>
      <c r="DQ159" s="17"/>
      <c r="DR159" s="17"/>
      <c r="DS159" s="17"/>
      <c r="DT159" s="17"/>
      <c r="DU159" s="17"/>
      <c r="DV159" s="17"/>
      <c r="DW159" s="17"/>
      <c r="DX159" s="17"/>
      <c r="DY159" s="17"/>
      <c r="DZ159" s="17"/>
      <c r="EA159" s="17"/>
      <c r="EB159" s="17"/>
      <c r="EC159" s="17"/>
      <c r="ED159" s="17"/>
      <c r="EE159" s="17"/>
      <c r="EF159" s="17"/>
      <c r="EG159" s="17"/>
      <c r="EH159" s="17"/>
      <c r="EI159" s="17"/>
      <c r="EJ159" s="17"/>
      <c r="EK159" s="17"/>
      <c r="EL159" s="17"/>
      <c r="EM159" s="17"/>
      <c r="EN159" s="17"/>
      <c r="EO159" s="17"/>
      <c r="EP159" s="17"/>
      <c r="EQ159" s="17"/>
      <c r="ER159" s="17"/>
      <c r="ES159" s="17"/>
      <c r="ET159" s="17"/>
      <c r="EU159" s="17"/>
      <c r="EV159" s="17"/>
      <c r="EW159" s="17"/>
      <c r="EX159" s="17"/>
      <c r="EY159" s="17"/>
      <c r="EZ159" s="17"/>
      <c r="FA159" s="17"/>
      <c r="FB159" s="17"/>
      <c r="FC159" s="17"/>
      <c r="FD159" s="17"/>
      <c r="FE159" s="17"/>
      <c r="FF159" s="17"/>
      <c r="FG159" s="17"/>
      <c r="FH159" s="17"/>
      <c r="FI159" s="17"/>
      <c r="FJ159" s="17"/>
      <c r="FK159" s="17"/>
      <c r="FL159" s="17"/>
      <c r="FM159" s="17"/>
      <c r="FN159" s="17"/>
      <c r="FO159" s="17"/>
      <c r="FP159" s="17"/>
      <c r="FQ159" s="17"/>
      <c r="FR159" s="17"/>
      <c r="FS159" s="17"/>
      <c r="FT159" s="17"/>
      <c r="FU159" s="17"/>
      <c r="FV159" s="17"/>
      <c r="FW159" s="17"/>
      <c r="FX159" s="17"/>
      <c r="FY159" s="17"/>
      <c r="FZ159" s="17"/>
      <c r="GA159" s="17"/>
      <c r="GB159" s="17"/>
      <c r="GC159" s="17"/>
      <c r="GD159" s="17"/>
      <c r="GE159" s="17"/>
      <c r="GF159" s="17"/>
      <c r="GG159" s="17"/>
      <c r="GH159" s="17"/>
      <c r="GI159" s="17"/>
      <c r="GJ159" s="17"/>
      <c r="GK159" s="17"/>
      <c r="GL159" s="17"/>
      <c r="GM159" s="17"/>
      <c r="GN159" s="17"/>
      <c r="GO159" s="17"/>
      <c r="GP159" s="17"/>
      <c r="GQ159" s="17"/>
      <c r="GR159" s="17"/>
      <c r="GS159" s="17"/>
      <c r="GT159" s="17"/>
      <c r="GU159" s="17"/>
      <c r="GV159" s="17"/>
      <c r="GW159" s="17"/>
      <c r="GX159" s="17"/>
      <c r="GY159" s="17"/>
      <c r="GZ159" s="17"/>
      <c r="HA159" s="17"/>
      <c r="HB159" s="17"/>
      <c r="HC159" s="17"/>
      <c r="HD159" s="17"/>
      <c r="HE159" s="17"/>
      <c r="HF159" s="17"/>
      <c r="HG159" s="17"/>
      <c r="HH159" s="17"/>
      <c r="HI159" s="17"/>
      <c r="HJ159" s="17"/>
      <c r="HK159" s="17"/>
      <c r="HL159" s="17"/>
      <c r="HM159" s="17"/>
      <c r="HN159" s="17"/>
      <c r="HO159" s="17"/>
      <c r="HP159" s="17"/>
      <c r="HQ159" s="17"/>
      <c r="HR159" s="17"/>
      <c r="HS159" s="17"/>
      <c r="HT159" s="17"/>
      <c r="HU159" s="17"/>
      <c r="HV159" s="17"/>
      <c r="HW159" s="17"/>
      <c r="HX159" s="17"/>
      <c r="HY159" s="17"/>
      <c r="HZ159" s="17"/>
      <c r="IA159" s="17"/>
      <c r="IB159" s="17"/>
      <c r="IC159" s="17"/>
      <c r="ID159" s="17"/>
      <c r="IE159" s="17"/>
      <c r="IF159" s="17"/>
      <c r="IG159" s="17"/>
      <c r="IH159" s="17"/>
      <c r="II159" s="17"/>
      <c r="IJ159" s="17"/>
      <c r="IK159" s="17"/>
      <c r="IL159" s="17"/>
      <c r="IM159" s="17"/>
      <c r="IN159" s="17"/>
      <c r="IO159" s="17"/>
      <c r="IP159" s="17"/>
      <c r="IQ159" s="17"/>
      <c r="IR159" s="17"/>
      <c r="IS159" s="17"/>
      <c r="IT159" s="17"/>
      <c r="IU159" s="17"/>
    </row>
    <row r="160" spans="1:255">
      <c r="A160" s="333">
        <v>15</v>
      </c>
      <c r="B160" s="118"/>
      <c r="C160" s="118"/>
      <c r="D160" s="118"/>
      <c r="E160" s="76"/>
      <c r="F160" s="74"/>
      <c r="G160" s="118"/>
      <c r="H160" s="118"/>
      <c r="I160" s="118"/>
      <c r="J160" s="118"/>
      <c r="K160" s="554"/>
      <c r="L160" s="554"/>
      <c r="M160" s="273">
        <v>15</v>
      </c>
      <c r="N160" s="74"/>
      <c r="O160" s="554"/>
      <c r="P160" s="554"/>
      <c r="Q160" s="554"/>
      <c r="R160" s="554">
        <f t="shared" si="2"/>
        <v>0</v>
      </c>
      <c r="S160" s="273">
        <v>15</v>
      </c>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c r="FG160" s="17"/>
      <c r="FH160" s="17"/>
      <c r="FI160" s="17"/>
      <c r="FJ160" s="17"/>
      <c r="FK160" s="17"/>
      <c r="FL160" s="17"/>
      <c r="FM160" s="17"/>
      <c r="FN160" s="17"/>
      <c r="FO160" s="17"/>
      <c r="FP160" s="17"/>
      <c r="FQ160" s="17"/>
      <c r="FR160" s="17"/>
      <c r="FS160" s="17"/>
      <c r="FT160" s="17"/>
      <c r="FU160" s="17"/>
      <c r="FV160" s="17"/>
      <c r="FW160" s="17"/>
      <c r="FX160" s="17"/>
      <c r="FY160" s="17"/>
      <c r="FZ160" s="17"/>
      <c r="GA160" s="17"/>
      <c r="GB160" s="17"/>
      <c r="GC160" s="17"/>
      <c r="GD160" s="17"/>
      <c r="GE160" s="17"/>
      <c r="GF160" s="17"/>
      <c r="GG160" s="17"/>
      <c r="GH160" s="17"/>
      <c r="GI160" s="17"/>
      <c r="GJ160" s="17"/>
      <c r="GK160" s="17"/>
      <c r="GL160" s="17"/>
      <c r="GM160" s="17"/>
      <c r="GN160" s="17"/>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c r="HX160" s="17"/>
      <c r="HY160" s="17"/>
      <c r="HZ160" s="17"/>
      <c r="IA160" s="17"/>
      <c r="IB160" s="17"/>
      <c r="IC160" s="17"/>
      <c r="ID160" s="17"/>
      <c r="IE160" s="17"/>
      <c r="IF160" s="17"/>
      <c r="IG160" s="17"/>
      <c r="IH160" s="17"/>
      <c r="II160" s="17"/>
      <c r="IJ160" s="17"/>
      <c r="IK160" s="17"/>
      <c r="IL160" s="17"/>
      <c r="IM160" s="17"/>
      <c r="IN160" s="17"/>
      <c r="IO160" s="17"/>
      <c r="IP160" s="17"/>
      <c r="IQ160" s="17"/>
      <c r="IR160" s="17"/>
      <c r="IS160" s="17"/>
      <c r="IT160" s="17"/>
      <c r="IU160" s="17"/>
    </row>
    <row r="161" spans="1:255">
      <c r="A161" s="333">
        <v>16</v>
      </c>
      <c r="B161" s="118"/>
      <c r="C161" s="118"/>
      <c r="D161" s="118"/>
      <c r="E161" s="76"/>
      <c r="F161" s="74"/>
      <c r="G161" s="118"/>
      <c r="H161" s="118"/>
      <c r="I161" s="118"/>
      <c r="J161" s="118"/>
      <c r="K161" s="554"/>
      <c r="L161" s="554"/>
      <c r="M161" s="273">
        <v>16</v>
      </c>
      <c r="N161" s="74"/>
      <c r="O161" s="554"/>
      <c r="P161" s="554"/>
      <c r="Q161" s="554"/>
      <c r="R161" s="554">
        <f t="shared" si="2"/>
        <v>0</v>
      </c>
      <c r="S161" s="273">
        <v>16</v>
      </c>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c r="CM161" s="17"/>
      <c r="CN161" s="17"/>
      <c r="CO161" s="17"/>
      <c r="CP161" s="17"/>
      <c r="CQ161" s="17"/>
      <c r="CR161" s="17"/>
      <c r="CS161" s="17"/>
      <c r="CT161" s="17"/>
      <c r="CU161" s="17"/>
      <c r="CV161" s="17"/>
      <c r="CW161" s="17"/>
      <c r="CX161" s="17"/>
      <c r="CY161" s="17"/>
      <c r="CZ161" s="17"/>
      <c r="DA161" s="17"/>
      <c r="DB161" s="17"/>
      <c r="DC161" s="17"/>
      <c r="DD161" s="17"/>
      <c r="DE161" s="17"/>
      <c r="DF161" s="17"/>
      <c r="DG161" s="17"/>
      <c r="DH161" s="17"/>
      <c r="DI161" s="17"/>
      <c r="DJ161" s="17"/>
      <c r="DK161" s="17"/>
      <c r="DL161" s="17"/>
      <c r="DM161" s="17"/>
      <c r="DN161" s="17"/>
      <c r="DO161" s="17"/>
      <c r="DP161" s="17"/>
      <c r="DQ161" s="17"/>
      <c r="DR161" s="17"/>
      <c r="DS161" s="17"/>
      <c r="DT161" s="17"/>
      <c r="DU161" s="17"/>
      <c r="DV161" s="17"/>
      <c r="DW161" s="17"/>
      <c r="DX161" s="17"/>
      <c r="DY161" s="17"/>
      <c r="DZ161" s="17"/>
      <c r="EA161" s="17"/>
      <c r="EB161" s="17"/>
      <c r="EC161" s="17"/>
      <c r="ED161" s="17"/>
      <c r="EE161" s="17"/>
      <c r="EF161" s="17"/>
      <c r="EG161" s="17"/>
      <c r="EH161" s="17"/>
      <c r="EI161" s="17"/>
      <c r="EJ161" s="17"/>
      <c r="EK161" s="17"/>
      <c r="EL161" s="17"/>
      <c r="EM161" s="17"/>
      <c r="EN161" s="17"/>
      <c r="EO161" s="17"/>
      <c r="EP161" s="17"/>
      <c r="EQ161" s="17"/>
      <c r="ER161" s="17"/>
      <c r="ES161" s="17"/>
      <c r="ET161" s="17"/>
      <c r="EU161" s="17"/>
      <c r="EV161" s="17"/>
      <c r="EW161" s="17"/>
      <c r="EX161" s="17"/>
      <c r="EY161" s="17"/>
      <c r="EZ161" s="17"/>
      <c r="FA161" s="17"/>
      <c r="FB161" s="17"/>
      <c r="FC161" s="17"/>
      <c r="FD161" s="17"/>
      <c r="FE161" s="17"/>
      <c r="FF161" s="17"/>
      <c r="FG161" s="17"/>
      <c r="FH161" s="17"/>
      <c r="FI161" s="17"/>
      <c r="FJ161" s="17"/>
      <c r="FK161" s="17"/>
      <c r="FL161" s="17"/>
      <c r="FM161" s="17"/>
      <c r="FN161" s="17"/>
      <c r="FO161" s="17"/>
      <c r="FP161" s="17"/>
      <c r="FQ161" s="17"/>
      <c r="FR161" s="17"/>
      <c r="FS161" s="17"/>
      <c r="FT161" s="17"/>
      <c r="FU161" s="17"/>
      <c r="FV161" s="17"/>
      <c r="FW161" s="17"/>
      <c r="FX161" s="17"/>
      <c r="FY161" s="17"/>
      <c r="FZ161" s="17"/>
      <c r="GA161" s="17"/>
      <c r="GB161" s="17"/>
      <c r="GC161" s="17"/>
      <c r="GD161" s="17"/>
      <c r="GE161" s="17"/>
      <c r="GF161" s="17"/>
      <c r="GG161" s="17"/>
      <c r="GH161" s="17"/>
      <c r="GI161" s="17"/>
      <c r="GJ161" s="17"/>
      <c r="GK161" s="17"/>
      <c r="GL161" s="17"/>
      <c r="GM161" s="17"/>
      <c r="GN161" s="17"/>
      <c r="GO161" s="17"/>
      <c r="GP161" s="17"/>
      <c r="GQ161" s="17"/>
      <c r="GR161" s="17"/>
      <c r="GS161" s="17"/>
      <c r="GT161" s="17"/>
      <c r="GU161" s="17"/>
      <c r="GV161" s="17"/>
      <c r="GW161" s="17"/>
      <c r="GX161" s="17"/>
      <c r="GY161" s="17"/>
      <c r="GZ161" s="17"/>
      <c r="HA161" s="17"/>
      <c r="HB161" s="17"/>
      <c r="HC161" s="17"/>
      <c r="HD161" s="17"/>
      <c r="HE161" s="17"/>
      <c r="HF161" s="17"/>
      <c r="HG161" s="17"/>
      <c r="HH161" s="17"/>
      <c r="HI161" s="17"/>
      <c r="HJ161" s="17"/>
      <c r="HK161" s="17"/>
      <c r="HL161" s="17"/>
      <c r="HM161" s="17"/>
      <c r="HN161" s="17"/>
      <c r="HO161" s="17"/>
      <c r="HP161" s="17"/>
      <c r="HQ161" s="17"/>
      <c r="HR161" s="17"/>
      <c r="HS161" s="17"/>
      <c r="HT161" s="17"/>
      <c r="HU161" s="17"/>
      <c r="HV161" s="17"/>
      <c r="HW161" s="17"/>
      <c r="HX161" s="17"/>
      <c r="HY161" s="17"/>
      <c r="HZ161" s="17"/>
      <c r="IA161" s="17"/>
      <c r="IB161" s="17"/>
      <c r="IC161" s="17"/>
      <c r="ID161" s="17"/>
      <c r="IE161" s="17"/>
      <c r="IF161" s="17"/>
      <c r="IG161" s="17"/>
      <c r="IH161" s="17"/>
      <c r="II161" s="17"/>
      <c r="IJ161" s="17"/>
      <c r="IK161" s="17"/>
      <c r="IL161" s="17"/>
      <c r="IM161" s="17"/>
      <c r="IN161" s="17"/>
      <c r="IO161" s="17"/>
      <c r="IP161" s="17"/>
      <c r="IQ161" s="17"/>
      <c r="IR161" s="17"/>
      <c r="IS161" s="17"/>
      <c r="IT161" s="17"/>
      <c r="IU161" s="17"/>
    </row>
    <row r="162" spans="1:255">
      <c r="A162" s="333">
        <v>17</v>
      </c>
      <c r="B162" s="118"/>
      <c r="C162" s="118"/>
      <c r="D162" s="118"/>
      <c r="E162" s="76"/>
      <c r="F162" s="74"/>
      <c r="G162" s="118"/>
      <c r="H162" s="118"/>
      <c r="I162" s="118"/>
      <c r="J162" s="118"/>
      <c r="K162" s="554"/>
      <c r="L162" s="554"/>
      <c r="M162" s="273">
        <v>17</v>
      </c>
      <c r="N162" s="74"/>
      <c r="O162" s="554"/>
      <c r="P162" s="554"/>
      <c r="Q162" s="554"/>
      <c r="R162" s="554">
        <f t="shared" si="2"/>
        <v>0</v>
      </c>
      <c r="S162" s="273">
        <v>17</v>
      </c>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c r="DK162" s="17"/>
      <c r="DL162" s="17"/>
      <c r="DM162" s="17"/>
      <c r="DN162" s="17"/>
      <c r="DO162" s="17"/>
      <c r="DP162" s="17"/>
      <c r="DQ162" s="17"/>
      <c r="DR162" s="17"/>
      <c r="DS162" s="17"/>
      <c r="DT162" s="17"/>
      <c r="DU162" s="17"/>
      <c r="DV162" s="17"/>
      <c r="DW162" s="17"/>
      <c r="DX162" s="17"/>
      <c r="DY162" s="17"/>
      <c r="DZ162" s="17"/>
      <c r="EA162" s="17"/>
      <c r="EB162" s="17"/>
      <c r="EC162" s="17"/>
      <c r="ED162" s="17"/>
      <c r="EE162" s="17"/>
      <c r="EF162" s="17"/>
      <c r="EG162" s="17"/>
      <c r="EH162" s="17"/>
      <c r="EI162" s="17"/>
      <c r="EJ162" s="17"/>
      <c r="EK162" s="17"/>
      <c r="EL162" s="17"/>
      <c r="EM162" s="17"/>
      <c r="EN162" s="17"/>
      <c r="EO162" s="17"/>
      <c r="EP162" s="17"/>
      <c r="EQ162" s="17"/>
      <c r="ER162" s="17"/>
      <c r="ES162" s="17"/>
      <c r="ET162" s="17"/>
      <c r="EU162" s="17"/>
      <c r="EV162" s="17"/>
      <c r="EW162" s="17"/>
      <c r="EX162" s="17"/>
      <c r="EY162" s="17"/>
      <c r="EZ162" s="17"/>
      <c r="FA162" s="17"/>
      <c r="FB162" s="17"/>
      <c r="FC162" s="17"/>
      <c r="FD162" s="17"/>
      <c r="FE162" s="17"/>
      <c r="FF162" s="17"/>
      <c r="FG162" s="17"/>
      <c r="FH162" s="17"/>
      <c r="FI162" s="17"/>
      <c r="FJ162" s="17"/>
      <c r="FK162" s="17"/>
      <c r="FL162" s="17"/>
      <c r="FM162" s="17"/>
      <c r="FN162" s="17"/>
      <c r="FO162" s="17"/>
      <c r="FP162" s="17"/>
      <c r="FQ162" s="17"/>
      <c r="FR162" s="17"/>
      <c r="FS162" s="17"/>
      <c r="FT162" s="17"/>
      <c r="FU162" s="17"/>
      <c r="FV162" s="17"/>
      <c r="FW162" s="17"/>
      <c r="FX162" s="17"/>
      <c r="FY162" s="17"/>
      <c r="FZ162" s="17"/>
      <c r="GA162" s="17"/>
      <c r="GB162" s="17"/>
      <c r="GC162" s="17"/>
      <c r="GD162" s="17"/>
      <c r="GE162" s="17"/>
      <c r="GF162" s="17"/>
      <c r="GG162" s="17"/>
      <c r="GH162" s="17"/>
      <c r="GI162" s="17"/>
      <c r="GJ162" s="17"/>
      <c r="GK162" s="17"/>
      <c r="GL162" s="17"/>
      <c r="GM162" s="17"/>
      <c r="GN162" s="17"/>
      <c r="GO162" s="17"/>
      <c r="GP162" s="17"/>
      <c r="GQ162" s="17"/>
      <c r="GR162" s="17"/>
      <c r="GS162" s="17"/>
      <c r="GT162" s="17"/>
      <c r="GU162" s="17"/>
      <c r="GV162" s="17"/>
      <c r="GW162" s="17"/>
      <c r="GX162" s="17"/>
      <c r="GY162" s="17"/>
      <c r="GZ162" s="17"/>
      <c r="HA162" s="17"/>
      <c r="HB162" s="17"/>
      <c r="HC162" s="17"/>
      <c r="HD162" s="17"/>
      <c r="HE162" s="17"/>
      <c r="HF162" s="17"/>
      <c r="HG162" s="17"/>
      <c r="HH162" s="17"/>
      <c r="HI162" s="17"/>
      <c r="HJ162" s="17"/>
      <c r="HK162" s="17"/>
      <c r="HL162" s="17"/>
      <c r="HM162" s="17"/>
      <c r="HN162" s="17"/>
      <c r="HO162" s="17"/>
      <c r="HP162" s="17"/>
      <c r="HQ162" s="17"/>
      <c r="HR162" s="17"/>
      <c r="HS162" s="17"/>
      <c r="HT162" s="17"/>
      <c r="HU162" s="17"/>
      <c r="HV162" s="17"/>
      <c r="HW162" s="17"/>
      <c r="HX162" s="17"/>
      <c r="HY162" s="17"/>
      <c r="HZ162" s="17"/>
      <c r="IA162" s="17"/>
      <c r="IB162" s="17"/>
      <c r="IC162" s="17"/>
      <c r="ID162" s="17"/>
      <c r="IE162" s="17"/>
      <c r="IF162" s="17"/>
      <c r="IG162" s="17"/>
      <c r="IH162" s="17"/>
      <c r="II162" s="17"/>
      <c r="IJ162" s="17"/>
      <c r="IK162" s="17"/>
      <c r="IL162" s="17"/>
      <c r="IM162" s="17"/>
      <c r="IN162" s="17"/>
      <c r="IO162" s="17"/>
      <c r="IP162" s="17"/>
      <c r="IQ162" s="17"/>
      <c r="IR162" s="17"/>
      <c r="IS162" s="17"/>
      <c r="IT162" s="17"/>
      <c r="IU162" s="17"/>
    </row>
    <row r="163" spans="1:255">
      <c r="A163" s="333">
        <v>18</v>
      </c>
      <c r="B163" s="118"/>
      <c r="C163" s="118"/>
      <c r="D163" s="118"/>
      <c r="E163" s="76"/>
      <c r="F163" s="74"/>
      <c r="G163" s="118"/>
      <c r="H163" s="118"/>
      <c r="I163" s="118"/>
      <c r="J163" s="118"/>
      <c r="K163" s="554"/>
      <c r="L163" s="554"/>
      <c r="M163" s="273">
        <v>18</v>
      </c>
      <c r="N163" s="74"/>
      <c r="O163" s="554"/>
      <c r="P163" s="554"/>
      <c r="Q163" s="554"/>
      <c r="R163" s="554">
        <f t="shared" si="2"/>
        <v>0</v>
      </c>
      <c r="S163" s="273">
        <v>18</v>
      </c>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c r="DR163" s="17"/>
      <c r="DS163" s="17"/>
      <c r="DT163" s="17"/>
      <c r="DU163" s="17"/>
      <c r="DV163" s="17"/>
      <c r="DW163" s="17"/>
      <c r="DX163" s="17"/>
      <c r="DY163" s="17"/>
      <c r="DZ163" s="17"/>
      <c r="EA163" s="17"/>
      <c r="EB163" s="17"/>
      <c r="EC163" s="17"/>
      <c r="ED163" s="17"/>
      <c r="EE163" s="17"/>
      <c r="EF163" s="17"/>
      <c r="EG163" s="17"/>
      <c r="EH163" s="17"/>
      <c r="EI163" s="17"/>
      <c r="EJ163" s="17"/>
      <c r="EK163" s="17"/>
      <c r="EL163" s="17"/>
      <c r="EM163" s="17"/>
      <c r="EN163" s="17"/>
      <c r="EO163" s="17"/>
      <c r="EP163" s="17"/>
      <c r="EQ163" s="17"/>
      <c r="ER163" s="17"/>
      <c r="ES163" s="17"/>
      <c r="ET163" s="17"/>
      <c r="EU163" s="17"/>
      <c r="EV163" s="17"/>
      <c r="EW163" s="17"/>
      <c r="EX163" s="17"/>
      <c r="EY163" s="17"/>
      <c r="EZ163" s="17"/>
      <c r="FA163" s="17"/>
      <c r="FB163" s="17"/>
      <c r="FC163" s="17"/>
      <c r="FD163" s="17"/>
      <c r="FE163" s="17"/>
      <c r="FF163" s="17"/>
      <c r="FG163" s="17"/>
      <c r="FH163" s="17"/>
      <c r="FI163" s="17"/>
      <c r="FJ163" s="17"/>
      <c r="FK163" s="17"/>
      <c r="FL163" s="17"/>
      <c r="FM163" s="17"/>
      <c r="FN163" s="17"/>
      <c r="FO163" s="17"/>
      <c r="FP163" s="17"/>
      <c r="FQ163" s="17"/>
      <c r="FR163" s="17"/>
      <c r="FS163" s="17"/>
      <c r="FT163" s="17"/>
      <c r="FU163" s="17"/>
      <c r="FV163" s="17"/>
      <c r="FW163" s="17"/>
      <c r="FX163" s="17"/>
      <c r="FY163" s="17"/>
      <c r="FZ163" s="17"/>
      <c r="GA163" s="17"/>
      <c r="GB163" s="17"/>
      <c r="GC163" s="17"/>
      <c r="GD163" s="17"/>
      <c r="GE163" s="17"/>
      <c r="GF163" s="17"/>
      <c r="GG163" s="17"/>
      <c r="GH163" s="17"/>
      <c r="GI163" s="17"/>
      <c r="GJ163" s="17"/>
      <c r="GK163" s="17"/>
      <c r="GL163" s="17"/>
      <c r="GM163" s="17"/>
      <c r="GN163" s="17"/>
      <c r="GO163" s="17"/>
      <c r="GP163" s="17"/>
      <c r="GQ163" s="17"/>
      <c r="GR163" s="17"/>
      <c r="GS163" s="17"/>
      <c r="GT163" s="17"/>
      <c r="GU163" s="17"/>
      <c r="GV163" s="17"/>
      <c r="GW163" s="17"/>
      <c r="GX163" s="17"/>
      <c r="GY163" s="17"/>
      <c r="GZ163" s="17"/>
      <c r="HA163" s="17"/>
      <c r="HB163" s="17"/>
      <c r="HC163" s="17"/>
      <c r="HD163" s="17"/>
      <c r="HE163" s="17"/>
      <c r="HF163" s="17"/>
      <c r="HG163" s="17"/>
      <c r="HH163" s="17"/>
      <c r="HI163" s="17"/>
      <c r="HJ163" s="17"/>
      <c r="HK163" s="17"/>
      <c r="HL163" s="17"/>
      <c r="HM163" s="17"/>
      <c r="HN163" s="17"/>
      <c r="HO163" s="17"/>
      <c r="HP163" s="17"/>
      <c r="HQ163" s="17"/>
      <c r="HR163" s="17"/>
      <c r="HS163" s="17"/>
      <c r="HT163" s="17"/>
      <c r="HU163" s="17"/>
      <c r="HV163" s="17"/>
      <c r="HW163" s="17"/>
      <c r="HX163" s="17"/>
      <c r="HY163" s="17"/>
      <c r="HZ163" s="17"/>
      <c r="IA163" s="17"/>
      <c r="IB163" s="17"/>
      <c r="IC163" s="17"/>
      <c r="ID163" s="17"/>
      <c r="IE163" s="17"/>
      <c r="IF163" s="17"/>
      <c r="IG163" s="17"/>
      <c r="IH163" s="17"/>
      <c r="II163" s="17"/>
      <c r="IJ163" s="17"/>
      <c r="IK163" s="17"/>
      <c r="IL163" s="17"/>
      <c r="IM163" s="17"/>
      <c r="IN163" s="17"/>
      <c r="IO163" s="17"/>
      <c r="IP163" s="17"/>
      <c r="IQ163" s="17"/>
      <c r="IR163" s="17"/>
      <c r="IS163" s="17"/>
      <c r="IT163" s="17"/>
      <c r="IU163" s="17"/>
    </row>
    <row r="164" spans="1:255">
      <c r="A164" s="333">
        <v>19</v>
      </c>
      <c r="B164" s="118"/>
      <c r="C164" s="118"/>
      <c r="D164" s="118"/>
      <c r="E164" s="76"/>
      <c r="F164" s="74"/>
      <c r="G164" s="118"/>
      <c r="H164" s="118"/>
      <c r="I164" s="118"/>
      <c r="J164" s="118"/>
      <c r="K164" s="554"/>
      <c r="L164" s="554"/>
      <c r="M164" s="273">
        <v>19</v>
      </c>
      <c r="N164" s="74"/>
      <c r="O164" s="554"/>
      <c r="P164" s="554"/>
      <c r="Q164" s="554"/>
      <c r="R164" s="554">
        <f t="shared" si="2"/>
        <v>0</v>
      </c>
      <c r="S164" s="273">
        <v>19</v>
      </c>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c r="DR164" s="17"/>
      <c r="DS164" s="17"/>
      <c r="DT164" s="17"/>
      <c r="DU164" s="17"/>
      <c r="DV164" s="17"/>
      <c r="DW164" s="17"/>
      <c r="DX164" s="17"/>
      <c r="DY164" s="17"/>
      <c r="DZ164" s="17"/>
      <c r="EA164" s="17"/>
      <c r="EB164" s="17"/>
      <c r="EC164" s="17"/>
      <c r="ED164" s="17"/>
      <c r="EE164" s="17"/>
      <c r="EF164" s="17"/>
      <c r="EG164" s="17"/>
      <c r="EH164" s="17"/>
      <c r="EI164" s="17"/>
      <c r="EJ164" s="17"/>
      <c r="EK164" s="17"/>
      <c r="EL164" s="17"/>
      <c r="EM164" s="17"/>
      <c r="EN164" s="17"/>
      <c r="EO164" s="17"/>
      <c r="EP164" s="17"/>
      <c r="EQ164" s="17"/>
      <c r="ER164" s="17"/>
      <c r="ES164" s="17"/>
      <c r="ET164" s="17"/>
      <c r="EU164" s="17"/>
      <c r="EV164" s="17"/>
      <c r="EW164" s="17"/>
      <c r="EX164" s="17"/>
      <c r="EY164" s="17"/>
      <c r="EZ164" s="17"/>
      <c r="FA164" s="17"/>
      <c r="FB164" s="17"/>
      <c r="FC164" s="17"/>
      <c r="FD164" s="17"/>
      <c r="FE164" s="17"/>
      <c r="FF164" s="17"/>
      <c r="FG164" s="17"/>
      <c r="FH164" s="17"/>
      <c r="FI164" s="17"/>
      <c r="FJ164" s="17"/>
      <c r="FK164" s="17"/>
      <c r="FL164" s="17"/>
      <c r="FM164" s="17"/>
      <c r="FN164" s="17"/>
      <c r="FO164" s="17"/>
      <c r="FP164" s="17"/>
      <c r="FQ164" s="17"/>
      <c r="FR164" s="17"/>
      <c r="FS164" s="17"/>
      <c r="FT164" s="17"/>
      <c r="FU164" s="17"/>
      <c r="FV164" s="17"/>
      <c r="FW164" s="17"/>
      <c r="FX164" s="17"/>
      <c r="FY164" s="17"/>
      <c r="FZ164" s="17"/>
      <c r="GA164" s="17"/>
      <c r="GB164" s="17"/>
      <c r="GC164" s="17"/>
      <c r="GD164" s="17"/>
      <c r="GE164" s="17"/>
      <c r="GF164" s="17"/>
      <c r="GG164" s="17"/>
      <c r="GH164" s="17"/>
      <c r="GI164" s="17"/>
      <c r="GJ164" s="17"/>
      <c r="GK164" s="17"/>
      <c r="GL164" s="17"/>
      <c r="GM164" s="17"/>
      <c r="GN164" s="17"/>
      <c r="GO164" s="17"/>
      <c r="GP164" s="17"/>
      <c r="GQ164" s="17"/>
      <c r="GR164" s="17"/>
      <c r="GS164" s="17"/>
      <c r="GT164" s="17"/>
      <c r="GU164" s="17"/>
      <c r="GV164" s="17"/>
      <c r="GW164" s="17"/>
      <c r="GX164" s="17"/>
      <c r="GY164" s="17"/>
      <c r="GZ164" s="17"/>
      <c r="HA164" s="17"/>
      <c r="HB164" s="17"/>
      <c r="HC164" s="17"/>
      <c r="HD164" s="17"/>
      <c r="HE164" s="17"/>
      <c r="HF164" s="17"/>
      <c r="HG164" s="17"/>
      <c r="HH164" s="17"/>
      <c r="HI164" s="17"/>
      <c r="HJ164" s="17"/>
      <c r="HK164" s="17"/>
      <c r="HL164" s="17"/>
      <c r="HM164" s="17"/>
      <c r="HN164" s="17"/>
      <c r="HO164" s="17"/>
      <c r="HP164" s="17"/>
      <c r="HQ164" s="17"/>
      <c r="HR164" s="17"/>
      <c r="HS164" s="17"/>
      <c r="HT164" s="17"/>
      <c r="HU164" s="17"/>
      <c r="HV164" s="17"/>
      <c r="HW164" s="17"/>
      <c r="HX164" s="17"/>
      <c r="HY164" s="17"/>
      <c r="HZ164" s="17"/>
      <c r="IA164" s="17"/>
      <c r="IB164" s="17"/>
      <c r="IC164" s="17"/>
      <c r="ID164" s="17"/>
      <c r="IE164" s="17"/>
      <c r="IF164" s="17"/>
      <c r="IG164" s="17"/>
      <c r="IH164" s="17"/>
      <c r="II164" s="17"/>
      <c r="IJ164" s="17"/>
      <c r="IK164" s="17"/>
      <c r="IL164" s="17"/>
      <c r="IM164" s="17"/>
      <c r="IN164" s="17"/>
      <c r="IO164" s="17"/>
      <c r="IP164" s="17"/>
      <c r="IQ164" s="17"/>
      <c r="IR164" s="17"/>
      <c r="IS164" s="17"/>
      <c r="IT164" s="17"/>
      <c r="IU164" s="17"/>
    </row>
    <row r="165" spans="1:255">
      <c r="A165" s="333">
        <v>20</v>
      </c>
      <c r="B165" s="118"/>
      <c r="C165" s="118"/>
      <c r="D165" s="118"/>
      <c r="E165" s="76"/>
      <c r="F165" s="74"/>
      <c r="G165" s="118"/>
      <c r="H165" s="118"/>
      <c r="I165" s="118"/>
      <c r="J165" s="118"/>
      <c r="K165" s="554"/>
      <c r="L165" s="554"/>
      <c r="M165" s="273">
        <v>20</v>
      </c>
      <c r="N165" s="74"/>
      <c r="O165" s="554"/>
      <c r="P165" s="554"/>
      <c r="Q165" s="554"/>
      <c r="R165" s="554">
        <f t="shared" si="2"/>
        <v>0</v>
      </c>
      <c r="S165" s="273">
        <v>20</v>
      </c>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c r="CS165" s="17"/>
      <c r="CT165" s="17"/>
      <c r="CU165" s="17"/>
      <c r="CV165" s="17"/>
      <c r="CW165" s="17"/>
      <c r="CX165" s="17"/>
      <c r="CY165" s="17"/>
      <c r="CZ165" s="17"/>
      <c r="DA165" s="17"/>
      <c r="DB165" s="17"/>
      <c r="DC165" s="17"/>
      <c r="DD165" s="17"/>
      <c r="DE165" s="17"/>
      <c r="DF165" s="17"/>
      <c r="DG165" s="17"/>
      <c r="DH165" s="17"/>
      <c r="DI165" s="17"/>
      <c r="DJ165" s="17"/>
      <c r="DK165" s="17"/>
      <c r="DL165" s="17"/>
      <c r="DM165" s="17"/>
      <c r="DN165" s="17"/>
      <c r="DO165" s="17"/>
      <c r="DP165" s="17"/>
      <c r="DQ165" s="17"/>
      <c r="DR165" s="17"/>
      <c r="DS165" s="17"/>
      <c r="DT165" s="17"/>
      <c r="DU165" s="17"/>
      <c r="DV165" s="17"/>
      <c r="DW165" s="17"/>
      <c r="DX165" s="17"/>
      <c r="DY165" s="17"/>
      <c r="DZ165" s="17"/>
      <c r="EA165" s="17"/>
      <c r="EB165" s="17"/>
      <c r="EC165" s="17"/>
      <c r="ED165" s="17"/>
      <c r="EE165" s="17"/>
      <c r="EF165" s="17"/>
      <c r="EG165" s="17"/>
      <c r="EH165" s="17"/>
      <c r="EI165" s="17"/>
      <c r="EJ165" s="17"/>
      <c r="EK165" s="17"/>
      <c r="EL165" s="17"/>
      <c r="EM165" s="17"/>
      <c r="EN165" s="17"/>
      <c r="EO165" s="17"/>
      <c r="EP165" s="17"/>
      <c r="EQ165" s="17"/>
      <c r="ER165" s="17"/>
      <c r="ES165" s="17"/>
      <c r="ET165" s="17"/>
      <c r="EU165" s="17"/>
      <c r="EV165" s="17"/>
      <c r="EW165" s="17"/>
      <c r="EX165" s="17"/>
      <c r="EY165" s="17"/>
      <c r="EZ165" s="17"/>
      <c r="FA165" s="17"/>
      <c r="FB165" s="17"/>
      <c r="FC165" s="17"/>
      <c r="FD165" s="17"/>
      <c r="FE165" s="17"/>
      <c r="FF165" s="17"/>
      <c r="FG165" s="17"/>
      <c r="FH165" s="17"/>
      <c r="FI165" s="17"/>
      <c r="FJ165" s="17"/>
      <c r="FK165" s="17"/>
      <c r="FL165" s="17"/>
      <c r="FM165" s="17"/>
      <c r="FN165" s="17"/>
      <c r="FO165" s="17"/>
      <c r="FP165" s="17"/>
      <c r="FQ165" s="17"/>
      <c r="FR165" s="17"/>
      <c r="FS165" s="17"/>
      <c r="FT165" s="17"/>
      <c r="FU165" s="17"/>
      <c r="FV165" s="17"/>
      <c r="FW165" s="17"/>
      <c r="FX165" s="17"/>
      <c r="FY165" s="17"/>
      <c r="FZ165" s="17"/>
      <c r="GA165" s="17"/>
      <c r="GB165" s="17"/>
      <c r="GC165" s="17"/>
      <c r="GD165" s="17"/>
      <c r="GE165" s="17"/>
      <c r="GF165" s="17"/>
      <c r="GG165" s="17"/>
      <c r="GH165" s="17"/>
      <c r="GI165" s="17"/>
      <c r="GJ165" s="17"/>
      <c r="GK165" s="17"/>
      <c r="GL165" s="17"/>
      <c r="GM165" s="17"/>
      <c r="GN165" s="17"/>
      <c r="GO165" s="17"/>
      <c r="GP165" s="17"/>
      <c r="GQ165" s="17"/>
      <c r="GR165" s="17"/>
      <c r="GS165" s="17"/>
      <c r="GT165" s="17"/>
      <c r="GU165" s="17"/>
      <c r="GV165" s="17"/>
      <c r="GW165" s="17"/>
      <c r="GX165" s="17"/>
      <c r="GY165" s="17"/>
      <c r="GZ165" s="17"/>
      <c r="HA165" s="17"/>
      <c r="HB165" s="17"/>
      <c r="HC165" s="17"/>
      <c r="HD165" s="17"/>
      <c r="HE165" s="17"/>
      <c r="HF165" s="17"/>
      <c r="HG165" s="17"/>
      <c r="HH165" s="17"/>
      <c r="HI165" s="17"/>
      <c r="HJ165" s="17"/>
      <c r="HK165" s="17"/>
      <c r="HL165" s="17"/>
      <c r="HM165" s="17"/>
      <c r="HN165" s="17"/>
      <c r="HO165" s="17"/>
      <c r="HP165" s="17"/>
      <c r="HQ165" s="17"/>
      <c r="HR165" s="17"/>
      <c r="HS165" s="17"/>
      <c r="HT165" s="17"/>
      <c r="HU165" s="17"/>
      <c r="HV165" s="17"/>
      <c r="HW165" s="17"/>
      <c r="HX165" s="17"/>
      <c r="HY165" s="17"/>
      <c r="HZ165" s="17"/>
      <c r="IA165" s="17"/>
      <c r="IB165" s="17"/>
      <c r="IC165" s="17"/>
      <c r="ID165" s="17"/>
      <c r="IE165" s="17"/>
      <c r="IF165" s="17"/>
      <c r="IG165" s="17"/>
      <c r="IH165" s="17"/>
      <c r="II165" s="17"/>
      <c r="IJ165" s="17"/>
      <c r="IK165" s="17"/>
      <c r="IL165" s="17"/>
      <c r="IM165" s="17"/>
      <c r="IN165" s="17"/>
      <c r="IO165" s="17"/>
      <c r="IP165" s="17"/>
      <c r="IQ165" s="17"/>
      <c r="IR165" s="17"/>
      <c r="IS165" s="17"/>
      <c r="IT165" s="17"/>
      <c r="IU165" s="17"/>
    </row>
    <row r="166" spans="1:255">
      <c r="A166" s="333">
        <v>21</v>
      </c>
      <c r="B166" s="118"/>
      <c r="C166" s="118"/>
      <c r="D166" s="118"/>
      <c r="E166" s="76"/>
      <c r="F166" s="74"/>
      <c r="G166" s="118"/>
      <c r="H166" s="118"/>
      <c r="I166" s="118"/>
      <c r="J166" s="118"/>
      <c r="K166" s="554"/>
      <c r="L166" s="554"/>
      <c r="M166" s="273">
        <v>21</v>
      </c>
      <c r="N166" s="74"/>
      <c r="O166" s="554"/>
      <c r="P166" s="554"/>
      <c r="Q166" s="554"/>
      <c r="R166" s="554">
        <f t="shared" si="2"/>
        <v>0</v>
      </c>
      <c r="S166" s="273">
        <v>21</v>
      </c>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c r="DD166" s="17"/>
      <c r="DE166" s="17"/>
      <c r="DF166" s="17"/>
      <c r="DG166" s="17"/>
      <c r="DH166" s="17"/>
      <c r="DI166" s="17"/>
      <c r="DJ166" s="17"/>
      <c r="DK166" s="17"/>
      <c r="DL166" s="17"/>
      <c r="DM166" s="17"/>
      <c r="DN166" s="17"/>
      <c r="DO166" s="17"/>
      <c r="DP166" s="17"/>
      <c r="DQ166" s="17"/>
      <c r="DR166" s="17"/>
      <c r="DS166" s="17"/>
      <c r="DT166" s="17"/>
      <c r="DU166" s="17"/>
      <c r="DV166" s="17"/>
      <c r="DW166" s="17"/>
      <c r="DX166" s="17"/>
      <c r="DY166" s="17"/>
      <c r="DZ166" s="17"/>
      <c r="EA166" s="17"/>
      <c r="EB166" s="17"/>
      <c r="EC166" s="17"/>
      <c r="ED166" s="17"/>
      <c r="EE166" s="17"/>
      <c r="EF166" s="17"/>
      <c r="EG166" s="17"/>
      <c r="EH166" s="17"/>
      <c r="EI166" s="17"/>
      <c r="EJ166" s="17"/>
      <c r="EK166" s="17"/>
      <c r="EL166" s="17"/>
      <c r="EM166" s="17"/>
      <c r="EN166" s="17"/>
      <c r="EO166" s="17"/>
      <c r="EP166" s="17"/>
      <c r="EQ166" s="17"/>
      <c r="ER166" s="17"/>
      <c r="ES166" s="17"/>
      <c r="ET166" s="17"/>
      <c r="EU166" s="17"/>
      <c r="EV166" s="17"/>
      <c r="EW166" s="17"/>
      <c r="EX166" s="17"/>
      <c r="EY166" s="17"/>
      <c r="EZ166" s="17"/>
      <c r="FA166" s="17"/>
      <c r="FB166" s="17"/>
      <c r="FC166" s="17"/>
      <c r="FD166" s="17"/>
      <c r="FE166" s="17"/>
      <c r="FF166" s="17"/>
      <c r="FG166" s="17"/>
      <c r="FH166" s="17"/>
      <c r="FI166" s="17"/>
      <c r="FJ166" s="17"/>
      <c r="FK166" s="17"/>
      <c r="FL166" s="17"/>
      <c r="FM166" s="17"/>
      <c r="FN166" s="17"/>
      <c r="FO166" s="17"/>
      <c r="FP166" s="17"/>
      <c r="FQ166" s="17"/>
      <c r="FR166" s="17"/>
      <c r="FS166" s="17"/>
      <c r="FT166" s="17"/>
      <c r="FU166" s="17"/>
      <c r="FV166" s="17"/>
      <c r="FW166" s="17"/>
      <c r="FX166" s="17"/>
      <c r="FY166" s="17"/>
      <c r="FZ166" s="17"/>
      <c r="GA166" s="17"/>
      <c r="GB166" s="17"/>
      <c r="GC166" s="17"/>
      <c r="GD166" s="17"/>
      <c r="GE166" s="17"/>
      <c r="GF166" s="17"/>
      <c r="GG166" s="17"/>
      <c r="GH166" s="17"/>
      <c r="GI166" s="17"/>
      <c r="GJ166" s="17"/>
      <c r="GK166" s="17"/>
      <c r="GL166" s="17"/>
      <c r="GM166" s="17"/>
      <c r="GN166" s="17"/>
      <c r="GO166" s="17"/>
      <c r="GP166" s="17"/>
      <c r="GQ166" s="17"/>
      <c r="GR166" s="17"/>
      <c r="GS166" s="17"/>
      <c r="GT166" s="17"/>
      <c r="GU166" s="17"/>
      <c r="GV166" s="17"/>
      <c r="GW166" s="17"/>
      <c r="GX166" s="17"/>
      <c r="GY166" s="17"/>
      <c r="GZ166" s="17"/>
      <c r="HA166" s="17"/>
      <c r="HB166" s="17"/>
      <c r="HC166" s="17"/>
      <c r="HD166" s="17"/>
      <c r="HE166" s="17"/>
      <c r="HF166" s="17"/>
      <c r="HG166" s="17"/>
      <c r="HH166" s="17"/>
      <c r="HI166" s="17"/>
      <c r="HJ166" s="17"/>
      <c r="HK166" s="17"/>
      <c r="HL166" s="17"/>
      <c r="HM166" s="17"/>
      <c r="HN166" s="17"/>
      <c r="HO166" s="17"/>
      <c r="HP166" s="17"/>
      <c r="HQ166" s="17"/>
      <c r="HR166" s="17"/>
      <c r="HS166" s="17"/>
      <c r="HT166" s="17"/>
      <c r="HU166" s="17"/>
      <c r="HV166" s="17"/>
      <c r="HW166" s="17"/>
      <c r="HX166" s="17"/>
      <c r="HY166" s="17"/>
      <c r="HZ166" s="17"/>
      <c r="IA166" s="17"/>
      <c r="IB166" s="17"/>
      <c r="IC166" s="17"/>
      <c r="ID166" s="17"/>
      <c r="IE166" s="17"/>
      <c r="IF166" s="17"/>
      <c r="IG166" s="17"/>
      <c r="IH166" s="17"/>
      <c r="II166" s="17"/>
      <c r="IJ166" s="17"/>
      <c r="IK166" s="17"/>
      <c r="IL166" s="17"/>
      <c r="IM166" s="17"/>
      <c r="IN166" s="17"/>
      <c r="IO166" s="17"/>
      <c r="IP166" s="17"/>
      <c r="IQ166" s="17"/>
      <c r="IR166" s="17"/>
      <c r="IS166" s="17"/>
      <c r="IT166" s="17"/>
      <c r="IU166" s="17"/>
    </row>
    <row r="167" spans="1:255">
      <c r="A167" s="333">
        <v>22</v>
      </c>
      <c r="B167" s="118"/>
      <c r="C167" s="118"/>
      <c r="D167" s="118"/>
      <c r="E167" s="76"/>
      <c r="F167" s="74"/>
      <c r="G167" s="118"/>
      <c r="H167" s="118"/>
      <c r="I167" s="118"/>
      <c r="J167" s="118"/>
      <c r="K167" s="554"/>
      <c r="L167" s="554"/>
      <c r="M167" s="273">
        <v>22</v>
      </c>
      <c r="N167" s="74"/>
      <c r="O167" s="554"/>
      <c r="P167" s="554"/>
      <c r="Q167" s="554"/>
      <c r="R167" s="554">
        <f t="shared" si="2"/>
        <v>0</v>
      </c>
      <c r="S167" s="273">
        <v>22</v>
      </c>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c r="DR167" s="17"/>
      <c r="DS167" s="17"/>
      <c r="DT167" s="17"/>
      <c r="DU167" s="17"/>
      <c r="DV167" s="17"/>
      <c r="DW167" s="17"/>
      <c r="DX167" s="17"/>
      <c r="DY167" s="17"/>
      <c r="DZ167" s="17"/>
      <c r="EA167" s="17"/>
      <c r="EB167" s="17"/>
      <c r="EC167" s="17"/>
      <c r="ED167" s="17"/>
      <c r="EE167" s="17"/>
      <c r="EF167" s="17"/>
      <c r="EG167" s="17"/>
      <c r="EH167" s="17"/>
      <c r="EI167" s="17"/>
      <c r="EJ167" s="17"/>
      <c r="EK167" s="17"/>
      <c r="EL167" s="17"/>
      <c r="EM167" s="17"/>
      <c r="EN167" s="17"/>
      <c r="EO167" s="17"/>
      <c r="EP167" s="17"/>
      <c r="EQ167" s="17"/>
      <c r="ER167" s="17"/>
      <c r="ES167" s="17"/>
      <c r="ET167" s="17"/>
      <c r="EU167" s="17"/>
      <c r="EV167" s="17"/>
      <c r="EW167" s="17"/>
      <c r="EX167" s="17"/>
      <c r="EY167" s="17"/>
      <c r="EZ167" s="17"/>
      <c r="FA167" s="17"/>
      <c r="FB167" s="17"/>
      <c r="FC167" s="17"/>
      <c r="FD167" s="17"/>
      <c r="FE167" s="17"/>
      <c r="FF167" s="17"/>
      <c r="FG167" s="17"/>
      <c r="FH167" s="17"/>
      <c r="FI167" s="17"/>
      <c r="FJ167" s="17"/>
      <c r="FK167" s="17"/>
      <c r="FL167" s="17"/>
      <c r="FM167" s="17"/>
      <c r="FN167" s="17"/>
      <c r="FO167" s="17"/>
      <c r="FP167" s="17"/>
      <c r="FQ167" s="17"/>
      <c r="FR167" s="17"/>
      <c r="FS167" s="17"/>
      <c r="FT167" s="17"/>
      <c r="FU167" s="17"/>
      <c r="FV167" s="17"/>
      <c r="FW167" s="17"/>
      <c r="FX167" s="17"/>
      <c r="FY167" s="17"/>
      <c r="FZ167" s="17"/>
      <c r="GA167" s="17"/>
      <c r="GB167" s="17"/>
      <c r="GC167" s="17"/>
      <c r="GD167" s="17"/>
      <c r="GE167" s="17"/>
      <c r="GF167" s="17"/>
      <c r="GG167" s="17"/>
      <c r="GH167" s="17"/>
      <c r="GI167" s="17"/>
      <c r="GJ167" s="17"/>
      <c r="GK167" s="17"/>
      <c r="GL167" s="17"/>
      <c r="GM167" s="17"/>
      <c r="GN167" s="17"/>
      <c r="GO167" s="17"/>
      <c r="GP167" s="17"/>
      <c r="GQ167" s="17"/>
      <c r="GR167" s="17"/>
      <c r="GS167" s="17"/>
      <c r="GT167" s="17"/>
      <c r="GU167" s="17"/>
      <c r="GV167" s="17"/>
      <c r="GW167" s="17"/>
      <c r="GX167" s="17"/>
      <c r="GY167" s="17"/>
      <c r="GZ167" s="17"/>
      <c r="HA167" s="17"/>
      <c r="HB167" s="17"/>
      <c r="HC167" s="17"/>
      <c r="HD167" s="17"/>
      <c r="HE167" s="17"/>
      <c r="HF167" s="17"/>
      <c r="HG167" s="17"/>
      <c r="HH167" s="17"/>
      <c r="HI167" s="17"/>
      <c r="HJ167" s="17"/>
      <c r="HK167" s="17"/>
      <c r="HL167" s="17"/>
      <c r="HM167" s="17"/>
      <c r="HN167" s="17"/>
      <c r="HO167" s="17"/>
      <c r="HP167" s="17"/>
      <c r="HQ167" s="17"/>
      <c r="HR167" s="17"/>
      <c r="HS167" s="17"/>
      <c r="HT167" s="17"/>
      <c r="HU167" s="17"/>
      <c r="HV167" s="17"/>
      <c r="HW167" s="17"/>
      <c r="HX167" s="17"/>
      <c r="HY167" s="17"/>
      <c r="HZ167" s="17"/>
      <c r="IA167" s="17"/>
      <c r="IB167" s="17"/>
      <c r="IC167" s="17"/>
      <c r="ID167" s="17"/>
      <c r="IE167" s="17"/>
      <c r="IF167" s="17"/>
      <c r="IG167" s="17"/>
      <c r="IH167" s="17"/>
      <c r="II167" s="17"/>
      <c r="IJ167" s="17"/>
      <c r="IK167" s="17"/>
      <c r="IL167" s="17"/>
      <c r="IM167" s="17"/>
      <c r="IN167" s="17"/>
      <c r="IO167" s="17"/>
      <c r="IP167" s="17"/>
      <c r="IQ167" s="17"/>
      <c r="IR167" s="17"/>
      <c r="IS167" s="17"/>
      <c r="IT167" s="17"/>
      <c r="IU167" s="17"/>
    </row>
    <row r="168" spans="1:255">
      <c r="A168" s="333">
        <v>23</v>
      </c>
      <c r="B168" s="118"/>
      <c r="C168" s="118"/>
      <c r="D168" s="118"/>
      <c r="E168" s="76"/>
      <c r="F168" s="74"/>
      <c r="G168" s="118"/>
      <c r="H168" s="118"/>
      <c r="I168" s="118"/>
      <c r="J168" s="118"/>
      <c r="K168" s="554"/>
      <c r="L168" s="554"/>
      <c r="M168" s="273">
        <v>23</v>
      </c>
      <c r="N168" s="74"/>
      <c r="O168" s="554"/>
      <c r="P168" s="554"/>
      <c r="Q168" s="554"/>
      <c r="R168" s="554">
        <f t="shared" si="2"/>
        <v>0</v>
      </c>
      <c r="S168" s="273">
        <v>23</v>
      </c>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c r="DR168" s="17"/>
      <c r="DS168" s="17"/>
      <c r="DT168" s="17"/>
      <c r="DU168" s="17"/>
      <c r="DV168" s="17"/>
      <c r="DW168" s="17"/>
      <c r="DX168" s="17"/>
      <c r="DY168" s="17"/>
      <c r="DZ168" s="17"/>
      <c r="EA168" s="17"/>
      <c r="EB168" s="17"/>
      <c r="EC168" s="17"/>
      <c r="ED168" s="17"/>
      <c r="EE168" s="17"/>
      <c r="EF168" s="17"/>
      <c r="EG168" s="17"/>
      <c r="EH168" s="17"/>
      <c r="EI168" s="17"/>
      <c r="EJ168" s="17"/>
      <c r="EK168" s="17"/>
      <c r="EL168" s="17"/>
      <c r="EM168" s="17"/>
      <c r="EN168" s="17"/>
      <c r="EO168" s="17"/>
      <c r="EP168" s="17"/>
      <c r="EQ168" s="17"/>
      <c r="ER168" s="17"/>
      <c r="ES168" s="17"/>
      <c r="ET168" s="17"/>
      <c r="EU168" s="17"/>
      <c r="EV168" s="17"/>
      <c r="EW168" s="17"/>
      <c r="EX168" s="17"/>
      <c r="EY168" s="17"/>
      <c r="EZ168" s="17"/>
      <c r="FA168" s="17"/>
      <c r="FB168" s="17"/>
      <c r="FC168" s="17"/>
      <c r="FD168" s="17"/>
      <c r="FE168" s="17"/>
      <c r="FF168" s="17"/>
      <c r="FG168" s="17"/>
      <c r="FH168" s="17"/>
      <c r="FI168" s="17"/>
      <c r="FJ168" s="17"/>
      <c r="FK168" s="17"/>
      <c r="FL168" s="17"/>
      <c r="FM168" s="17"/>
      <c r="FN168" s="17"/>
      <c r="FO168" s="17"/>
      <c r="FP168" s="17"/>
      <c r="FQ168" s="17"/>
      <c r="FR168" s="17"/>
      <c r="FS168" s="17"/>
      <c r="FT168" s="17"/>
      <c r="FU168" s="17"/>
      <c r="FV168" s="17"/>
      <c r="FW168" s="17"/>
      <c r="FX168" s="17"/>
      <c r="FY168" s="17"/>
      <c r="FZ168" s="17"/>
      <c r="GA168" s="17"/>
      <c r="GB168" s="17"/>
      <c r="GC168" s="17"/>
      <c r="GD168" s="17"/>
      <c r="GE168" s="17"/>
      <c r="GF168" s="17"/>
      <c r="GG168" s="17"/>
      <c r="GH168" s="17"/>
      <c r="GI168" s="17"/>
      <c r="GJ168" s="17"/>
      <c r="GK168" s="17"/>
      <c r="GL168" s="17"/>
      <c r="GM168" s="17"/>
      <c r="GN168" s="17"/>
      <c r="GO168" s="17"/>
      <c r="GP168" s="17"/>
      <c r="GQ168" s="17"/>
      <c r="GR168" s="17"/>
      <c r="GS168" s="17"/>
      <c r="GT168" s="17"/>
      <c r="GU168" s="17"/>
      <c r="GV168" s="17"/>
      <c r="GW168" s="17"/>
      <c r="GX168" s="17"/>
      <c r="GY168" s="17"/>
      <c r="GZ168" s="17"/>
      <c r="HA168" s="17"/>
      <c r="HB168" s="17"/>
      <c r="HC168" s="17"/>
      <c r="HD168" s="17"/>
      <c r="HE168" s="17"/>
      <c r="HF168" s="17"/>
      <c r="HG168" s="17"/>
      <c r="HH168" s="17"/>
      <c r="HI168" s="17"/>
      <c r="HJ168" s="17"/>
      <c r="HK168" s="17"/>
      <c r="HL168" s="17"/>
      <c r="HM168" s="17"/>
      <c r="HN168" s="17"/>
      <c r="HO168" s="17"/>
      <c r="HP168" s="17"/>
      <c r="HQ168" s="17"/>
      <c r="HR168" s="17"/>
      <c r="HS168" s="17"/>
      <c r="HT168" s="17"/>
      <c r="HU168" s="17"/>
      <c r="HV168" s="17"/>
      <c r="HW168" s="17"/>
      <c r="HX168" s="17"/>
      <c r="HY168" s="17"/>
      <c r="HZ168" s="17"/>
      <c r="IA168" s="17"/>
      <c r="IB168" s="17"/>
      <c r="IC168" s="17"/>
      <c r="ID168" s="17"/>
      <c r="IE168" s="17"/>
      <c r="IF168" s="17"/>
      <c r="IG168" s="17"/>
      <c r="IH168" s="17"/>
      <c r="II168" s="17"/>
      <c r="IJ168" s="17"/>
      <c r="IK168" s="17"/>
      <c r="IL168" s="17"/>
      <c r="IM168" s="17"/>
      <c r="IN168" s="17"/>
      <c r="IO168" s="17"/>
      <c r="IP168" s="17"/>
      <c r="IQ168" s="17"/>
      <c r="IR168" s="17"/>
      <c r="IS168" s="17"/>
      <c r="IT168" s="17"/>
      <c r="IU168" s="17"/>
    </row>
    <row r="169" spans="1:255">
      <c r="A169" s="333">
        <v>24</v>
      </c>
      <c r="B169" s="118"/>
      <c r="C169" s="118"/>
      <c r="D169" s="118"/>
      <c r="E169" s="76"/>
      <c r="F169" s="74"/>
      <c r="G169" s="118"/>
      <c r="H169" s="118"/>
      <c r="I169" s="118"/>
      <c r="J169" s="118"/>
      <c r="K169" s="554"/>
      <c r="L169" s="554"/>
      <c r="M169" s="273">
        <v>24</v>
      </c>
      <c r="N169" s="74"/>
      <c r="O169" s="554"/>
      <c r="P169" s="554"/>
      <c r="Q169" s="554"/>
      <c r="R169" s="554">
        <f t="shared" si="2"/>
        <v>0</v>
      </c>
      <c r="S169" s="273">
        <v>24</v>
      </c>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c r="CS169" s="17"/>
      <c r="CT169" s="17"/>
      <c r="CU169" s="17"/>
      <c r="CV169" s="17"/>
      <c r="CW169" s="17"/>
      <c r="CX169" s="17"/>
      <c r="CY169" s="17"/>
      <c r="CZ169" s="17"/>
      <c r="DA169" s="17"/>
      <c r="DB169" s="17"/>
      <c r="DC169" s="17"/>
      <c r="DD169" s="17"/>
      <c r="DE169" s="17"/>
      <c r="DF169" s="17"/>
      <c r="DG169" s="17"/>
      <c r="DH169" s="17"/>
      <c r="DI169" s="17"/>
      <c r="DJ169" s="17"/>
      <c r="DK169" s="17"/>
      <c r="DL169" s="17"/>
      <c r="DM169" s="17"/>
      <c r="DN169" s="17"/>
      <c r="DO169" s="17"/>
      <c r="DP169" s="17"/>
      <c r="DQ169" s="17"/>
      <c r="DR169" s="17"/>
      <c r="DS169" s="17"/>
      <c r="DT169" s="17"/>
      <c r="DU169" s="17"/>
      <c r="DV169" s="17"/>
      <c r="DW169" s="17"/>
      <c r="DX169" s="17"/>
      <c r="DY169" s="17"/>
      <c r="DZ169" s="17"/>
      <c r="EA169" s="17"/>
      <c r="EB169" s="17"/>
      <c r="EC169" s="17"/>
      <c r="ED169" s="17"/>
      <c r="EE169" s="17"/>
      <c r="EF169" s="17"/>
      <c r="EG169" s="17"/>
      <c r="EH169" s="17"/>
      <c r="EI169" s="17"/>
      <c r="EJ169" s="17"/>
      <c r="EK169" s="17"/>
      <c r="EL169" s="17"/>
      <c r="EM169" s="17"/>
      <c r="EN169" s="17"/>
      <c r="EO169" s="17"/>
      <c r="EP169" s="17"/>
      <c r="EQ169" s="17"/>
      <c r="ER169" s="17"/>
      <c r="ES169" s="17"/>
      <c r="ET169" s="17"/>
      <c r="EU169" s="17"/>
      <c r="EV169" s="17"/>
      <c r="EW169" s="17"/>
      <c r="EX169" s="17"/>
      <c r="EY169" s="17"/>
      <c r="EZ169" s="17"/>
      <c r="FA169" s="17"/>
      <c r="FB169" s="17"/>
      <c r="FC169" s="17"/>
      <c r="FD169" s="17"/>
      <c r="FE169" s="17"/>
      <c r="FF169" s="17"/>
      <c r="FG169" s="17"/>
      <c r="FH169" s="17"/>
      <c r="FI169" s="17"/>
      <c r="FJ169" s="17"/>
      <c r="FK169" s="17"/>
      <c r="FL169" s="17"/>
      <c r="FM169" s="17"/>
      <c r="FN169" s="17"/>
      <c r="FO169" s="17"/>
      <c r="FP169" s="17"/>
      <c r="FQ169" s="17"/>
      <c r="FR169" s="17"/>
      <c r="FS169" s="17"/>
      <c r="FT169" s="17"/>
      <c r="FU169" s="17"/>
      <c r="FV169" s="17"/>
      <c r="FW169" s="17"/>
      <c r="FX169" s="17"/>
      <c r="FY169" s="17"/>
      <c r="FZ169" s="17"/>
      <c r="GA169" s="17"/>
      <c r="GB169" s="17"/>
      <c r="GC169" s="17"/>
      <c r="GD169" s="17"/>
      <c r="GE169" s="17"/>
      <c r="GF169" s="17"/>
      <c r="GG169" s="17"/>
      <c r="GH169" s="17"/>
      <c r="GI169" s="17"/>
      <c r="GJ169" s="17"/>
      <c r="GK169" s="17"/>
      <c r="GL169" s="17"/>
      <c r="GM169" s="17"/>
      <c r="GN169" s="17"/>
      <c r="GO169" s="17"/>
      <c r="GP169" s="17"/>
      <c r="GQ169" s="17"/>
      <c r="GR169" s="17"/>
      <c r="GS169" s="17"/>
      <c r="GT169" s="17"/>
      <c r="GU169" s="17"/>
      <c r="GV169" s="17"/>
      <c r="GW169" s="17"/>
      <c r="GX169" s="17"/>
      <c r="GY169" s="17"/>
      <c r="GZ169" s="17"/>
      <c r="HA169" s="17"/>
      <c r="HB169" s="17"/>
      <c r="HC169" s="17"/>
      <c r="HD169" s="17"/>
      <c r="HE169" s="17"/>
      <c r="HF169" s="17"/>
      <c r="HG169" s="17"/>
      <c r="HH169" s="17"/>
      <c r="HI169" s="17"/>
      <c r="HJ169" s="17"/>
      <c r="HK169" s="17"/>
      <c r="HL169" s="17"/>
      <c r="HM169" s="17"/>
      <c r="HN169" s="17"/>
      <c r="HO169" s="17"/>
      <c r="HP169" s="17"/>
      <c r="HQ169" s="17"/>
      <c r="HR169" s="17"/>
      <c r="HS169" s="17"/>
      <c r="HT169" s="17"/>
      <c r="HU169" s="17"/>
      <c r="HV169" s="17"/>
      <c r="HW169" s="17"/>
      <c r="HX169" s="17"/>
      <c r="HY169" s="17"/>
      <c r="HZ169" s="17"/>
      <c r="IA169" s="17"/>
      <c r="IB169" s="17"/>
      <c r="IC169" s="17"/>
      <c r="ID169" s="17"/>
      <c r="IE169" s="17"/>
      <c r="IF169" s="17"/>
      <c r="IG169" s="17"/>
      <c r="IH169" s="17"/>
      <c r="II169" s="17"/>
      <c r="IJ169" s="17"/>
      <c r="IK169" s="17"/>
      <c r="IL169" s="17"/>
      <c r="IM169" s="17"/>
      <c r="IN169" s="17"/>
      <c r="IO169" s="17"/>
      <c r="IP169" s="17"/>
      <c r="IQ169" s="17"/>
      <c r="IR169" s="17"/>
      <c r="IS169" s="17"/>
      <c r="IT169" s="17"/>
      <c r="IU169" s="17"/>
    </row>
    <row r="170" spans="1:255">
      <c r="A170" s="333">
        <v>25</v>
      </c>
      <c r="B170" s="118"/>
      <c r="C170" s="118"/>
      <c r="D170" s="118"/>
      <c r="E170" s="76"/>
      <c r="F170" s="74"/>
      <c r="G170" s="118"/>
      <c r="H170" s="118"/>
      <c r="I170" s="118"/>
      <c r="J170" s="118"/>
      <c r="K170" s="554"/>
      <c r="L170" s="554"/>
      <c r="M170" s="273">
        <v>25</v>
      </c>
      <c r="N170" s="74"/>
      <c r="O170" s="554"/>
      <c r="P170" s="554"/>
      <c r="Q170" s="554"/>
      <c r="R170" s="554">
        <f t="shared" si="2"/>
        <v>0</v>
      </c>
      <c r="S170" s="273">
        <v>25</v>
      </c>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c r="DR170" s="17"/>
      <c r="DS170" s="17"/>
      <c r="DT170" s="17"/>
      <c r="DU170" s="17"/>
      <c r="DV170" s="17"/>
      <c r="DW170" s="17"/>
      <c r="DX170" s="17"/>
      <c r="DY170" s="17"/>
      <c r="DZ170" s="17"/>
      <c r="EA170" s="17"/>
      <c r="EB170" s="17"/>
      <c r="EC170" s="17"/>
      <c r="ED170" s="17"/>
      <c r="EE170" s="17"/>
      <c r="EF170" s="17"/>
      <c r="EG170" s="17"/>
      <c r="EH170" s="17"/>
      <c r="EI170" s="17"/>
      <c r="EJ170" s="17"/>
      <c r="EK170" s="17"/>
      <c r="EL170" s="17"/>
      <c r="EM170" s="17"/>
      <c r="EN170" s="17"/>
      <c r="EO170" s="17"/>
      <c r="EP170" s="17"/>
      <c r="EQ170" s="17"/>
      <c r="ER170" s="17"/>
      <c r="ES170" s="17"/>
      <c r="ET170" s="17"/>
      <c r="EU170" s="17"/>
      <c r="EV170" s="17"/>
      <c r="EW170" s="17"/>
      <c r="EX170" s="17"/>
      <c r="EY170" s="17"/>
      <c r="EZ170" s="17"/>
      <c r="FA170" s="17"/>
      <c r="FB170" s="17"/>
      <c r="FC170" s="17"/>
      <c r="FD170" s="17"/>
      <c r="FE170" s="17"/>
      <c r="FF170" s="17"/>
      <c r="FG170" s="17"/>
      <c r="FH170" s="17"/>
      <c r="FI170" s="17"/>
      <c r="FJ170" s="17"/>
      <c r="FK170" s="17"/>
      <c r="FL170" s="17"/>
      <c r="FM170" s="17"/>
      <c r="FN170" s="17"/>
      <c r="FO170" s="17"/>
      <c r="FP170" s="17"/>
      <c r="FQ170" s="17"/>
      <c r="FR170" s="17"/>
      <c r="FS170" s="17"/>
      <c r="FT170" s="17"/>
      <c r="FU170" s="17"/>
      <c r="FV170" s="17"/>
      <c r="FW170" s="17"/>
      <c r="FX170" s="17"/>
      <c r="FY170" s="17"/>
      <c r="FZ170" s="17"/>
      <c r="GA170" s="17"/>
      <c r="GB170" s="17"/>
      <c r="GC170" s="17"/>
      <c r="GD170" s="17"/>
      <c r="GE170" s="17"/>
      <c r="GF170" s="17"/>
      <c r="GG170" s="17"/>
      <c r="GH170" s="17"/>
      <c r="GI170" s="17"/>
      <c r="GJ170" s="17"/>
      <c r="GK170" s="17"/>
      <c r="GL170" s="17"/>
      <c r="GM170" s="17"/>
      <c r="GN170" s="17"/>
      <c r="GO170" s="17"/>
      <c r="GP170" s="17"/>
      <c r="GQ170" s="17"/>
      <c r="GR170" s="17"/>
      <c r="GS170" s="17"/>
      <c r="GT170" s="17"/>
      <c r="GU170" s="17"/>
      <c r="GV170" s="17"/>
      <c r="GW170" s="17"/>
      <c r="GX170" s="17"/>
      <c r="GY170" s="17"/>
      <c r="GZ170" s="17"/>
      <c r="HA170" s="17"/>
      <c r="HB170" s="17"/>
      <c r="HC170" s="17"/>
      <c r="HD170" s="17"/>
      <c r="HE170" s="17"/>
      <c r="HF170" s="17"/>
      <c r="HG170" s="17"/>
      <c r="HH170" s="17"/>
      <c r="HI170" s="17"/>
      <c r="HJ170" s="17"/>
      <c r="HK170" s="17"/>
      <c r="HL170" s="17"/>
      <c r="HM170" s="17"/>
      <c r="HN170" s="17"/>
      <c r="HO170" s="17"/>
      <c r="HP170" s="17"/>
      <c r="HQ170" s="17"/>
      <c r="HR170" s="17"/>
      <c r="HS170" s="17"/>
      <c r="HT170" s="17"/>
      <c r="HU170" s="17"/>
      <c r="HV170" s="17"/>
      <c r="HW170" s="17"/>
      <c r="HX170" s="17"/>
      <c r="HY170" s="17"/>
      <c r="HZ170" s="17"/>
      <c r="IA170" s="17"/>
      <c r="IB170" s="17"/>
      <c r="IC170" s="17"/>
      <c r="ID170" s="17"/>
      <c r="IE170" s="17"/>
      <c r="IF170" s="17"/>
      <c r="IG170" s="17"/>
      <c r="IH170" s="17"/>
      <c r="II170" s="17"/>
      <c r="IJ170" s="17"/>
      <c r="IK170" s="17"/>
      <c r="IL170" s="17"/>
      <c r="IM170" s="17"/>
      <c r="IN170" s="17"/>
      <c r="IO170" s="17"/>
      <c r="IP170" s="17"/>
      <c r="IQ170" s="17"/>
      <c r="IR170" s="17"/>
      <c r="IS170" s="17"/>
      <c r="IT170" s="17"/>
      <c r="IU170" s="17"/>
    </row>
    <row r="171" spans="1:255">
      <c r="A171" s="333">
        <v>26</v>
      </c>
      <c r="B171" s="118"/>
      <c r="C171" s="118"/>
      <c r="D171" s="118"/>
      <c r="E171" s="76"/>
      <c r="F171" s="74"/>
      <c r="G171" s="118"/>
      <c r="H171" s="118"/>
      <c r="I171" s="118"/>
      <c r="J171" s="118"/>
      <c r="K171" s="554"/>
      <c r="L171" s="554"/>
      <c r="M171" s="273">
        <v>26</v>
      </c>
      <c r="N171" s="74"/>
      <c r="O171" s="554"/>
      <c r="P171" s="554"/>
      <c r="Q171" s="554"/>
      <c r="R171" s="554">
        <f t="shared" si="2"/>
        <v>0</v>
      </c>
      <c r="S171" s="273">
        <v>26</v>
      </c>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7"/>
      <c r="DE171" s="17"/>
      <c r="DF171" s="17"/>
      <c r="DG171" s="17"/>
      <c r="DH171" s="17"/>
      <c r="DI171" s="17"/>
      <c r="DJ171" s="17"/>
      <c r="DK171" s="17"/>
      <c r="DL171" s="17"/>
      <c r="DM171" s="17"/>
      <c r="DN171" s="17"/>
      <c r="DO171" s="17"/>
      <c r="DP171" s="17"/>
      <c r="DQ171" s="17"/>
      <c r="DR171" s="17"/>
      <c r="DS171" s="17"/>
      <c r="DT171" s="17"/>
      <c r="DU171" s="17"/>
      <c r="DV171" s="17"/>
      <c r="DW171" s="17"/>
      <c r="DX171" s="17"/>
      <c r="DY171" s="17"/>
      <c r="DZ171" s="17"/>
      <c r="EA171" s="17"/>
      <c r="EB171" s="17"/>
      <c r="EC171" s="17"/>
      <c r="ED171" s="17"/>
      <c r="EE171" s="17"/>
      <c r="EF171" s="17"/>
      <c r="EG171" s="17"/>
      <c r="EH171" s="17"/>
      <c r="EI171" s="17"/>
      <c r="EJ171" s="17"/>
      <c r="EK171" s="17"/>
      <c r="EL171" s="17"/>
      <c r="EM171" s="17"/>
      <c r="EN171" s="17"/>
      <c r="EO171" s="17"/>
      <c r="EP171" s="17"/>
      <c r="EQ171" s="17"/>
      <c r="ER171" s="17"/>
      <c r="ES171" s="17"/>
      <c r="ET171" s="17"/>
      <c r="EU171" s="17"/>
      <c r="EV171" s="17"/>
      <c r="EW171" s="17"/>
      <c r="EX171" s="17"/>
      <c r="EY171" s="17"/>
      <c r="EZ171" s="17"/>
      <c r="FA171" s="17"/>
      <c r="FB171" s="17"/>
      <c r="FC171" s="17"/>
      <c r="FD171" s="17"/>
      <c r="FE171" s="17"/>
      <c r="FF171" s="17"/>
      <c r="FG171" s="17"/>
      <c r="FH171" s="17"/>
      <c r="FI171" s="17"/>
      <c r="FJ171" s="17"/>
      <c r="FK171" s="17"/>
      <c r="FL171" s="17"/>
      <c r="FM171" s="17"/>
      <c r="FN171" s="17"/>
      <c r="FO171" s="17"/>
      <c r="FP171" s="17"/>
      <c r="FQ171" s="17"/>
      <c r="FR171" s="17"/>
      <c r="FS171" s="17"/>
      <c r="FT171" s="17"/>
      <c r="FU171" s="17"/>
      <c r="FV171" s="17"/>
      <c r="FW171" s="17"/>
      <c r="FX171" s="17"/>
      <c r="FY171" s="17"/>
      <c r="FZ171" s="17"/>
      <c r="GA171" s="17"/>
      <c r="GB171" s="17"/>
      <c r="GC171" s="17"/>
      <c r="GD171" s="17"/>
      <c r="GE171" s="17"/>
      <c r="GF171" s="17"/>
      <c r="GG171" s="17"/>
      <c r="GH171" s="17"/>
      <c r="GI171" s="17"/>
      <c r="GJ171" s="17"/>
      <c r="GK171" s="17"/>
      <c r="GL171" s="17"/>
      <c r="GM171" s="17"/>
      <c r="GN171" s="17"/>
      <c r="GO171" s="17"/>
      <c r="GP171" s="17"/>
      <c r="GQ171" s="17"/>
      <c r="GR171" s="17"/>
      <c r="GS171" s="17"/>
      <c r="GT171" s="17"/>
      <c r="GU171" s="17"/>
      <c r="GV171" s="17"/>
      <c r="GW171" s="17"/>
      <c r="GX171" s="17"/>
      <c r="GY171" s="17"/>
      <c r="GZ171" s="17"/>
      <c r="HA171" s="17"/>
      <c r="HB171" s="17"/>
      <c r="HC171" s="17"/>
      <c r="HD171" s="17"/>
      <c r="HE171" s="17"/>
      <c r="HF171" s="17"/>
      <c r="HG171" s="17"/>
      <c r="HH171" s="17"/>
      <c r="HI171" s="17"/>
      <c r="HJ171" s="17"/>
      <c r="HK171" s="17"/>
      <c r="HL171" s="17"/>
      <c r="HM171" s="17"/>
      <c r="HN171" s="17"/>
      <c r="HO171" s="17"/>
      <c r="HP171" s="17"/>
      <c r="HQ171" s="17"/>
      <c r="HR171" s="17"/>
      <c r="HS171" s="17"/>
      <c r="HT171" s="17"/>
      <c r="HU171" s="17"/>
      <c r="HV171" s="17"/>
      <c r="HW171" s="17"/>
      <c r="HX171" s="17"/>
      <c r="HY171" s="17"/>
      <c r="HZ171" s="17"/>
      <c r="IA171" s="17"/>
      <c r="IB171" s="17"/>
      <c r="IC171" s="17"/>
      <c r="ID171" s="17"/>
      <c r="IE171" s="17"/>
      <c r="IF171" s="17"/>
      <c r="IG171" s="17"/>
      <c r="IH171" s="17"/>
      <c r="II171" s="17"/>
      <c r="IJ171" s="17"/>
      <c r="IK171" s="17"/>
      <c r="IL171" s="17"/>
      <c r="IM171" s="17"/>
      <c r="IN171" s="17"/>
      <c r="IO171" s="17"/>
      <c r="IP171" s="17"/>
      <c r="IQ171" s="17"/>
      <c r="IR171" s="17"/>
      <c r="IS171" s="17"/>
      <c r="IT171" s="17"/>
      <c r="IU171" s="17"/>
    </row>
    <row r="172" spans="1:255">
      <c r="A172" s="333">
        <v>27</v>
      </c>
      <c r="B172" s="118"/>
      <c r="C172" s="118"/>
      <c r="D172" s="118"/>
      <c r="E172" s="76"/>
      <c r="F172" s="74"/>
      <c r="G172" s="118"/>
      <c r="H172" s="118"/>
      <c r="I172" s="118"/>
      <c r="J172" s="118"/>
      <c r="K172" s="554"/>
      <c r="L172" s="554"/>
      <c r="M172" s="273">
        <v>27</v>
      </c>
      <c r="N172" s="74"/>
      <c r="O172" s="554"/>
      <c r="P172" s="554"/>
      <c r="Q172" s="554"/>
      <c r="R172" s="554">
        <f t="shared" si="2"/>
        <v>0</v>
      </c>
      <c r="S172" s="273">
        <v>27</v>
      </c>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c r="DA172" s="17"/>
      <c r="DB172" s="17"/>
      <c r="DC172" s="17"/>
      <c r="DD172" s="17"/>
      <c r="DE172" s="17"/>
      <c r="DF172" s="17"/>
      <c r="DG172" s="17"/>
      <c r="DH172" s="17"/>
      <c r="DI172" s="17"/>
      <c r="DJ172" s="17"/>
      <c r="DK172" s="17"/>
      <c r="DL172" s="17"/>
      <c r="DM172" s="17"/>
      <c r="DN172" s="17"/>
      <c r="DO172" s="17"/>
      <c r="DP172" s="17"/>
      <c r="DQ172" s="17"/>
      <c r="DR172" s="17"/>
      <c r="DS172" s="17"/>
      <c r="DT172" s="17"/>
      <c r="DU172" s="17"/>
      <c r="DV172" s="17"/>
      <c r="DW172" s="17"/>
      <c r="DX172" s="17"/>
      <c r="DY172" s="17"/>
      <c r="DZ172" s="17"/>
      <c r="EA172" s="17"/>
      <c r="EB172" s="17"/>
      <c r="EC172" s="17"/>
      <c r="ED172" s="17"/>
      <c r="EE172" s="17"/>
      <c r="EF172" s="17"/>
      <c r="EG172" s="17"/>
      <c r="EH172" s="17"/>
      <c r="EI172" s="17"/>
      <c r="EJ172" s="17"/>
      <c r="EK172" s="17"/>
      <c r="EL172" s="17"/>
      <c r="EM172" s="17"/>
      <c r="EN172" s="17"/>
      <c r="EO172" s="17"/>
      <c r="EP172" s="17"/>
      <c r="EQ172" s="17"/>
      <c r="ER172" s="17"/>
      <c r="ES172" s="17"/>
      <c r="ET172" s="17"/>
      <c r="EU172" s="17"/>
      <c r="EV172" s="17"/>
      <c r="EW172" s="17"/>
      <c r="EX172" s="17"/>
      <c r="EY172" s="17"/>
      <c r="EZ172" s="17"/>
      <c r="FA172" s="17"/>
      <c r="FB172" s="17"/>
      <c r="FC172" s="17"/>
      <c r="FD172" s="17"/>
      <c r="FE172" s="17"/>
      <c r="FF172" s="17"/>
      <c r="FG172" s="17"/>
      <c r="FH172" s="17"/>
      <c r="FI172" s="17"/>
      <c r="FJ172" s="17"/>
      <c r="FK172" s="17"/>
      <c r="FL172" s="17"/>
      <c r="FM172" s="17"/>
      <c r="FN172" s="17"/>
      <c r="FO172" s="17"/>
      <c r="FP172" s="17"/>
      <c r="FQ172" s="17"/>
      <c r="FR172" s="17"/>
      <c r="FS172" s="17"/>
      <c r="FT172" s="17"/>
      <c r="FU172" s="17"/>
      <c r="FV172" s="17"/>
      <c r="FW172" s="17"/>
      <c r="FX172" s="17"/>
      <c r="FY172" s="17"/>
      <c r="FZ172" s="17"/>
      <c r="GA172" s="17"/>
      <c r="GB172" s="17"/>
      <c r="GC172" s="17"/>
      <c r="GD172" s="17"/>
      <c r="GE172" s="17"/>
      <c r="GF172" s="17"/>
      <c r="GG172" s="17"/>
      <c r="GH172" s="17"/>
      <c r="GI172" s="17"/>
      <c r="GJ172" s="17"/>
      <c r="GK172" s="17"/>
      <c r="GL172" s="17"/>
      <c r="GM172" s="17"/>
      <c r="GN172" s="17"/>
      <c r="GO172" s="17"/>
      <c r="GP172" s="17"/>
      <c r="GQ172" s="17"/>
      <c r="GR172" s="17"/>
      <c r="GS172" s="17"/>
      <c r="GT172" s="17"/>
      <c r="GU172" s="17"/>
      <c r="GV172" s="17"/>
      <c r="GW172" s="17"/>
      <c r="GX172" s="17"/>
      <c r="GY172" s="17"/>
      <c r="GZ172" s="17"/>
      <c r="HA172" s="17"/>
      <c r="HB172" s="17"/>
      <c r="HC172" s="17"/>
      <c r="HD172" s="17"/>
      <c r="HE172" s="17"/>
      <c r="HF172" s="17"/>
      <c r="HG172" s="17"/>
      <c r="HH172" s="17"/>
      <c r="HI172" s="17"/>
      <c r="HJ172" s="17"/>
      <c r="HK172" s="17"/>
      <c r="HL172" s="17"/>
      <c r="HM172" s="17"/>
      <c r="HN172" s="17"/>
      <c r="HO172" s="17"/>
      <c r="HP172" s="17"/>
      <c r="HQ172" s="17"/>
      <c r="HR172" s="17"/>
      <c r="HS172" s="17"/>
      <c r="HT172" s="17"/>
      <c r="HU172" s="17"/>
      <c r="HV172" s="17"/>
      <c r="HW172" s="17"/>
      <c r="HX172" s="17"/>
      <c r="HY172" s="17"/>
      <c r="HZ172" s="17"/>
      <c r="IA172" s="17"/>
      <c r="IB172" s="17"/>
      <c r="IC172" s="17"/>
      <c r="ID172" s="17"/>
      <c r="IE172" s="17"/>
      <c r="IF172" s="17"/>
      <c r="IG172" s="17"/>
      <c r="IH172" s="17"/>
      <c r="II172" s="17"/>
      <c r="IJ172" s="17"/>
      <c r="IK172" s="17"/>
      <c r="IL172" s="17"/>
      <c r="IM172" s="17"/>
      <c r="IN172" s="17"/>
      <c r="IO172" s="17"/>
      <c r="IP172" s="17"/>
      <c r="IQ172" s="17"/>
      <c r="IR172" s="17"/>
      <c r="IS172" s="17"/>
      <c r="IT172" s="17"/>
      <c r="IU172" s="17"/>
    </row>
    <row r="173" spans="1:255">
      <c r="A173" s="333">
        <v>28</v>
      </c>
      <c r="B173" s="118"/>
      <c r="C173" s="118"/>
      <c r="D173" s="118"/>
      <c r="E173" s="76"/>
      <c r="F173" s="74"/>
      <c r="G173" s="118"/>
      <c r="H173" s="118"/>
      <c r="I173" s="118"/>
      <c r="J173" s="118"/>
      <c r="K173" s="554"/>
      <c r="L173" s="554"/>
      <c r="M173" s="273">
        <v>28</v>
      </c>
      <c r="N173" s="74"/>
      <c r="O173" s="554"/>
      <c r="P173" s="554"/>
      <c r="Q173" s="554"/>
      <c r="R173" s="554">
        <f t="shared" si="2"/>
        <v>0</v>
      </c>
      <c r="S173" s="273">
        <v>28</v>
      </c>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c r="CS173" s="17"/>
      <c r="CT173" s="17"/>
      <c r="CU173" s="17"/>
      <c r="CV173" s="17"/>
      <c r="CW173" s="17"/>
      <c r="CX173" s="17"/>
      <c r="CY173" s="17"/>
      <c r="CZ173" s="17"/>
      <c r="DA173" s="17"/>
      <c r="DB173" s="17"/>
      <c r="DC173" s="17"/>
      <c r="DD173" s="17"/>
      <c r="DE173" s="17"/>
      <c r="DF173" s="17"/>
      <c r="DG173" s="17"/>
      <c r="DH173" s="17"/>
      <c r="DI173" s="17"/>
      <c r="DJ173" s="17"/>
      <c r="DK173" s="17"/>
      <c r="DL173" s="17"/>
      <c r="DM173" s="17"/>
      <c r="DN173" s="17"/>
      <c r="DO173" s="17"/>
      <c r="DP173" s="17"/>
      <c r="DQ173" s="17"/>
      <c r="DR173" s="17"/>
      <c r="DS173" s="17"/>
      <c r="DT173" s="17"/>
      <c r="DU173" s="17"/>
      <c r="DV173" s="17"/>
      <c r="DW173" s="17"/>
      <c r="DX173" s="17"/>
      <c r="DY173" s="17"/>
      <c r="DZ173" s="17"/>
      <c r="EA173" s="17"/>
      <c r="EB173" s="17"/>
      <c r="EC173" s="17"/>
      <c r="ED173" s="17"/>
      <c r="EE173" s="17"/>
      <c r="EF173" s="17"/>
      <c r="EG173" s="17"/>
      <c r="EH173" s="17"/>
      <c r="EI173" s="17"/>
      <c r="EJ173" s="17"/>
      <c r="EK173" s="17"/>
      <c r="EL173" s="17"/>
      <c r="EM173" s="17"/>
      <c r="EN173" s="17"/>
      <c r="EO173" s="17"/>
      <c r="EP173" s="17"/>
      <c r="EQ173" s="17"/>
      <c r="ER173" s="17"/>
      <c r="ES173" s="17"/>
      <c r="ET173" s="17"/>
      <c r="EU173" s="17"/>
      <c r="EV173" s="17"/>
      <c r="EW173" s="17"/>
      <c r="EX173" s="17"/>
      <c r="EY173" s="17"/>
      <c r="EZ173" s="17"/>
      <c r="FA173" s="17"/>
      <c r="FB173" s="17"/>
      <c r="FC173" s="17"/>
      <c r="FD173" s="17"/>
      <c r="FE173" s="17"/>
      <c r="FF173" s="17"/>
      <c r="FG173" s="17"/>
      <c r="FH173" s="17"/>
      <c r="FI173" s="17"/>
      <c r="FJ173" s="17"/>
      <c r="FK173" s="17"/>
      <c r="FL173" s="17"/>
      <c r="FM173" s="17"/>
      <c r="FN173" s="17"/>
      <c r="FO173" s="17"/>
      <c r="FP173" s="17"/>
      <c r="FQ173" s="17"/>
      <c r="FR173" s="17"/>
      <c r="FS173" s="17"/>
      <c r="FT173" s="17"/>
      <c r="FU173" s="17"/>
      <c r="FV173" s="17"/>
      <c r="FW173" s="17"/>
      <c r="FX173" s="17"/>
      <c r="FY173" s="17"/>
      <c r="FZ173" s="17"/>
      <c r="GA173" s="17"/>
      <c r="GB173" s="17"/>
      <c r="GC173" s="17"/>
      <c r="GD173" s="17"/>
      <c r="GE173" s="17"/>
      <c r="GF173" s="17"/>
      <c r="GG173" s="17"/>
      <c r="GH173" s="17"/>
      <c r="GI173" s="17"/>
      <c r="GJ173" s="17"/>
      <c r="GK173" s="17"/>
      <c r="GL173" s="17"/>
      <c r="GM173" s="17"/>
      <c r="GN173" s="17"/>
      <c r="GO173" s="17"/>
      <c r="GP173" s="17"/>
      <c r="GQ173" s="17"/>
      <c r="GR173" s="17"/>
      <c r="GS173" s="17"/>
      <c r="GT173" s="17"/>
      <c r="GU173" s="17"/>
      <c r="GV173" s="17"/>
      <c r="GW173" s="17"/>
      <c r="GX173" s="17"/>
      <c r="GY173" s="17"/>
      <c r="GZ173" s="17"/>
      <c r="HA173" s="17"/>
      <c r="HB173" s="17"/>
      <c r="HC173" s="17"/>
      <c r="HD173" s="17"/>
      <c r="HE173" s="17"/>
      <c r="HF173" s="17"/>
      <c r="HG173" s="17"/>
      <c r="HH173" s="17"/>
      <c r="HI173" s="17"/>
      <c r="HJ173" s="17"/>
      <c r="HK173" s="17"/>
      <c r="HL173" s="17"/>
      <c r="HM173" s="17"/>
      <c r="HN173" s="17"/>
      <c r="HO173" s="17"/>
      <c r="HP173" s="17"/>
      <c r="HQ173" s="17"/>
      <c r="HR173" s="17"/>
      <c r="HS173" s="17"/>
      <c r="HT173" s="17"/>
      <c r="HU173" s="17"/>
      <c r="HV173" s="17"/>
      <c r="HW173" s="17"/>
      <c r="HX173" s="17"/>
      <c r="HY173" s="17"/>
      <c r="HZ173" s="17"/>
      <c r="IA173" s="17"/>
      <c r="IB173" s="17"/>
      <c r="IC173" s="17"/>
      <c r="ID173" s="17"/>
      <c r="IE173" s="17"/>
      <c r="IF173" s="17"/>
      <c r="IG173" s="17"/>
      <c r="IH173" s="17"/>
      <c r="II173" s="17"/>
      <c r="IJ173" s="17"/>
      <c r="IK173" s="17"/>
      <c r="IL173" s="17"/>
      <c r="IM173" s="17"/>
      <c r="IN173" s="17"/>
      <c r="IO173" s="17"/>
      <c r="IP173" s="17"/>
      <c r="IQ173" s="17"/>
      <c r="IR173" s="17"/>
      <c r="IS173" s="17"/>
      <c r="IT173" s="17"/>
      <c r="IU173" s="17"/>
    </row>
    <row r="174" spans="1:255">
      <c r="A174" s="333">
        <v>29</v>
      </c>
      <c r="B174" s="118"/>
      <c r="C174" s="118"/>
      <c r="D174" s="118"/>
      <c r="E174" s="76"/>
      <c r="F174" s="74"/>
      <c r="G174" s="118"/>
      <c r="H174" s="118"/>
      <c r="I174" s="118"/>
      <c r="J174" s="118"/>
      <c r="K174" s="554"/>
      <c r="L174" s="554"/>
      <c r="M174" s="273">
        <v>29</v>
      </c>
      <c r="N174" s="74"/>
      <c r="O174" s="554"/>
      <c r="P174" s="554"/>
      <c r="Q174" s="554"/>
      <c r="R174" s="554">
        <f t="shared" si="2"/>
        <v>0</v>
      </c>
      <c r="S174" s="273">
        <v>29</v>
      </c>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c r="DD174" s="17"/>
      <c r="DE174" s="17"/>
      <c r="DF174" s="17"/>
      <c r="DG174" s="17"/>
      <c r="DH174" s="17"/>
      <c r="DI174" s="17"/>
      <c r="DJ174" s="17"/>
      <c r="DK174" s="17"/>
      <c r="DL174" s="17"/>
      <c r="DM174" s="17"/>
      <c r="DN174" s="17"/>
      <c r="DO174" s="17"/>
      <c r="DP174" s="17"/>
      <c r="DQ174" s="17"/>
      <c r="DR174" s="17"/>
      <c r="DS174" s="17"/>
      <c r="DT174" s="17"/>
      <c r="DU174" s="17"/>
      <c r="DV174" s="17"/>
      <c r="DW174" s="17"/>
      <c r="DX174" s="17"/>
      <c r="DY174" s="17"/>
      <c r="DZ174" s="17"/>
      <c r="EA174" s="17"/>
      <c r="EB174" s="17"/>
      <c r="EC174" s="17"/>
      <c r="ED174" s="17"/>
      <c r="EE174" s="17"/>
      <c r="EF174" s="17"/>
      <c r="EG174" s="17"/>
      <c r="EH174" s="17"/>
      <c r="EI174" s="17"/>
      <c r="EJ174" s="17"/>
      <c r="EK174" s="17"/>
      <c r="EL174" s="17"/>
      <c r="EM174" s="17"/>
      <c r="EN174" s="17"/>
      <c r="EO174" s="17"/>
      <c r="EP174" s="17"/>
      <c r="EQ174" s="17"/>
      <c r="ER174" s="17"/>
      <c r="ES174" s="17"/>
      <c r="ET174" s="17"/>
      <c r="EU174" s="17"/>
      <c r="EV174" s="17"/>
      <c r="EW174" s="17"/>
      <c r="EX174" s="17"/>
      <c r="EY174" s="17"/>
      <c r="EZ174" s="17"/>
      <c r="FA174" s="17"/>
      <c r="FB174" s="17"/>
      <c r="FC174" s="17"/>
      <c r="FD174" s="17"/>
      <c r="FE174" s="17"/>
      <c r="FF174" s="17"/>
      <c r="FG174" s="17"/>
      <c r="FH174" s="17"/>
      <c r="FI174" s="17"/>
      <c r="FJ174" s="17"/>
      <c r="FK174" s="17"/>
      <c r="FL174" s="17"/>
      <c r="FM174" s="17"/>
      <c r="FN174" s="17"/>
      <c r="FO174" s="17"/>
      <c r="FP174" s="17"/>
      <c r="FQ174" s="17"/>
      <c r="FR174" s="17"/>
      <c r="FS174" s="17"/>
      <c r="FT174" s="17"/>
      <c r="FU174" s="17"/>
      <c r="FV174" s="17"/>
      <c r="FW174" s="17"/>
      <c r="FX174" s="17"/>
      <c r="FY174" s="17"/>
      <c r="FZ174" s="17"/>
      <c r="GA174" s="17"/>
      <c r="GB174" s="17"/>
      <c r="GC174" s="17"/>
      <c r="GD174" s="17"/>
      <c r="GE174" s="17"/>
      <c r="GF174" s="17"/>
      <c r="GG174" s="17"/>
      <c r="GH174" s="17"/>
      <c r="GI174" s="17"/>
      <c r="GJ174" s="17"/>
      <c r="GK174" s="17"/>
      <c r="GL174" s="17"/>
      <c r="GM174" s="17"/>
      <c r="GN174" s="17"/>
      <c r="GO174" s="17"/>
      <c r="GP174" s="17"/>
      <c r="GQ174" s="17"/>
      <c r="GR174" s="17"/>
      <c r="GS174" s="17"/>
      <c r="GT174" s="17"/>
      <c r="GU174" s="17"/>
      <c r="GV174" s="17"/>
      <c r="GW174" s="17"/>
      <c r="GX174" s="17"/>
      <c r="GY174" s="17"/>
      <c r="GZ174" s="17"/>
      <c r="HA174" s="17"/>
      <c r="HB174" s="17"/>
      <c r="HC174" s="17"/>
      <c r="HD174" s="17"/>
      <c r="HE174" s="17"/>
      <c r="HF174" s="17"/>
      <c r="HG174" s="17"/>
      <c r="HH174" s="17"/>
      <c r="HI174" s="17"/>
      <c r="HJ174" s="17"/>
      <c r="HK174" s="17"/>
      <c r="HL174" s="17"/>
      <c r="HM174" s="17"/>
      <c r="HN174" s="17"/>
      <c r="HO174" s="17"/>
      <c r="HP174" s="17"/>
      <c r="HQ174" s="17"/>
      <c r="HR174" s="17"/>
      <c r="HS174" s="17"/>
      <c r="HT174" s="17"/>
      <c r="HU174" s="17"/>
      <c r="HV174" s="17"/>
      <c r="HW174" s="17"/>
      <c r="HX174" s="17"/>
      <c r="HY174" s="17"/>
      <c r="HZ174" s="17"/>
      <c r="IA174" s="17"/>
      <c r="IB174" s="17"/>
      <c r="IC174" s="17"/>
      <c r="ID174" s="17"/>
      <c r="IE174" s="17"/>
      <c r="IF174" s="17"/>
      <c r="IG174" s="17"/>
      <c r="IH174" s="17"/>
      <c r="II174" s="17"/>
      <c r="IJ174" s="17"/>
      <c r="IK174" s="17"/>
      <c r="IL174" s="17"/>
      <c r="IM174" s="17"/>
      <c r="IN174" s="17"/>
      <c r="IO174" s="17"/>
      <c r="IP174" s="17"/>
      <c r="IQ174" s="17"/>
      <c r="IR174" s="17"/>
      <c r="IS174" s="17"/>
      <c r="IT174" s="17"/>
      <c r="IU174" s="17"/>
    </row>
    <row r="175" spans="1:255">
      <c r="A175" s="333">
        <v>30</v>
      </c>
      <c r="B175" s="118"/>
      <c r="C175" s="118"/>
      <c r="D175" s="118"/>
      <c r="E175" s="76"/>
      <c r="F175" s="74"/>
      <c r="G175" s="118"/>
      <c r="H175" s="118"/>
      <c r="I175" s="118"/>
      <c r="J175" s="118"/>
      <c r="K175" s="554"/>
      <c r="L175" s="554"/>
      <c r="M175" s="273">
        <v>30</v>
      </c>
      <c r="N175" s="74"/>
      <c r="O175" s="554"/>
      <c r="P175" s="554"/>
      <c r="Q175" s="554"/>
      <c r="R175" s="554">
        <f t="shared" si="2"/>
        <v>0</v>
      </c>
      <c r="S175" s="273">
        <v>30</v>
      </c>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c r="CS175" s="17"/>
      <c r="CT175" s="17"/>
      <c r="CU175" s="17"/>
      <c r="CV175" s="17"/>
      <c r="CW175" s="17"/>
      <c r="CX175" s="17"/>
      <c r="CY175" s="17"/>
      <c r="CZ175" s="17"/>
      <c r="DA175" s="17"/>
      <c r="DB175" s="17"/>
      <c r="DC175" s="17"/>
      <c r="DD175" s="17"/>
      <c r="DE175" s="17"/>
      <c r="DF175" s="17"/>
      <c r="DG175" s="17"/>
      <c r="DH175" s="17"/>
      <c r="DI175" s="17"/>
      <c r="DJ175" s="17"/>
      <c r="DK175" s="17"/>
      <c r="DL175" s="17"/>
      <c r="DM175" s="17"/>
      <c r="DN175" s="17"/>
      <c r="DO175" s="17"/>
      <c r="DP175" s="17"/>
      <c r="DQ175" s="17"/>
      <c r="DR175" s="17"/>
      <c r="DS175" s="17"/>
      <c r="DT175" s="17"/>
      <c r="DU175" s="17"/>
      <c r="DV175" s="17"/>
      <c r="DW175" s="17"/>
      <c r="DX175" s="17"/>
      <c r="DY175" s="17"/>
      <c r="DZ175" s="17"/>
      <c r="EA175" s="17"/>
      <c r="EB175" s="17"/>
      <c r="EC175" s="17"/>
      <c r="ED175" s="17"/>
      <c r="EE175" s="17"/>
      <c r="EF175" s="17"/>
      <c r="EG175" s="17"/>
      <c r="EH175" s="17"/>
      <c r="EI175" s="17"/>
      <c r="EJ175" s="17"/>
      <c r="EK175" s="17"/>
      <c r="EL175" s="17"/>
      <c r="EM175" s="17"/>
      <c r="EN175" s="17"/>
      <c r="EO175" s="17"/>
      <c r="EP175" s="17"/>
      <c r="EQ175" s="17"/>
      <c r="ER175" s="17"/>
      <c r="ES175" s="17"/>
      <c r="ET175" s="17"/>
      <c r="EU175" s="17"/>
      <c r="EV175" s="17"/>
      <c r="EW175" s="17"/>
      <c r="EX175" s="17"/>
      <c r="EY175" s="17"/>
      <c r="EZ175" s="17"/>
      <c r="FA175" s="17"/>
      <c r="FB175" s="17"/>
      <c r="FC175" s="17"/>
      <c r="FD175" s="17"/>
      <c r="FE175" s="17"/>
      <c r="FF175" s="17"/>
      <c r="FG175" s="17"/>
      <c r="FH175" s="17"/>
      <c r="FI175" s="17"/>
      <c r="FJ175" s="17"/>
      <c r="FK175" s="17"/>
      <c r="FL175" s="17"/>
      <c r="FM175" s="17"/>
      <c r="FN175" s="17"/>
      <c r="FO175" s="17"/>
      <c r="FP175" s="17"/>
      <c r="FQ175" s="17"/>
      <c r="FR175" s="17"/>
      <c r="FS175" s="17"/>
      <c r="FT175" s="17"/>
      <c r="FU175" s="17"/>
      <c r="FV175" s="17"/>
      <c r="FW175" s="17"/>
      <c r="FX175" s="17"/>
      <c r="FY175" s="17"/>
      <c r="FZ175" s="17"/>
      <c r="GA175" s="17"/>
      <c r="GB175" s="17"/>
      <c r="GC175" s="17"/>
      <c r="GD175" s="17"/>
      <c r="GE175" s="17"/>
      <c r="GF175" s="17"/>
      <c r="GG175" s="17"/>
      <c r="GH175" s="17"/>
      <c r="GI175" s="17"/>
      <c r="GJ175" s="17"/>
      <c r="GK175" s="17"/>
      <c r="GL175" s="17"/>
      <c r="GM175" s="17"/>
      <c r="GN175" s="17"/>
      <c r="GO175" s="17"/>
      <c r="GP175" s="17"/>
      <c r="GQ175" s="17"/>
      <c r="GR175" s="17"/>
      <c r="GS175" s="17"/>
      <c r="GT175" s="17"/>
      <c r="GU175" s="17"/>
      <c r="GV175" s="17"/>
      <c r="GW175" s="17"/>
      <c r="GX175" s="17"/>
      <c r="GY175" s="17"/>
      <c r="GZ175" s="17"/>
      <c r="HA175" s="17"/>
      <c r="HB175" s="17"/>
      <c r="HC175" s="17"/>
      <c r="HD175" s="17"/>
      <c r="HE175" s="17"/>
      <c r="HF175" s="17"/>
      <c r="HG175" s="17"/>
      <c r="HH175" s="17"/>
      <c r="HI175" s="17"/>
      <c r="HJ175" s="17"/>
      <c r="HK175" s="17"/>
      <c r="HL175" s="17"/>
      <c r="HM175" s="17"/>
      <c r="HN175" s="17"/>
      <c r="HO175" s="17"/>
      <c r="HP175" s="17"/>
      <c r="HQ175" s="17"/>
      <c r="HR175" s="17"/>
      <c r="HS175" s="17"/>
      <c r="HT175" s="17"/>
      <c r="HU175" s="17"/>
      <c r="HV175" s="17"/>
      <c r="HW175" s="17"/>
      <c r="HX175" s="17"/>
      <c r="HY175" s="17"/>
      <c r="HZ175" s="17"/>
      <c r="IA175" s="17"/>
      <c r="IB175" s="17"/>
      <c r="IC175" s="17"/>
      <c r="ID175" s="17"/>
      <c r="IE175" s="17"/>
      <c r="IF175" s="17"/>
      <c r="IG175" s="17"/>
      <c r="IH175" s="17"/>
      <c r="II175" s="17"/>
      <c r="IJ175" s="17"/>
      <c r="IK175" s="17"/>
      <c r="IL175" s="17"/>
      <c r="IM175" s="17"/>
      <c r="IN175" s="17"/>
      <c r="IO175" s="17"/>
      <c r="IP175" s="17"/>
      <c r="IQ175" s="17"/>
      <c r="IR175" s="17"/>
      <c r="IS175" s="17"/>
      <c r="IT175" s="17"/>
      <c r="IU175" s="17"/>
    </row>
    <row r="176" spans="1:255">
      <c r="A176" s="333">
        <v>31</v>
      </c>
      <c r="B176" s="118"/>
      <c r="C176" s="118"/>
      <c r="D176" s="118"/>
      <c r="E176" s="76"/>
      <c r="F176" s="74"/>
      <c r="G176" s="118"/>
      <c r="H176" s="118"/>
      <c r="I176" s="118"/>
      <c r="J176" s="118"/>
      <c r="K176" s="554"/>
      <c r="L176" s="554"/>
      <c r="M176" s="273">
        <v>31</v>
      </c>
      <c r="N176" s="74"/>
      <c r="O176" s="554"/>
      <c r="P176" s="554"/>
      <c r="Q176" s="554"/>
      <c r="R176" s="554">
        <f t="shared" si="2"/>
        <v>0</v>
      </c>
      <c r="S176" s="273">
        <v>31</v>
      </c>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c r="DR176" s="17"/>
      <c r="DS176" s="17"/>
      <c r="DT176" s="17"/>
      <c r="DU176" s="17"/>
      <c r="DV176" s="17"/>
      <c r="DW176" s="17"/>
      <c r="DX176" s="17"/>
      <c r="DY176" s="17"/>
      <c r="DZ176" s="17"/>
      <c r="EA176" s="17"/>
      <c r="EB176" s="17"/>
      <c r="EC176" s="17"/>
      <c r="ED176" s="17"/>
      <c r="EE176" s="17"/>
      <c r="EF176" s="17"/>
      <c r="EG176" s="17"/>
      <c r="EH176" s="17"/>
      <c r="EI176" s="17"/>
      <c r="EJ176" s="17"/>
      <c r="EK176" s="17"/>
      <c r="EL176" s="17"/>
      <c r="EM176" s="17"/>
      <c r="EN176" s="17"/>
      <c r="EO176" s="17"/>
      <c r="EP176" s="17"/>
      <c r="EQ176" s="17"/>
      <c r="ER176" s="17"/>
      <c r="ES176" s="17"/>
      <c r="ET176" s="17"/>
      <c r="EU176" s="17"/>
      <c r="EV176" s="17"/>
      <c r="EW176" s="17"/>
      <c r="EX176" s="17"/>
      <c r="EY176" s="17"/>
      <c r="EZ176" s="17"/>
      <c r="FA176" s="17"/>
      <c r="FB176" s="17"/>
      <c r="FC176" s="17"/>
      <c r="FD176" s="17"/>
      <c r="FE176" s="17"/>
      <c r="FF176" s="17"/>
      <c r="FG176" s="17"/>
      <c r="FH176" s="17"/>
      <c r="FI176" s="17"/>
      <c r="FJ176" s="17"/>
      <c r="FK176" s="17"/>
      <c r="FL176" s="17"/>
      <c r="FM176" s="17"/>
      <c r="FN176" s="17"/>
      <c r="FO176" s="17"/>
      <c r="FP176" s="17"/>
      <c r="FQ176" s="17"/>
      <c r="FR176" s="17"/>
      <c r="FS176" s="17"/>
      <c r="FT176" s="17"/>
      <c r="FU176" s="17"/>
      <c r="FV176" s="17"/>
      <c r="FW176" s="17"/>
      <c r="FX176" s="17"/>
      <c r="FY176" s="17"/>
      <c r="FZ176" s="17"/>
      <c r="GA176" s="17"/>
      <c r="GB176" s="17"/>
      <c r="GC176" s="17"/>
      <c r="GD176" s="17"/>
      <c r="GE176" s="17"/>
      <c r="GF176" s="17"/>
      <c r="GG176" s="17"/>
      <c r="GH176" s="17"/>
      <c r="GI176" s="17"/>
      <c r="GJ176" s="17"/>
      <c r="GK176" s="17"/>
      <c r="GL176" s="17"/>
      <c r="GM176" s="17"/>
      <c r="GN176" s="17"/>
      <c r="GO176" s="17"/>
      <c r="GP176" s="17"/>
      <c r="GQ176" s="17"/>
      <c r="GR176" s="17"/>
      <c r="GS176" s="17"/>
      <c r="GT176" s="17"/>
      <c r="GU176" s="17"/>
      <c r="GV176" s="17"/>
      <c r="GW176" s="17"/>
      <c r="GX176" s="17"/>
      <c r="GY176" s="17"/>
      <c r="GZ176" s="17"/>
      <c r="HA176" s="17"/>
      <c r="HB176" s="17"/>
      <c r="HC176" s="17"/>
      <c r="HD176" s="17"/>
      <c r="HE176" s="17"/>
      <c r="HF176" s="17"/>
      <c r="HG176" s="17"/>
      <c r="HH176" s="17"/>
      <c r="HI176" s="17"/>
      <c r="HJ176" s="17"/>
      <c r="HK176" s="17"/>
      <c r="HL176" s="17"/>
      <c r="HM176" s="17"/>
      <c r="HN176" s="17"/>
      <c r="HO176" s="17"/>
      <c r="HP176" s="17"/>
      <c r="HQ176" s="17"/>
      <c r="HR176" s="17"/>
      <c r="HS176" s="17"/>
      <c r="HT176" s="17"/>
      <c r="HU176" s="17"/>
      <c r="HV176" s="17"/>
      <c r="HW176" s="17"/>
      <c r="HX176" s="17"/>
      <c r="HY176" s="17"/>
      <c r="HZ176" s="17"/>
      <c r="IA176" s="17"/>
      <c r="IB176" s="17"/>
      <c r="IC176" s="17"/>
      <c r="ID176" s="17"/>
      <c r="IE176" s="17"/>
      <c r="IF176" s="17"/>
      <c r="IG176" s="17"/>
      <c r="IH176" s="17"/>
      <c r="II176" s="17"/>
      <c r="IJ176" s="17"/>
      <c r="IK176" s="17"/>
      <c r="IL176" s="17"/>
      <c r="IM176" s="17"/>
      <c r="IN176" s="17"/>
      <c r="IO176" s="17"/>
      <c r="IP176" s="17"/>
      <c r="IQ176" s="17"/>
      <c r="IR176" s="17"/>
      <c r="IS176" s="17"/>
      <c r="IT176" s="17"/>
      <c r="IU176" s="17"/>
    </row>
    <row r="177" spans="1:255">
      <c r="A177" s="333">
        <v>32</v>
      </c>
      <c r="B177" s="118"/>
      <c r="C177" s="118"/>
      <c r="D177" s="118"/>
      <c r="E177" s="76"/>
      <c r="F177" s="74"/>
      <c r="G177" s="118"/>
      <c r="H177" s="118"/>
      <c r="I177" s="118"/>
      <c r="J177" s="118"/>
      <c r="K177" s="554"/>
      <c r="L177" s="554"/>
      <c r="M177" s="273">
        <v>32</v>
      </c>
      <c r="N177" s="74"/>
      <c r="O177" s="554"/>
      <c r="P177" s="554"/>
      <c r="Q177" s="554"/>
      <c r="R177" s="554">
        <f t="shared" si="2"/>
        <v>0</v>
      </c>
      <c r="S177" s="273">
        <v>32</v>
      </c>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c r="CM177" s="17"/>
      <c r="CN177" s="17"/>
      <c r="CO177" s="17"/>
      <c r="CP177" s="17"/>
      <c r="CQ177" s="17"/>
      <c r="CR177" s="17"/>
      <c r="CS177" s="17"/>
      <c r="CT177" s="17"/>
      <c r="CU177" s="17"/>
      <c r="CV177" s="17"/>
      <c r="CW177" s="17"/>
      <c r="CX177" s="17"/>
      <c r="CY177" s="17"/>
      <c r="CZ177" s="17"/>
      <c r="DA177" s="17"/>
      <c r="DB177" s="17"/>
      <c r="DC177" s="17"/>
      <c r="DD177" s="17"/>
      <c r="DE177" s="17"/>
      <c r="DF177" s="17"/>
      <c r="DG177" s="17"/>
      <c r="DH177" s="17"/>
      <c r="DI177" s="17"/>
      <c r="DJ177" s="17"/>
      <c r="DK177" s="17"/>
      <c r="DL177" s="17"/>
      <c r="DM177" s="17"/>
      <c r="DN177" s="17"/>
      <c r="DO177" s="17"/>
      <c r="DP177" s="17"/>
      <c r="DQ177" s="17"/>
      <c r="DR177" s="17"/>
      <c r="DS177" s="17"/>
      <c r="DT177" s="17"/>
      <c r="DU177" s="17"/>
      <c r="DV177" s="17"/>
      <c r="DW177" s="17"/>
      <c r="DX177" s="17"/>
      <c r="DY177" s="17"/>
      <c r="DZ177" s="17"/>
      <c r="EA177" s="17"/>
      <c r="EB177" s="17"/>
      <c r="EC177" s="17"/>
      <c r="ED177" s="17"/>
      <c r="EE177" s="17"/>
      <c r="EF177" s="17"/>
      <c r="EG177" s="17"/>
      <c r="EH177" s="17"/>
      <c r="EI177" s="17"/>
      <c r="EJ177" s="17"/>
      <c r="EK177" s="17"/>
      <c r="EL177" s="17"/>
      <c r="EM177" s="17"/>
      <c r="EN177" s="17"/>
      <c r="EO177" s="17"/>
      <c r="EP177" s="17"/>
      <c r="EQ177" s="17"/>
      <c r="ER177" s="17"/>
      <c r="ES177" s="17"/>
      <c r="ET177" s="17"/>
      <c r="EU177" s="17"/>
      <c r="EV177" s="17"/>
      <c r="EW177" s="17"/>
      <c r="EX177" s="17"/>
      <c r="EY177" s="17"/>
      <c r="EZ177" s="17"/>
      <c r="FA177" s="17"/>
      <c r="FB177" s="17"/>
      <c r="FC177" s="17"/>
      <c r="FD177" s="17"/>
      <c r="FE177" s="17"/>
      <c r="FF177" s="17"/>
      <c r="FG177" s="17"/>
      <c r="FH177" s="17"/>
      <c r="FI177" s="17"/>
      <c r="FJ177" s="17"/>
      <c r="FK177" s="17"/>
      <c r="FL177" s="17"/>
      <c r="FM177" s="17"/>
      <c r="FN177" s="17"/>
      <c r="FO177" s="17"/>
      <c r="FP177" s="17"/>
      <c r="FQ177" s="17"/>
      <c r="FR177" s="17"/>
      <c r="FS177" s="17"/>
      <c r="FT177" s="17"/>
      <c r="FU177" s="17"/>
      <c r="FV177" s="17"/>
      <c r="FW177" s="17"/>
      <c r="FX177" s="17"/>
      <c r="FY177" s="17"/>
      <c r="FZ177" s="17"/>
      <c r="GA177" s="17"/>
      <c r="GB177" s="17"/>
      <c r="GC177" s="17"/>
      <c r="GD177" s="17"/>
      <c r="GE177" s="17"/>
      <c r="GF177" s="17"/>
      <c r="GG177" s="17"/>
      <c r="GH177" s="17"/>
      <c r="GI177" s="17"/>
      <c r="GJ177" s="17"/>
      <c r="GK177" s="17"/>
      <c r="GL177" s="17"/>
      <c r="GM177" s="17"/>
      <c r="GN177" s="17"/>
      <c r="GO177" s="17"/>
      <c r="GP177" s="17"/>
      <c r="GQ177" s="17"/>
      <c r="GR177" s="17"/>
      <c r="GS177" s="17"/>
      <c r="GT177" s="17"/>
      <c r="GU177" s="17"/>
      <c r="GV177" s="17"/>
      <c r="GW177" s="17"/>
      <c r="GX177" s="17"/>
      <c r="GY177" s="17"/>
      <c r="GZ177" s="17"/>
      <c r="HA177" s="17"/>
      <c r="HB177" s="17"/>
      <c r="HC177" s="17"/>
      <c r="HD177" s="17"/>
      <c r="HE177" s="17"/>
      <c r="HF177" s="17"/>
      <c r="HG177" s="17"/>
      <c r="HH177" s="17"/>
      <c r="HI177" s="17"/>
      <c r="HJ177" s="17"/>
      <c r="HK177" s="17"/>
      <c r="HL177" s="17"/>
      <c r="HM177" s="17"/>
      <c r="HN177" s="17"/>
      <c r="HO177" s="17"/>
      <c r="HP177" s="17"/>
      <c r="HQ177" s="17"/>
      <c r="HR177" s="17"/>
      <c r="HS177" s="17"/>
      <c r="HT177" s="17"/>
      <c r="HU177" s="17"/>
      <c r="HV177" s="17"/>
      <c r="HW177" s="17"/>
      <c r="HX177" s="17"/>
      <c r="HY177" s="17"/>
      <c r="HZ177" s="17"/>
      <c r="IA177" s="17"/>
      <c r="IB177" s="17"/>
      <c r="IC177" s="17"/>
      <c r="ID177" s="17"/>
      <c r="IE177" s="17"/>
      <c r="IF177" s="17"/>
      <c r="IG177" s="17"/>
      <c r="IH177" s="17"/>
      <c r="II177" s="17"/>
      <c r="IJ177" s="17"/>
      <c r="IK177" s="17"/>
      <c r="IL177" s="17"/>
      <c r="IM177" s="17"/>
      <c r="IN177" s="17"/>
      <c r="IO177" s="17"/>
      <c r="IP177" s="17"/>
      <c r="IQ177" s="17"/>
      <c r="IR177" s="17"/>
      <c r="IS177" s="17"/>
      <c r="IT177" s="17"/>
      <c r="IU177" s="17"/>
    </row>
    <row r="178" spans="1:255">
      <c r="A178" s="333">
        <v>33</v>
      </c>
      <c r="B178" s="118"/>
      <c r="C178" s="118"/>
      <c r="D178" s="118"/>
      <c r="E178" s="76"/>
      <c r="F178" s="74"/>
      <c r="G178" s="118"/>
      <c r="H178" s="118"/>
      <c r="I178" s="118"/>
      <c r="J178" s="118"/>
      <c r="K178" s="554"/>
      <c r="L178" s="554"/>
      <c r="M178" s="273">
        <v>33</v>
      </c>
      <c r="N178" s="74"/>
      <c r="O178" s="554"/>
      <c r="P178" s="554"/>
      <c r="Q178" s="554"/>
      <c r="R178" s="554">
        <f t="shared" si="2"/>
        <v>0</v>
      </c>
      <c r="S178" s="273">
        <v>33</v>
      </c>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c r="CM178" s="17"/>
      <c r="CN178" s="17"/>
      <c r="CO178" s="17"/>
      <c r="CP178" s="17"/>
      <c r="CQ178" s="17"/>
      <c r="CR178" s="17"/>
      <c r="CS178" s="17"/>
      <c r="CT178" s="17"/>
      <c r="CU178" s="17"/>
      <c r="CV178" s="17"/>
      <c r="CW178" s="17"/>
      <c r="CX178" s="17"/>
      <c r="CY178" s="17"/>
      <c r="CZ178" s="17"/>
      <c r="DA178" s="17"/>
      <c r="DB178" s="17"/>
      <c r="DC178" s="17"/>
      <c r="DD178" s="17"/>
      <c r="DE178" s="17"/>
      <c r="DF178" s="17"/>
      <c r="DG178" s="17"/>
      <c r="DH178" s="17"/>
      <c r="DI178" s="17"/>
      <c r="DJ178" s="17"/>
      <c r="DK178" s="17"/>
      <c r="DL178" s="17"/>
      <c r="DM178" s="17"/>
      <c r="DN178" s="17"/>
      <c r="DO178" s="17"/>
      <c r="DP178" s="17"/>
      <c r="DQ178" s="17"/>
      <c r="DR178" s="17"/>
      <c r="DS178" s="17"/>
      <c r="DT178" s="17"/>
      <c r="DU178" s="17"/>
      <c r="DV178" s="17"/>
      <c r="DW178" s="17"/>
      <c r="DX178" s="17"/>
      <c r="DY178" s="17"/>
      <c r="DZ178" s="17"/>
      <c r="EA178" s="17"/>
      <c r="EB178" s="17"/>
      <c r="EC178" s="17"/>
      <c r="ED178" s="17"/>
      <c r="EE178" s="17"/>
      <c r="EF178" s="17"/>
      <c r="EG178" s="17"/>
      <c r="EH178" s="17"/>
      <c r="EI178" s="17"/>
      <c r="EJ178" s="17"/>
      <c r="EK178" s="17"/>
      <c r="EL178" s="17"/>
      <c r="EM178" s="17"/>
      <c r="EN178" s="17"/>
      <c r="EO178" s="17"/>
      <c r="EP178" s="17"/>
      <c r="EQ178" s="17"/>
      <c r="ER178" s="17"/>
      <c r="ES178" s="17"/>
      <c r="ET178" s="17"/>
      <c r="EU178" s="17"/>
      <c r="EV178" s="17"/>
      <c r="EW178" s="17"/>
      <c r="EX178" s="17"/>
      <c r="EY178" s="17"/>
      <c r="EZ178" s="17"/>
      <c r="FA178" s="17"/>
      <c r="FB178" s="17"/>
      <c r="FC178" s="17"/>
      <c r="FD178" s="17"/>
      <c r="FE178" s="17"/>
      <c r="FF178" s="17"/>
      <c r="FG178" s="17"/>
      <c r="FH178" s="17"/>
      <c r="FI178" s="17"/>
      <c r="FJ178" s="17"/>
      <c r="FK178" s="17"/>
      <c r="FL178" s="17"/>
      <c r="FM178" s="17"/>
      <c r="FN178" s="17"/>
      <c r="FO178" s="17"/>
      <c r="FP178" s="17"/>
      <c r="FQ178" s="17"/>
      <c r="FR178" s="17"/>
      <c r="FS178" s="17"/>
      <c r="FT178" s="17"/>
      <c r="FU178" s="17"/>
      <c r="FV178" s="17"/>
      <c r="FW178" s="17"/>
      <c r="FX178" s="17"/>
      <c r="FY178" s="17"/>
      <c r="FZ178" s="17"/>
      <c r="GA178" s="17"/>
      <c r="GB178" s="17"/>
      <c r="GC178" s="17"/>
      <c r="GD178" s="17"/>
      <c r="GE178" s="17"/>
      <c r="GF178" s="17"/>
      <c r="GG178" s="17"/>
      <c r="GH178" s="17"/>
      <c r="GI178" s="17"/>
      <c r="GJ178" s="17"/>
      <c r="GK178" s="17"/>
      <c r="GL178" s="17"/>
      <c r="GM178" s="17"/>
      <c r="GN178" s="17"/>
      <c r="GO178" s="17"/>
      <c r="GP178" s="17"/>
      <c r="GQ178" s="17"/>
      <c r="GR178" s="17"/>
      <c r="GS178" s="17"/>
      <c r="GT178" s="17"/>
      <c r="GU178" s="17"/>
      <c r="GV178" s="17"/>
      <c r="GW178" s="17"/>
      <c r="GX178" s="17"/>
      <c r="GY178" s="17"/>
      <c r="GZ178" s="17"/>
      <c r="HA178" s="17"/>
      <c r="HB178" s="17"/>
      <c r="HC178" s="17"/>
      <c r="HD178" s="17"/>
      <c r="HE178" s="17"/>
      <c r="HF178" s="17"/>
      <c r="HG178" s="17"/>
      <c r="HH178" s="17"/>
      <c r="HI178" s="17"/>
      <c r="HJ178" s="17"/>
      <c r="HK178" s="17"/>
      <c r="HL178" s="17"/>
      <c r="HM178" s="17"/>
      <c r="HN178" s="17"/>
      <c r="HO178" s="17"/>
      <c r="HP178" s="17"/>
      <c r="HQ178" s="17"/>
      <c r="HR178" s="17"/>
      <c r="HS178" s="17"/>
      <c r="HT178" s="17"/>
      <c r="HU178" s="17"/>
      <c r="HV178" s="17"/>
      <c r="HW178" s="17"/>
      <c r="HX178" s="17"/>
      <c r="HY178" s="17"/>
      <c r="HZ178" s="17"/>
      <c r="IA178" s="17"/>
      <c r="IB178" s="17"/>
      <c r="IC178" s="17"/>
      <c r="ID178" s="17"/>
      <c r="IE178" s="17"/>
      <c r="IF178" s="17"/>
      <c r="IG178" s="17"/>
      <c r="IH178" s="17"/>
      <c r="II178" s="17"/>
      <c r="IJ178" s="17"/>
      <c r="IK178" s="17"/>
      <c r="IL178" s="17"/>
      <c r="IM178" s="17"/>
      <c r="IN178" s="17"/>
      <c r="IO178" s="17"/>
      <c r="IP178" s="17"/>
      <c r="IQ178" s="17"/>
      <c r="IR178" s="17"/>
      <c r="IS178" s="17"/>
      <c r="IT178" s="17"/>
      <c r="IU178" s="17"/>
    </row>
    <row r="179" spans="1:255">
      <c r="A179" s="333">
        <v>34</v>
      </c>
      <c r="B179" s="118"/>
      <c r="C179" s="118"/>
      <c r="D179" s="118"/>
      <c r="E179" s="76"/>
      <c r="F179" s="74"/>
      <c r="G179" s="118"/>
      <c r="H179" s="118"/>
      <c r="I179" s="118"/>
      <c r="J179" s="118"/>
      <c r="K179" s="554"/>
      <c r="L179" s="554"/>
      <c r="M179" s="273">
        <v>34</v>
      </c>
      <c r="N179" s="74"/>
      <c r="O179" s="554"/>
      <c r="P179" s="554"/>
      <c r="Q179" s="554"/>
      <c r="R179" s="554">
        <f t="shared" si="2"/>
        <v>0</v>
      </c>
      <c r="S179" s="273">
        <v>34</v>
      </c>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H179" s="17"/>
      <c r="CI179" s="17"/>
      <c r="CJ179" s="17"/>
      <c r="CK179" s="17"/>
      <c r="CL179" s="17"/>
      <c r="CM179" s="17"/>
      <c r="CN179" s="17"/>
      <c r="CO179" s="17"/>
      <c r="CP179" s="17"/>
      <c r="CQ179" s="17"/>
      <c r="CR179" s="17"/>
      <c r="CS179" s="17"/>
      <c r="CT179" s="17"/>
      <c r="CU179" s="17"/>
      <c r="CV179" s="17"/>
      <c r="CW179" s="17"/>
      <c r="CX179" s="17"/>
      <c r="CY179" s="17"/>
      <c r="CZ179" s="17"/>
      <c r="DA179" s="17"/>
      <c r="DB179" s="17"/>
      <c r="DC179" s="17"/>
      <c r="DD179" s="17"/>
      <c r="DE179" s="17"/>
      <c r="DF179" s="17"/>
      <c r="DG179" s="17"/>
      <c r="DH179" s="17"/>
      <c r="DI179" s="17"/>
      <c r="DJ179" s="17"/>
      <c r="DK179" s="17"/>
      <c r="DL179" s="17"/>
      <c r="DM179" s="17"/>
      <c r="DN179" s="17"/>
      <c r="DO179" s="17"/>
      <c r="DP179" s="17"/>
      <c r="DQ179" s="17"/>
      <c r="DR179" s="17"/>
      <c r="DS179" s="17"/>
      <c r="DT179" s="17"/>
      <c r="DU179" s="17"/>
      <c r="DV179" s="17"/>
      <c r="DW179" s="17"/>
      <c r="DX179" s="17"/>
      <c r="DY179" s="17"/>
      <c r="DZ179" s="17"/>
      <c r="EA179" s="17"/>
      <c r="EB179" s="17"/>
      <c r="EC179" s="17"/>
      <c r="ED179" s="17"/>
      <c r="EE179" s="17"/>
      <c r="EF179" s="17"/>
      <c r="EG179" s="17"/>
      <c r="EH179" s="17"/>
      <c r="EI179" s="17"/>
      <c r="EJ179" s="17"/>
      <c r="EK179" s="17"/>
      <c r="EL179" s="17"/>
      <c r="EM179" s="17"/>
      <c r="EN179" s="17"/>
      <c r="EO179" s="17"/>
      <c r="EP179" s="17"/>
      <c r="EQ179" s="17"/>
      <c r="ER179" s="17"/>
      <c r="ES179" s="17"/>
      <c r="ET179" s="17"/>
      <c r="EU179" s="17"/>
      <c r="EV179" s="17"/>
      <c r="EW179" s="17"/>
      <c r="EX179" s="17"/>
      <c r="EY179" s="17"/>
      <c r="EZ179" s="17"/>
      <c r="FA179" s="17"/>
      <c r="FB179" s="17"/>
      <c r="FC179" s="17"/>
      <c r="FD179" s="17"/>
      <c r="FE179" s="17"/>
      <c r="FF179" s="17"/>
      <c r="FG179" s="17"/>
      <c r="FH179" s="17"/>
      <c r="FI179" s="17"/>
      <c r="FJ179" s="17"/>
      <c r="FK179" s="17"/>
      <c r="FL179" s="17"/>
      <c r="FM179" s="17"/>
      <c r="FN179" s="17"/>
      <c r="FO179" s="17"/>
      <c r="FP179" s="17"/>
      <c r="FQ179" s="17"/>
      <c r="FR179" s="17"/>
      <c r="FS179" s="17"/>
      <c r="FT179" s="17"/>
      <c r="FU179" s="17"/>
      <c r="FV179" s="17"/>
      <c r="FW179" s="17"/>
      <c r="FX179" s="17"/>
      <c r="FY179" s="17"/>
      <c r="FZ179" s="17"/>
      <c r="GA179" s="17"/>
      <c r="GB179" s="17"/>
      <c r="GC179" s="17"/>
      <c r="GD179" s="17"/>
      <c r="GE179" s="17"/>
      <c r="GF179" s="17"/>
      <c r="GG179" s="17"/>
      <c r="GH179" s="17"/>
      <c r="GI179" s="17"/>
      <c r="GJ179" s="17"/>
      <c r="GK179" s="17"/>
      <c r="GL179" s="17"/>
      <c r="GM179" s="17"/>
      <c r="GN179" s="17"/>
      <c r="GO179" s="17"/>
      <c r="GP179" s="17"/>
      <c r="GQ179" s="17"/>
      <c r="GR179" s="17"/>
      <c r="GS179" s="17"/>
      <c r="GT179" s="17"/>
      <c r="GU179" s="17"/>
      <c r="GV179" s="17"/>
      <c r="GW179" s="17"/>
      <c r="GX179" s="17"/>
      <c r="GY179" s="17"/>
      <c r="GZ179" s="17"/>
      <c r="HA179" s="17"/>
      <c r="HB179" s="17"/>
      <c r="HC179" s="17"/>
      <c r="HD179" s="17"/>
      <c r="HE179" s="17"/>
      <c r="HF179" s="17"/>
      <c r="HG179" s="17"/>
      <c r="HH179" s="17"/>
      <c r="HI179" s="17"/>
      <c r="HJ179" s="17"/>
      <c r="HK179" s="17"/>
      <c r="HL179" s="17"/>
      <c r="HM179" s="17"/>
      <c r="HN179" s="17"/>
      <c r="HO179" s="17"/>
      <c r="HP179" s="17"/>
      <c r="HQ179" s="17"/>
      <c r="HR179" s="17"/>
      <c r="HS179" s="17"/>
      <c r="HT179" s="17"/>
      <c r="HU179" s="17"/>
      <c r="HV179" s="17"/>
      <c r="HW179" s="17"/>
      <c r="HX179" s="17"/>
      <c r="HY179" s="17"/>
      <c r="HZ179" s="17"/>
      <c r="IA179" s="17"/>
      <c r="IB179" s="17"/>
      <c r="IC179" s="17"/>
      <c r="ID179" s="17"/>
      <c r="IE179" s="17"/>
      <c r="IF179" s="17"/>
      <c r="IG179" s="17"/>
      <c r="IH179" s="17"/>
      <c r="II179" s="17"/>
      <c r="IJ179" s="17"/>
      <c r="IK179" s="17"/>
      <c r="IL179" s="17"/>
      <c r="IM179" s="17"/>
      <c r="IN179" s="17"/>
      <c r="IO179" s="17"/>
      <c r="IP179" s="17"/>
      <c r="IQ179" s="17"/>
      <c r="IR179" s="17"/>
      <c r="IS179" s="17"/>
      <c r="IT179" s="17"/>
      <c r="IU179" s="17"/>
    </row>
    <row r="180" spans="1:255">
      <c r="A180" s="333">
        <v>35</v>
      </c>
      <c r="B180" s="118"/>
      <c r="C180" s="118"/>
      <c r="D180" s="118"/>
      <c r="E180" s="76"/>
      <c r="F180" s="74"/>
      <c r="G180" s="118"/>
      <c r="H180" s="118"/>
      <c r="I180" s="118"/>
      <c r="J180" s="118"/>
      <c r="K180" s="554"/>
      <c r="L180" s="554"/>
      <c r="M180" s="273">
        <v>35</v>
      </c>
      <c r="N180" s="74"/>
      <c r="O180" s="554"/>
      <c r="P180" s="554"/>
      <c r="Q180" s="554"/>
      <c r="R180" s="554">
        <f t="shared" si="2"/>
        <v>0</v>
      </c>
      <c r="S180" s="273">
        <v>35</v>
      </c>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c r="CS180" s="17"/>
      <c r="CT180" s="17"/>
      <c r="CU180" s="17"/>
      <c r="CV180" s="17"/>
      <c r="CW180" s="17"/>
      <c r="CX180" s="17"/>
      <c r="CY180" s="17"/>
      <c r="CZ180" s="17"/>
      <c r="DA180" s="17"/>
      <c r="DB180" s="17"/>
      <c r="DC180" s="17"/>
      <c r="DD180" s="17"/>
      <c r="DE180" s="17"/>
      <c r="DF180" s="17"/>
      <c r="DG180" s="17"/>
      <c r="DH180" s="17"/>
      <c r="DI180" s="17"/>
      <c r="DJ180" s="17"/>
      <c r="DK180" s="17"/>
      <c r="DL180" s="17"/>
      <c r="DM180" s="17"/>
      <c r="DN180" s="17"/>
      <c r="DO180" s="17"/>
      <c r="DP180" s="17"/>
      <c r="DQ180" s="17"/>
      <c r="DR180" s="17"/>
      <c r="DS180" s="17"/>
      <c r="DT180" s="17"/>
      <c r="DU180" s="17"/>
      <c r="DV180" s="17"/>
      <c r="DW180" s="17"/>
      <c r="DX180" s="17"/>
      <c r="DY180" s="17"/>
      <c r="DZ180" s="17"/>
      <c r="EA180" s="17"/>
      <c r="EB180" s="17"/>
      <c r="EC180" s="17"/>
      <c r="ED180" s="17"/>
      <c r="EE180" s="17"/>
      <c r="EF180" s="17"/>
      <c r="EG180" s="17"/>
      <c r="EH180" s="17"/>
      <c r="EI180" s="17"/>
      <c r="EJ180" s="17"/>
      <c r="EK180" s="17"/>
      <c r="EL180" s="17"/>
      <c r="EM180" s="17"/>
      <c r="EN180" s="17"/>
      <c r="EO180" s="17"/>
      <c r="EP180" s="17"/>
      <c r="EQ180" s="17"/>
      <c r="ER180" s="17"/>
      <c r="ES180" s="17"/>
      <c r="ET180" s="17"/>
      <c r="EU180" s="17"/>
      <c r="EV180" s="17"/>
      <c r="EW180" s="17"/>
      <c r="EX180" s="17"/>
      <c r="EY180" s="17"/>
      <c r="EZ180" s="17"/>
      <c r="FA180" s="17"/>
      <c r="FB180" s="17"/>
      <c r="FC180" s="17"/>
      <c r="FD180" s="17"/>
      <c r="FE180" s="17"/>
      <c r="FF180" s="17"/>
      <c r="FG180" s="17"/>
      <c r="FH180" s="17"/>
      <c r="FI180" s="17"/>
      <c r="FJ180" s="17"/>
      <c r="FK180" s="17"/>
      <c r="FL180" s="17"/>
      <c r="FM180" s="17"/>
      <c r="FN180" s="17"/>
      <c r="FO180" s="17"/>
      <c r="FP180" s="17"/>
      <c r="FQ180" s="17"/>
      <c r="FR180" s="17"/>
      <c r="FS180" s="17"/>
      <c r="FT180" s="17"/>
      <c r="FU180" s="17"/>
      <c r="FV180" s="17"/>
      <c r="FW180" s="17"/>
      <c r="FX180" s="17"/>
      <c r="FY180" s="17"/>
      <c r="FZ180" s="17"/>
      <c r="GA180" s="17"/>
      <c r="GB180" s="17"/>
      <c r="GC180" s="17"/>
      <c r="GD180" s="17"/>
      <c r="GE180" s="17"/>
      <c r="GF180" s="17"/>
      <c r="GG180" s="17"/>
      <c r="GH180" s="17"/>
      <c r="GI180" s="17"/>
      <c r="GJ180" s="17"/>
      <c r="GK180" s="17"/>
      <c r="GL180" s="17"/>
      <c r="GM180" s="17"/>
      <c r="GN180" s="17"/>
      <c r="GO180" s="17"/>
      <c r="GP180" s="17"/>
      <c r="GQ180" s="17"/>
      <c r="GR180" s="17"/>
      <c r="GS180" s="17"/>
      <c r="GT180" s="17"/>
      <c r="GU180" s="17"/>
      <c r="GV180" s="17"/>
      <c r="GW180" s="17"/>
      <c r="GX180" s="17"/>
      <c r="GY180" s="17"/>
      <c r="GZ180" s="17"/>
      <c r="HA180" s="17"/>
      <c r="HB180" s="17"/>
      <c r="HC180" s="17"/>
      <c r="HD180" s="17"/>
      <c r="HE180" s="17"/>
      <c r="HF180" s="17"/>
      <c r="HG180" s="17"/>
      <c r="HH180" s="17"/>
      <c r="HI180" s="17"/>
      <c r="HJ180" s="17"/>
      <c r="HK180" s="17"/>
      <c r="HL180" s="17"/>
      <c r="HM180" s="17"/>
      <c r="HN180" s="17"/>
      <c r="HO180" s="17"/>
      <c r="HP180" s="17"/>
      <c r="HQ180" s="17"/>
      <c r="HR180" s="17"/>
      <c r="HS180" s="17"/>
      <c r="HT180" s="17"/>
      <c r="HU180" s="17"/>
      <c r="HV180" s="17"/>
      <c r="HW180" s="17"/>
      <c r="HX180" s="17"/>
      <c r="HY180" s="17"/>
      <c r="HZ180" s="17"/>
      <c r="IA180" s="17"/>
      <c r="IB180" s="17"/>
      <c r="IC180" s="17"/>
      <c r="ID180" s="17"/>
      <c r="IE180" s="17"/>
      <c r="IF180" s="17"/>
      <c r="IG180" s="17"/>
      <c r="IH180" s="17"/>
      <c r="II180" s="17"/>
      <c r="IJ180" s="17"/>
      <c r="IK180" s="17"/>
      <c r="IL180" s="17"/>
      <c r="IM180" s="17"/>
      <c r="IN180" s="17"/>
      <c r="IO180" s="17"/>
      <c r="IP180" s="17"/>
      <c r="IQ180" s="17"/>
      <c r="IR180" s="17"/>
      <c r="IS180" s="17"/>
      <c r="IT180" s="17"/>
      <c r="IU180" s="17"/>
    </row>
    <row r="181" spans="1:255">
      <c r="A181" s="333">
        <v>36</v>
      </c>
      <c r="B181" s="118"/>
      <c r="C181" s="118"/>
      <c r="D181" s="118"/>
      <c r="E181" s="76"/>
      <c r="F181" s="74"/>
      <c r="G181" s="118"/>
      <c r="H181" s="118"/>
      <c r="I181" s="118"/>
      <c r="J181" s="118"/>
      <c r="K181" s="554"/>
      <c r="L181" s="554"/>
      <c r="M181" s="273">
        <v>36</v>
      </c>
      <c r="N181" s="74"/>
      <c r="O181" s="554"/>
      <c r="P181" s="554"/>
      <c r="Q181" s="554"/>
      <c r="R181" s="554">
        <f t="shared" si="2"/>
        <v>0</v>
      </c>
      <c r="S181" s="273">
        <v>36</v>
      </c>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c r="FG181" s="17"/>
      <c r="FH181" s="17"/>
      <c r="FI181" s="17"/>
      <c r="FJ181" s="17"/>
      <c r="FK181" s="17"/>
      <c r="FL181" s="17"/>
      <c r="FM181" s="17"/>
      <c r="FN181" s="17"/>
      <c r="FO181" s="17"/>
      <c r="FP181" s="17"/>
      <c r="FQ181" s="17"/>
      <c r="FR181" s="17"/>
      <c r="FS181" s="17"/>
      <c r="FT181" s="17"/>
      <c r="FU181" s="17"/>
      <c r="FV181" s="17"/>
      <c r="FW181" s="17"/>
      <c r="FX181" s="17"/>
      <c r="FY181" s="17"/>
      <c r="FZ181" s="17"/>
      <c r="GA181" s="17"/>
      <c r="GB181" s="17"/>
      <c r="GC181" s="17"/>
      <c r="GD181" s="17"/>
      <c r="GE181" s="17"/>
      <c r="GF181" s="17"/>
      <c r="GG181" s="17"/>
      <c r="GH181" s="17"/>
      <c r="GI181" s="17"/>
      <c r="GJ181" s="17"/>
      <c r="GK181" s="17"/>
      <c r="GL181" s="17"/>
      <c r="GM181" s="17"/>
      <c r="GN181" s="17"/>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c r="HX181" s="17"/>
      <c r="HY181" s="17"/>
      <c r="HZ181" s="17"/>
      <c r="IA181" s="17"/>
      <c r="IB181" s="17"/>
      <c r="IC181" s="17"/>
      <c r="ID181" s="17"/>
      <c r="IE181" s="17"/>
      <c r="IF181" s="17"/>
      <c r="IG181" s="17"/>
      <c r="IH181" s="17"/>
      <c r="II181" s="17"/>
      <c r="IJ181" s="17"/>
      <c r="IK181" s="17"/>
      <c r="IL181" s="17"/>
      <c r="IM181" s="17"/>
      <c r="IN181" s="17"/>
      <c r="IO181" s="17"/>
      <c r="IP181" s="17"/>
      <c r="IQ181" s="17"/>
      <c r="IR181" s="17"/>
      <c r="IS181" s="17"/>
      <c r="IT181" s="17"/>
      <c r="IU181" s="17"/>
    </row>
    <row r="182" spans="1:255">
      <c r="A182" s="333">
        <v>37</v>
      </c>
      <c r="B182" s="118"/>
      <c r="C182" s="118"/>
      <c r="D182" s="118"/>
      <c r="E182" s="76"/>
      <c r="F182" s="74"/>
      <c r="G182" s="118"/>
      <c r="H182" s="118"/>
      <c r="I182" s="118"/>
      <c r="J182" s="118"/>
      <c r="K182" s="554"/>
      <c r="L182" s="554"/>
      <c r="M182" s="273">
        <v>37</v>
      </c>
      <c r="N182" s="74"/>
      <c r="O182" s="554"/>
      <c r="P182" s="554"/>
      <c r="Q182" s="554"/>
      <c r="R182" s="554">
        <f t="shared" si="2"/>
        <v>0</v>
      </c>
      <c r="S182" s="273">
        <v>37</v>
      </c>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c r="FG182" s="17"/>
      <c r="FH182" s="17"/>
      <c r="FI182" s="17"/>
      <c r="FJ182" s="17"/>
      <c r="FK182" s="17"/>
      <c r="FL182" s="17"/>
      <c r="FM182" s="17"/>
      <c r="FN182" s="17"/>
      <c r="FO182" s="17"/>
      <c r="FP182" s="17"/>
      <c r="FQ182" s="17"/>
      <c r="FR182" s="17"/>
      <c r="FS182" s="17"/>
      <c r="FT182" s="17"/>
      <c r="FU182" s="17"/>
      <c r="FV182" s="17"/>
      <c r="FW182" s="17"/>
      <c r="FX182" s="17"/>
      <c r="FY182" s="17"/>
      <c r="FZ182" s="17"/>
      <c r="GA182" s="17"/>
      <c r="GB182" s="17"/>
      <c r="GC182" s="17"/>
      <c r="GD182" s="17"/>
      <c r="GE182" s="17"/>
      <c r="GF182" s="17"/>
      <c r="GG182" s="17"/>
      <c r="GH182" s="17"/>
      <c r="GI182" s="17"/>
      <c r="GJ182" s="17"/>
      <c r="GK182" s="17"/>
      <c r="GL182" s="17"/>
      <c r="GM182" s="17"/>
      <c r="GN182" s="17"/>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c r="HX182" s="17"/>
      <c r="HY182" s="17"/>
      <c r="HZ182" s="17"/>
      <c r="IA182" s="17"/>
      <c r="IB182" s="17"/>
      <c r="IC182" s="17"/>
      <c r="ID182" s="17"/>
      <c r="IE182" s="17"/>
      <c r="IF182" s="17"/>
      <c r="IG182" s="17"/>
      <c r="IH182" s="17"/>
      <c r="II182" s="17"/>
      <c r="IJ182" s="17"/>
      <c r="IK182" s="17"/>
      <c r="IL182" s="17"/>
      <c r="IM182" s="17"/>
      <c r="IN182" s="17"/>
      <c r="IO182" s="17"/>
      <c r="IP182" s="17"/>
      <c r="IQ182" s="17"/>
      <c r="IR182" s="17"/>
      <c r="IS182" s="17"/>
      <c r="IT182" s="17"/>
      <c r="IU182" s="17"/>
    </row>
    <row r="183" spans="1:255">
      <c r="A183" s="333">
        <v>38</v>
      </c>
      <c r="B183" s="118"/>
      <c r="C183" s="118"/>
      <c r="D183" s="118"/>
      <c r="E183" s="76"/>
      <c r="F183" s="74"/>
      <c r="G183" s="118"/>
      <c r="H183" s="118"/>
      <c r="I183" s="118"/>
      <c r="J183" s="118"/>
      <c r="K183" s="554"/>
      <c r="L183" s="554"/>
      <c r="M183" s="273">
        <v>38</v>
      </c>
      <c r="N183" s="74"/>
      <c r="O183" s="554"/>
      <c r="P183" s="554"/>
      <c r="Q183" s="554"/>
      <c r="R183" s="554">
        <f t="shared" si="2"/>
        <v>0</v>
      </c>
      <c r="S183" s="273">
        <v>38</v>
      </c>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c r="FG183" s="17"/>
      <c r="FH183" s="17"/>
      <c r="FI183" s="17"/>
      <c r="FJ183" s="17"/>
      <c r="FK183" s="17"/>
      <c r="FL183" s="17"/>
      <c r="FM183" s="17"/>
      <c r="FN183" s="17"/>
      <c r="FO183" s="17"/>
      <c r="FP183" s="17"/>
      <c r="FQ183" s="17"/>
      <c r="FR183" s="17"/>
      <c r="FS183" s="17"/>
      <c r="FT183" s="17"/>
      <c r="FU183" s="17"/>
      <c r="FV183" s="17"/>
      <c r="FW183" s="17"/>
      <c r="FX183" s="17"/>
      <c r="FY183" s="17"/>
      <c r="FZ183" s="17"/>
      <c r="GA183" s="17"/>
      <c r="GB183" s="17"/>
      <c r="GC183" s="17"/>
      <c r="GD183" s="17"/>
      <c r="GE183" s="17"/>
      <c r="GF183" s="17"/>
      <c r="GG183" s="17"/>
      <c r="GH183" s="17"/>
      <c r="GI183" s="17"/>
      <c r="GJ183" s="17"/>
      <c r="GK183" s="17"/>
      <c r="GL183" s="17"/>
      <c r="GM183" s="17"/>
      <c r="GN183" s="17"/>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c r="HX183" s="17"/>
      <c r="HY183" s="17"/>
      <c r="HZ183" s="17"/>
      <c r="IA183" s="17"/>
      <c r="IB183" s="17"/>
      <c r="IC183" s="17"/>
      <c r="ID183" s="17"/>
      <c r="IE183" s="17"/>
      <c r="IF183" s="17"/>
      <c r="IG183" s="17"/>
      <c r="IH183" s="17"/>
      <c r="II183" s="17"/>
      <c r="IJ183" s="17"/>
      <c r="IK183" s="17"/>
      <c r="IL183" s="17"/>
      <c r="IM183" s="17"/>
      <c r="IN183" s="17"/>
      <c r="IO183" s="17"/>
      <c r="IP183" s="17"/>
      <c r="IQ183" s="17"/>
      <c r="IR183" s="17"/>
      <c r="IS183" s="17"/>
      <c r="IT183" s="17"/>
      <c r="IU183" s="17"/>
    </row>
    <row r="184" spans="1:255">
      <c r="A184" s="333">
        <v>39</v>
      </c>
      <c r="B184" s="118"/>
      <c r="C184" s="118"/>
      <c r="D184" s="118"/>
      <c r="E184" s="76"/>
      <c r="F184" s="74"/>
      <c r="G184" s="118"/>
      <c r="H184" s="118"/>
      <c r="I184" s="118"/>
      <c r="J184" s="118"/>
      <c r="K184" s="554"/>
      <c r="L184" s="554"/>
      <c r="M184" s="273">
        <v>39</v>
      </c>
      <c r="N184" s="74"/>
      <c r="O184" s="554"/>
      <c r="P184" s="554"/>
      <c r="Q184" s="554"/>
      <c r="R184" s="554">
        <f t="shared" si="2"/>
        <v>0</v>
      </c>
      <c r="S184" s="273">
        <v>39</v>
      </c>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c r="FG184" s="17"/>
      <c r="FH184" s="17"/>
      <c r="FI184" s="17"/>
      <c r="FJ184" s="17"/>
      <c r="FK184" s="17"/>
      <c r="FL184" s="17"/>
      <c r="FM184" s="17"/>
      <c r="FN184" s="17"/>
      <c r="FO184" s="17"/>
      <c r="FP184" s="17"/>
      <c r="FQ184" s="17"/>
      <c r="FR184" s="17"/>
      <c r="FS184" s="17"/>
      <c r="FT184" s="17"/>
      <c r="FU184" s="17"/>
      <c r="FV184" s="17"/>
      <c r="FW184" s="17"/>
      <c r="FX184" s="17"/>
      <c r="FY184" s="17"/>
      <c r="FZ184" s="17"/>
      <c r="GA184" s="17"/>
      <c r="GB184" s="17"/>
      <c r="GC184" s="17"/>
      <c r="GD184" s="17"/>
      <c r="GE184" s="17"/>
      <c r="GF184" s="17"/>
      <c r="GG184" s="17"/>
      <c r="GH184" s="17"/>
      <c r="GI184" s="17"/>
      <c r="GJ184" s="17"/>
      <c r="GK184" s="17"/>
      <c r="GL184" s="17"/>
      <c r="GM184" s="17"/>
      <c r="GN184" s="17"/>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c r="HX184" s="17"/>
      <c r="HY184" s="17"/>
      <c r="HZ184" s="17"/>
      <c r="IA184" s="17"/>
      <c r="IB184" s="17"/>
      <c r="IC184" s="17"/>
      <c r="ID184" s="17"/>
      <c r="IE184" s="17"/>
      <c r="IF184" s="17"/>
      <c r="IG184" s="17"/>
      <c r="IH184" s="17"/>
      <c r="II184" s="17"/>
      <c r="IJ184" s="17"/>
      <c r="IK184" s="17"/>
      <c r="IL184" s="17"/>
      <c r="IM184" s="17"/>
      <c r="IN184" s="17"/>
      <c r="IO184" s="17"/>
      <c r="IP184" s="17"/>
      <c r="IQ184" s="17"/>
      <c r="IR184" s="17"/>
      <c r="IS184" s="17"/>
      <c r="IT184" s="17"/>
      <c r="IU184" s="17"/>
    </row>
    <row r="185" spans="1:255">
      <c r="A185" s="333">
        <v>40</v>
      </c>
      <c r="B185" s="118"/>
      <c r="C185" s="118"/>
      <c r="D185" s="118"/>
      <c r="E185" s="76"/>
      <c r="F185" s="74"/>
      <c r="G185" s="118"/>
      <c r="H185" s="118"/>
      <c r="I185" s="118"/>
      <c r="J185" s="118"/>
      <c r="K185" s="554"/>
      <c r="L185" s="554"/>
      <c r="M185" s="273">
        <v>40</v>
      </c>
      <c r="N185" s="74"/>
      <c r="O185" s="554"/>
      <c r="P185" s="554"/>
      <c r="Q185" s="554"/>
      <c r="R185" s="554">
        <f t="shared" si="2"/>
        <v>0</v>
      </c>
      <c r="S185" s="273">
        <v>40</v>
      </c>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c r="DD185" s="17"/>
      <c r="DE185" s="17"/>
      <c r="DF185" s="17"/>
      <c r="DG185" s="17"/>
      <c r="DH185" s="17"/>
      <c r="DI185" s="17"/>
      <c r="DJ185" s="17"/>
      <c r="DK185" s="17"/>
      <c r="DL185" s="17"/>
      <c r="DM185" s="17"/>
      <c r="DN185" s="17"/>
      <c r="DO185" s="17"/>
      <c r="DP185" s="17"/>
      <c r="DQ185" s="17"/>
      <c r="DR185" s="17"/>
      <c r="DS185" s="17"/>
      <c r="DT185" s="17"/>
      <c r="DU185" s="17"/>
      <c r="DV185" s="17"/>
      <c r="DW185" s="17"/>
      <c r="DX185" s="17"/>
      <c r="DY185" s="17"/>
      <c r="DZ185" s="17"/>
      <c r="EA185" s="17"/>
      <c r="EB185" s="17"/>
      <c r="EC185" s="17"/>
      <c r="ED185" s="17"/>
      <c r="EE185" s="17"/>
      <c r="EF185" s="17"/>
      <c r="EG185" s="17"/>
      <c r="EH185" s="17"/>
      <c r="EI185" s="17"/>
      <c r="EJ185" s="17"/>
      <c r="EK185" s="17"/>
      <c r="EL185" s="17"/>
      <c r="EM185" s="17"/>
      <c r="EN185" s="17"/>
      <c r="EO185" s="17"/>
      <c r="EP185" s="17"/>
      <c r="EQ185" s="17"/>
      <c r="ER185" s="17"/>
      <c r="ES185" s="17"/>
      <c r="ET185" s="17"/>
      <c r="EU185" s="17"/>
      <c r="EV185" s="17"/>
      <c r="EW185" s="17"/>
      <c r="EX185" s="17"/>
      <c r="EY185" s="17"/>
      <c r="EZ185" s="17"/>
      <c r="FA185" s="17"/>
      <c r="FB185" s="17"/>
      <c r="FC185" s="17"/>
      <c r="FD185" s="17"/>
      <c r="FE185" s="17"/>
      <c r="FF185" s="17"/>
      <c r="FG185" s="17"/>
      <c r="FH185" s="17"/>
      <c r="FI185" s="17"/>
      <c r="FJ185" s="17"/>
      <c r="FK185" s="17"/>
      <c r="FL185" s="17"/>
      <c r="FM185" s="17"/>
      <c r="FN185" s="17"/>
      <c r="FO185" s="17"/>
      <c r="FP185" s="17"/>
      <c r="FQ185" s="17"/>
      <c r="FR185" s="17"/>
      <c r="FS185" s="17"/>
      <c r="FT185" s="17"/>
      <c r="FU185" s="17"/>
      <c r="FV185" s="17"/>
      <c r="FW185" s="17"/>
      <c r="FX185" s="17"/>
      <c r="FY185" s="17"/>
      <c r="FZ185" s="17"/>
      <c r="GA185" s="17"/>
      <c r="GB185" s="17"/>
      <c r="GC185" s="17"/>
      <c r="GD185" s="17"/>
      <c r="GE185" s="17"/>
      <c r="GF185" s="17"/>
      <c r="GG185" s="17"/>
      <c r="GH185" s="17"/>
      <c r="GI185" s="17"/>
      <c r="GJ185" s="17"/>
      <c r="GK185" s="17"/>
      <c r="GL185" s="17"/>
      <c r="GM185" s="17"/>
      <c r="GN185" s="17"/>
      <c r="GO185" s="17"/>
      <c r="GP185" s="17"/>
      <c r="GQ185" s="17"/>
      <c r="GR185" s="17"/>
      <c r="GS185" s="17"/>
      <c r="GT185" s="17"/>
      <c r="GU185" s="17"/>
      <c r="GV185" s="17"/>
      <c r="GW185" s="17"/>
      <c r="GX185" s="17"/>
      <c r="GY185" s="17"/>
      <c r="GZ185" s="17"/>
      <c r="HA185" s="17"/>
      <c r="HB185" s="17"/>
      <c r="HC185" s="17"/>
      <c r="HD185" s="17"/>
      <c r="HE185" s="17"/>
      <c r="HF185" s="17"/>
      <c r="HG185" s="17"/>
      <c r="HH185" s="17"/>
      <c r="HI185" s="17"/>
      <c r="HJ185" s="17"/>
      <c r="HK185" s="17"/>
      <c r="HL185" s="17"/>
      <c r="HM185" s="17"/>
      <c r="HN185" s="17"/>
      <c r="HO185" s="17"/>
      <c r="HP185" s="17"/>
      <c r="HQ185" s="17"/>
      <c r="HR185" s="17"/>
      <c r="HS185" s="17"/>
      <c r="HT185" s="17"/>
      <c r="HU185" s="17"/>
      <c r="HV185" s="17"/>
      <c r="HW185" s="17"/>
      <c r="HX185" s="17"/>
      <c r="HY185" s="17"/>
      <c r="HZ185" s="17"/>
      <c r="IA185" s="17"/>
      <c r="IB185" s="17"/>
      <c r="IC185" s="17"/>
      <c r="ID185" s="17"/>
      <c r="IE185" s="17"/>
      <c r="IF185" s="17"/>
      <c r="IG185" s="17"/>
      <c r="IH185" s="17"/>
      <c r="II185" s="17"/>
      <c r="IJ185" s="17"/>
      <c r="IK185" s="17"/>
      <c r="IL185" s="17"/>
      <c r="IM185" s="17"/>
      <c r="IN185" s="17"/>
      <c r="IO185" s="17"/>
      <c r="IP185" s="17"/>
      <c r="IQ185" s="17"/>
      <c r="IR185" s="17"/>
      <c r="IS185" s="17"/>
      <c r="IT185" s="17"/>
      <c r="IU185" s="17"/>
    </row>
    <row r="186" spans="1:255">
      <c r="A186" s="333">
        <v>41</v>
      </c>
      <c r="B186" s="118"/>
      <c r="C186" s="118"/>
      <c r="D186" s="118"/>
      <c r="E186" s="76"/>
      <c r="F186" s="74"/>
      <c r="G186" s="118"/>
      <c r="H186" s="118"/>
      <c r="I186" s="118"/>
      <c r="J186" s="118"/>
      <c r="K186" s="554"/>
      <c r="L186" s="554"/>
      <c r="M186" s="273">
        <v>41</v>
      </c>
      <c r="N186" s="74"/>
      <c r="O186" s="554"/>
      <c r="P186" s="554"/>
      <c r="Q186" s="554"/>
      <c r="R186" s="554">
        <f t="shared" si="2"/>
        <v>0</v>
      </c>
      <c r="S186" s="273">
        <v>41</v>
      </c>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c r="DD186" s="17"/>
      <c r="DE186" s="17"/>
      <c r="DF186" s="17"/>
      <c r="DG186" s="17"/>
      <c r="DH186" s="17"/>
      <c r="DI186" s="17"/>
      <c r="DJ186" s="17"/>
      <c r="DK186" s="17"/>
      <c r="DL186" s="17"/>
      <c r="DM186" s="17"/>
      <c r="DN186" s="17"/>
      <c r="DO186" s="17"/>
      <c r="DP186" s="17"/>
      <c r="DQ186" s="17"/>
      <c r="DR186" s="17"/>
      <c r="DS186" s="17"/>
      <c r="DT186" s="17"/>
      <c r="DU186" s="17"/>
      <c r="DV186" s="17"/>
      <c r="DW186" s="17"/>
      <c r="DX186" s="17"/>
      <c r="DY186" s="17"/>
      <c r="DZ186" s="17"/>
      <c r="EA186" s="17"/>
      <c r="EB186" s="17"/>
      <c r="EC186" s="17"/>
      <c r="ED186" s="17"/>
      <c r="EE186" s="17"/>
      <c r="EF186" s="17"/>
      <c r="EG186" s="17"/>
      <c r="EH186" s="17"/>
      <c r="EI186" s="17"/>
      <c r="EJ186" s="17"/>
      <c r="EK186" s="17"/>
      <c r="EL186" s="17"/>
      <c r="EM186" s="17"/>
      <c r="EN186" s="17"/>
      <c r="EO186" s="17"/>
      <c r="EP186" s="17"/>
      <c r="EQ186" s="17"/>
      <c r="ER186" s="17"/>
      <c r="ES186" s="17"/>
      <c r="ET186" s="17"/>
      <c r="EU186" s="17"/>
      <c r="EV186" s="17"/>
      <c r="EW186" s="17"/>
      <c r="EX186" s="17"/>
      <c r="EY186" s="17"/>
      <c r="EZ186" s="17"/>
      <c r="FA186" s="17"/>
      <c r="FB186" s="17"/>
      <c r="FC186" s="17"/>
      <c r="FD186" s="17"/>
      <c r="FE186" s="17"/>
      <c r="FF186" s="17"/>
      <c r="FG186" s="17"/>
      <c r="FH186" s="17"/>
      <c r="FI186" s="17"/>
      <c r="FJ186" s="17"/>
      <c r="FK186" s="17"/>
      <c r="FL186" s="17"/>
      <c r="FM186" s="17"/>
      <c r="FN186" s="17"/>
      <c r="FO186" s="17"/>
      <c r="FP186" s="17"/>
      <c r="FQ186" s="17"/>
      <c r="FR186" s="17"/>
      <c r="FS186" s="17"/>
      <c r="FT186" s="17"/>
      <c r="FU186" s="17"/>
      <c r="FV186" s="17"/>
      <c r="FW186" s="17"/>
      <c r="FX186" s="17"/>
      <c r="FY186" s="17"/>
      <c r="FZ186" s="17"/>
      <c r="GA186" s="17"/>
      <c r="GB186" s="17"/>
      <c r="GC186" s="17"/>
      <c r="GD186" s="17"/>
      <c r="GE186" s="17"/>
      <c r="GF186" s="17"/>
      <c r="GG186" s="17"/>
      <c r="GH186" s="17"/>
      <c r="GI186" s="17"/>
      <c r="GJ186" s="17"/>
      <c r="GK186" s="17"/>
      <c r="GL186" s="17"/>
      <c r="GM186" s="17"/>
      <c r="GN186" s="17"/>
      <c r="GO186" s="17"/>
      <c r="GP186" s="17"/>
      <c r="GQ186" s="17"/>
      <c r="GR186" s="17"/>
      <c r="GS186" s="17"/>
      <c r="GT186" s="17"/>
      <c r="GU186" s="17"/>
      <c r="GV186" s="17"/>
      <c r="GW186" s="17"/>
      <c r="GX186" s="17"/>
      <c r="GY186" s="17"/>
      <c r="GZ186" s="17"/>
      <c r="HA186" s="17"/>
      <c r="HB186" s="17"/>
      <c r="HC186" s="17"/>
      <c r="HD186" s="17"/>
      <c r="HE186" s="17"/>
      <c r="HF186" s="17"/>
      <c r="HG186" s="17"/>
      <c r="HH186" s="17"/>
      <c r="HI186" s="17"/>
      <c r="HJ186" s="17"/>
      <c r="HK186" s="17"/>
      <c r="HL186" s="17"/>
      <c r="HM186" s="17"/>
      <c r="HN186" s="17"/>
      <c r="HO186" s="17"/>
      <c r="HP186" s="17"/>
      <c r="HQ186" s="17"/>
      <c r="HR186" s="17"/>
      <c r="HS186" s="17"/>
      <c r="HT186" s="17"/>
      <c r="HU186" s="17"/>
      <c r="HV186" s="17"/>
      <c r="HW186" s="17"/>
      <c r="HX186" s="17"/>
      <c r="HY186" s="17"/>
      <c r="HZ186" s="17"/>
      <c r="IA186" s="17"/>
      <c r="IB186" s="17"/>
      <c r="IC186" s="17"/>
      <c r="ID186" s="17"/>
      <c r="IE186" s="17"/>
      <c r="IF186" s="17"/>
      <c r="IG186" s="17"/>
      <c r="IH186" s="17"/>
      <c r="II186" s="17"/>
      <c r="IJ186" s="17"/>
      <c r="IK186" s="17"/>
      <c r="IL186" s="17"/>
      <c r="IM186" s="17"/>
      <c r="IN186" s="17"/>
      <c r="IO186" s="17"/>
      <c r="IP186" s="17"/>
      <c r="IQ186" s="17"/>
      <c r="IR186" s="17"/>
      <c r="IS186" s="17"/>
      <c r="IT186" s="17"/>
      <c r="IU186" s="17"/>
    </row>
    <row r="187" spans="1:255">
      <c r="A187" s="333">
        <v>42</v>
      </c>
      <c r="B187" s="118"/>
      <c r="C187" s="118"/>
      <c r="D187" s="118"/>
      <c r="E187" s="76"/>
      <c r="F187" s="74"/>
      <c r="G187" s="118"/>
      <c r="H187" s="118"/>
      <c r="I187" s="118"/>
      <c r="J187" s="118"/>
      <c r="K187" s="554"/>
      <c r="L187" s="554"/>
      <c r="M187" s="273">
        <v>42</v>
      </c>
      <c r="N187" s="74"/>
      <c r="O187" s="554"/>
      <c r="P187" s="554"/>
      <c r="Q187" s="554"/>
      <c r="R187" s="554">
        <f t="shared" si="2"/>
        <v>0</v>
      </c>
      <c r="S187" s="273">
        <v>42</v>
      </c>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H187" s="17"/>
      <c r="CI187" s="17"/>
      <c r="CJ187" s="17"/>
      <c r="CK187" s="17"/>
      <c r="CL187" s="17"/>
      <c r="CM187" s="17"/>
      <c r="CN187" s="17"/>
      <c r="CO187" s="17"/>
      <c r="CP187" s="17"/>
      <c r="CQ187" s="17"/>
      <c r="CR187" s="17"/>
      <c r="CS187" s="17"/>
      <c r="CT187" s="17"/>
      <c r="CU187" s="17"/>
      <c r="CV187" s="17"/>
      <c r="CW187" s="17"/>
      <c r="CX187" s="17"/>
      <c r="CY187" s="17"/>
      <c r="CZ187" s="17"/>
      <c r="DA187" s="17"/>
      <c r="DB187" s="17"/>
      <c r="DC187" s="17"/>
      <c r="DD187" s="17"/>
      <c r="DE187" s="17"/>
      <c r="DF187" s="17"/>
      <c r="DG187" s="17"/>
      <c r="DH187" s="17"/>
      <c r="DI187" s="17"/>
      <c r="DJ187" s="17"/>
      <c r="DK187" s="17"/>
      <c r="DL187" s="17"/>
      <c r="DM187" s="17"/>
      <c r="DN187" s="17"/>
      <c r="DO187" s="17"/>
      <c r="DP187" s="17"/>
      <c r="DQ187" s="17"/>
      <c r="DR187" s="17"/>
      <c r="DS187" s="17"/>
      <c r="DT187" s="17"/>
      <c r="DU187" s="17"/>
      <c r="DV187" s="17"/>
      <c r="DW187" s="17"/>
      <c r="DX187" s="17"/>
      <c r="DY187" s="17"/>
      <c r="DZ187" s="17"/>
      <c r="EA187" s="17"/>
      <c r="EB187" s="17"/>
      <c r="EC187" s="17"/>
      <c r="ED187" s="17"/>
      <c r="EE187" s="17"/>
      <c r="EF187" s="17"/>
      <c r="EG187" s="17"/>
      <c r="EH187" s="17"/>
      <c r="EI187" s="17"/>
      <c r="EJ187" s="17"/>
      <c r="EK187" s="17"/>
      <c r="EL187" s="17"/>
      <c r="EM187" s="17"/>
      <c r="EN187" s="17"/>
      <c r="EO187" s="17"/>
      <c r="EP187" s="17"/>
      <c r="EQ187" s="17"/>
      <c r="ER187" s="17"/>
      <c r="ES187" s="17"/>
      <c r="ET187" s="17"/>
      <c r="EU187" s="17"/>
      <c r="EV187" s="17"/>
      <c r="EW187" s="17"/>
      <c r="EX187" s="17"/>
      <c r="EY187" s="17"/>
      <c r="EZ187" s="17"/>
      <c r="FA187" s="17"/>
      <c r="FB187" s="17"/>
      <c r="FC187" s="17"/>
      <c r="FD187" s="17"/>
      <c r="FE187" s="17"/>
      <c r="FF187" s="17"/>
      <c r="FG187" s="17"/>
      <c r="FH187" s="17"/>
      <c r="FI187" s="17"/>
      <c r="FJ187" s="17"/>
      <c r="FK187" s="17"/>
      <c r="FL187" s="17"/>
      <c r="FM187" s="17"/>
      <c r="FN187" s="17"/>
      <c r="FO187" s="17"/>
      <c r="FP187" s="17"/>
      <c r="FQ187" s="17"/>
      <c r="FR187" s="17"/>
      <c r="FS187" s="17"/>
      <c r="FT187" s="17"/>
      <c r="FU187" s="17"/>
      <c r="FV187" s="17"/>
      <c r="FW187" s="17"/>
      <c r="FX187" s="17"/>
      <c r="FY187" s="17"/>
      <c r="FZ187" s="17"/>
      <c r="GA187" s="17"/>
      <c r="GB187" s="17"/>
      <c r="GC187" s="17"/>
      <c r="GD187" s="17"/>
      <c r="GE187" s="17"/>
      <c r="GF187" s="17"/>
      <c r="GG187" s="17"/>
      <c r="GH187" s="17"/>
      <c r="GI187" s="17"/>
      <c r="GJ187" s="17"/>
      <c r="GK187" s="17"/>
      <c r="GL187" s="17"/>
      <c r="GM187" s="17"/>
      <c r="GN187" s="17"/>
      <c r="GO187" s="17"/>
      <c r="GP187" s="17"/>
      <c r="GQ187" s="17"/>
      <c r="GR187" s="17"/>
      <c r="GS187" s="17"/>
      <c r="GT187" s="17"/>
      <c r="GU187" s="17"/>
      <c r="GV187" s="17"/>
      <c r="GW187" s="17"/>
      <c r="GX187" s="17"/>
      <c r="GY187" s="17"/>
      <c r="GZ187" s="17"/>
      <c r="HA187" s="17"/>
      <c r="HB187" s="17"/>
      <c r="HC187" s="17"/>
      <c r="HD187" s="17"/>
      <c r="HE187" s="17"/>
      <c r="HF187" s="17"/>
      <c r="HG187" s="17"/>
      <c r="HH187" s="17"/>
      <c r="HI187" s="17"/>
      <c r="HJ187" s="17"/>
      <c r="HK187" s="17"/>
      <c r="HL187" s="17"/>
      <c r="HM187" s="17"/>
      <c r="HN187" s="17"/>
      <c r="HO187" s="17"/>
      <c r="HP187" s="17"/>
      <c r="HQ187" s="17"/>
      <c r="HR187" s="17"/>
      <c r="HS187" s="17"/>
      <c r="HT187" s="17"/>
      <c r="HU187" s="17"/>
      <c r="HV187" s="17"/>
      <c r="HW187" s="17"/>
      <c r="HX187" s="17"/>
      <c r="HY187" s="17"/>
      <c r="HZ187" s="17"/>
      <c r="IA187" s="17"/>
      <c r="IB187" s="17"/>
      <c r="IC187" s="17"/>
      <c r="ID187" s="17"/>
      <c r="IE187" s="17"/>
      <c r="IF187" s="17"/>
      <c r="IG187" s="17"/>
      <c r="IH187" s="17"/>
      <c r="II187" s="17"/>
      <c r="IJ187" s="17"/>
      <c r="IK187" s="17"/>
      <c r="IL187" s="17"/>
      <c r="IM187" s="17"/>
      <c r="IN187" s="17"/>
      <c r="IO187" s="17"/>
      <c r="IP187" s="17"/>
      <c r="IQ187" s="17"/>
      <c r="IR187" s="17"/>
      <c r="IS187" s="17"/>
      <c r="IT187" s="17"/>
      <c r="IU187" s="17"/>
    </row>
    <row r="188" spans="1:255">
      <c r="A188" s="333">
        <v>43</v>
      </c>
      <c r="B188" s="118"/>
      <c r="C188" s="118"/>
      <c r="D188" s="118"/>
      <c r="E188" s="76"/>
      <c r="F188" s="74"/>
      <c r="G188" s="118"/>
      <c r="H188" s="118"/>
      <c r="I188" s="118"/>
      <c r="J188" s="118"/>
      <c r="K188" s="554"/>
      <c r="L188" s="554"/>
      <c r="M188" s="273">
        <v>43</v>
      </c>
      <c r="N188" s="74"/>
      <c r="O188" s="554"/>
      <c r="P188" s="554"/>
      <c r="Q188" s="554"/>
      <c r="R188" s="554">
        <f t="shared" si="2"/>
        <v>0</v>
      </c>
      <c r="S188" s="273">
        <v>43</v>
      </c>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c r="CS188" s="17"/>
      <c r="CT188" s="17"/>
      <c r="CU188" s="17"/>
      <c r="CV188" s="17"/>
      <c r="CW188" s="17"/>
      <c r="CX188" s="17"/>
      <c r="CY188" s="17"/>
      <c r="CZ188" s="17"/>
      <c r="DA188" s="17"/>
      <c r="DB188" s="17"/>
      <c r="DC188" s="17"/>
      <c r="DD188" s="17"/>
      <c r="DE188" s="17"/>
      <c r="DF188" s="17"/>
      <c r="DG188" s="17"/>
      <c r="DH188" s="17"/>
      <c r="DI188" s="17"/>
      <c r="DJ188" s="17"/>
      <c r="DK188" s="17"/>
      <c r="DL188" s="17"/>
      <c r="DM188" s="17"/>
      <c r="DN188" s="17"/>
      <c r="DO188" s="17"/>
      <c r="DP188" s="17"/>
      <c r="DQ188" s="17"/>
      <c r="DR188" s="17"/>
      <c r="DS188" s="17"/>
      <c r="DT188" s="17"/>
      <c r="DU188" s="17"/>
      <c r="DV188" s="17"/>
      <c r="DW188" s="17"/>
      <c r="DX188" s="17"/>
      <c r="DY188" s="17"/>
      <c r="DZ188" s="17"/>
      <c r="EA188" s="17"/>
      <c r="EB188" s="17"/>
      <c r="EC188" s="17"/>
      <c r="ED188" s="17"/>
      <c r="EE188" s="17"/>
      <c r="EF188" s="17"/>
      <c r="EG188" s="17"/>
      <c r="EH188" s="17"/>
      <c r="EI188" s="17"/>
      <c r="EJ188" s="17"/>
      <c r="EK188" s="17"/>
      <c r="EL188" s="17"/>
      <c r="EM188" s="17"/>
      <c r="EN188" s="17"/>
      <c r="EO188" s="17"/>
      <c r="EP188" s="17"/>
      <c r="EQ188" s="17"/>
      <c r="ER188" s="17"/>
      <c r="ES188" s="17"/>
      <c r="ET188" s="17"/>
      <c r="EU188" s="17"/>
      <c r="EV188" s="17"/>
      <c r="EW188" s="17"/>
      <c r="EX188" s="17"/>
      <c r="EY188" s="17"/>
      <c r="EZ188" s="17"/>
      <c r="FA188" s="17"/>
      <c r="FB188" s="17"/>
      <c r="FC188" s="17"/>
      <c r="FD188" s="17"/>
      <c r="FE188" s="17"/>
      <c r="FF188" s="17"/>
      <c r="FG188" s="17"/>
      <c r="FH188" s="17"/>
      <c r="FI188" s="17"/>
      <c r="FJ188" s="17"/>
      <c r="FK188" s="17"/>
      <c r="FL188" s="17"/>
      <c r="FM188" s="17"/>
      <c r="FN188" s="17"/>
      <c r="FO188" s="17"/>
      <c r="FP188" s="17"/>
      <c r="FQ188" s="17"/>
      <c r="FR188" s="17"/>
      <c r="FS188" s="17"/>
      <c r="FT188" s="17"/>
      <c r="FU188" s="17"/>
      <c r="FV188" s="17"/>
      <c r="FW188" s="17"/>
      <c r="FX188" s="17"/>
      <c r="FY188" s="17"/>
      <c r="FZ188" s="17"/>
      <c r="GA188" s="17"/>
      <c r="GB188" s="17"/>
      <c r="GC188" s="17"/>
      <c r="GD188" s="17"/>
      <c r="GE188" s="17"/>
      <c r="GF188" s="17"/>
      <c r="GG188" s="17"/>
      <c r="GH188" s="17"/>
      <c r="GI188" s="17"/>
      <c r="GJ188" s="17"/>
      <c r="GK188" s="17"/>
      <c r="GL188" s="17"/>
      <c r="GM188" s="17"/>
      <c r="GN188" s="17"/>
      <c r="GO188" s="17"/>
      <c r="GP188" s="17"/>
      <c r="GQ188" s="17"/>
      <c r="GR188" s="17"/>
      <c r="GS188" s="17"/>
      <c r="GT188" s="17"/>
      <c r="GU188" s="17"/>
      <c r="GV188" s="17"/>
      <c r="GW188" s="17"/>
      <c r="GX188" s="17"/>
      <c r="GY188" s="17"/>
      <c r="GZ188" s="17"/>
      <c r="HA188" s="17"/>
      <c r="HB188" s="17"/>
      <c r="HC188" s="17"/>
      <c r="HD188" s="17"/>
      <c r="HE188" s="17"/>
      <c r="HF188" s="17"/>
      <c r="HG188" s="17"/>
      <c r="HH188" s="17"/>
      <c r="HI188" s="17"/>
      <c r="HJ188" s="17"/>
      <c r="HK188" s="17"/>
      <c r="HL188" s="17"/>
      <c r="HM188" s="17"/>
      <c r="HN188" s="17"/>
      <c r="HO188" s="17"/>
      <c r="HP188" s="17"/>
      <c r="HQ188" s="17"/>
      <c r="HR188" s="17"/>
      <c r="HS188" s="17"/>
      <c r="HT188" s="17"/>
      <c r="HU188" s="17"/>
      <c r="HV188" s="17"/>
      <c r="HW188" s="17"/>
      <c r="HX188" s="17"/>
      <c r="HY188" s="17"/>
      <c r="HZ188" s="17"/>
      <c r="IA188" s="17"/>
      <c r="IB188" s="17"/>
      <c r="IC188" s="17"/>
      <c r="ID188" s="17"/>
      <c r="IE188" s="17"/>
      <c r="IF188" s="17"/>
      <c r="IG188" s="17"/>
      <c r="IH188" s="17"/>
      <c r="II188" s="17"/>
      <c r="IJ188" s="17"/>
      <c r="IK188" s="17"/>
      <c r="IL188" s="17"/>
      <c r="IM188" s="17"/>
      <c r="IN188" s="17"/>
      <c r="IO188" s="17"/>
      <c r="IP188" s="17"/>
      <c r="IQ188" s="17"/>
      <c r="IR188" s="17"/>
      <c r="IS188" s="17"/>
      <c r="IT188" s="17"/>
      <c r="IU188" s="17"/>
    </row>
    <row r="189" spans="1:255">
      <c r="A189" s="333">
        <v>44</v>
      </c>
      <c r="B189" s="118"/>
      <c r="C189" s="118"/>
      <c r="D189" s="118"/>
      <c r="E189" s="76"/>
      <c r="F189" s="74"/>
      <c r="G189" s="118"/>
      <c r="H189" s="118"/>
      <c r="I189" s="118"/>
      <c r="J189" s="118"/>
      <c r="K189" s="554"/>
      <c r="L189" s="554"/>
      <c r="M189" s="273">
        <v>44</v>
      </c>
      <c r="N189" s="74"/>
      <c r="O189" s="554"/>
      <c r="P189" s="554"/>
      <c r="Q189" s="554"/>
      <c r="R189" s="554">
        <f t="shared" si="2"/>
        <v>0</v>
      </c>
      <c r="S189" s="273">
        <v>44</v>
      </c>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c r="CL189" s="17"/>
      <c r="CM189" s="17"/>
      <c r="CN189" s="17"/>
      <c r="CO189" s="17"/>
      <c r="CP189" s="17"/>
      <c r="CQ189" s="17"/>
      <c r="CR189" s="17"/>
      <c r="CS189" s="17"/>
      <c r="CT189" s="17"/>
      <c r="CU189" s="17"/>
      <c r="CV189" s="17"/>
      <c r="CW189" s="17"/>
      <c r="CX189" s="17"/>
      <c r="CY189" s="17"/>
      <c r="CZ189" s="17"/>
      <c r="DA189" s="17"/>
      <c r="DB189" s="17"/>
      <c r="DC189" s="17"/>
      <c r="DD189" s="17"/>
      <c r="DE189" s="17"/>
      <c r="DF189" s="17"/>
      <c r="DG189" s="17"/>
      <c r="DH189" s="17"/>
      <c r="DI189" s="17"/>
      <c r="DJ189" s="17"/>
      <c r="DK189" s="17"/>
      <c r="DL189" s="17"/>
      <c r="DM189" s="17"/>
      <c r="DN189" s="17"/>
      <c r="DO189" s="17"/>
      <c r="DP189" s="17"/>
      <c r="DQ189" s="17"/>
      <c r="DR189" s="17"/>
      <c r="DS189" s="17"/>
      <c r="DT189" s="17"/>
      <c r="DU189" s="17"/>
      <c r="DV189" s="17"/>
      <c r="DW189" s="17"/>
      <c r="DX189" s="17"/>
      <c r="DY189" s="17"/>
      <c r="DZ189" s="17"/>
      <c r="EA189" s="17"/>
      <c r="EB189" s="17"/>
      <c r="EC189" s="17"/>
      <c r="ED189" s="17"/>
      <c r="EE189" s="17"/>
      <c r="EF189" s="17"/>
      <c r="EG189" s="17"/>
      <c r="EH189" s="17"/>
      <c r="EI189" s="17"/>
      <c r="EJ189" s="17"/>
      <c r="EK189" s="17"/>
      <c r="EL189" s="17"/>
      <c r="EM189" s="17"/>
      <c r="EN189" s="17"/>
      <c r="EO189" s="17"/>
      <c r="EP189" s="17"/>
      <c r="EQ189" s="17"/>
      <c r="ER189" s="17"/>
      <c r="ES189" s="17"/>
      <c r="ET189" s="17"/>
      <c r="EU189" s="17"/>
      <c r="EV189" s="17"/>
      <c r="EW189" s="17"/>
      <c r="EX189" s="17"/>
      <c r="EY189" s="17"/>
      <c r="EZ189" s="17"/>
      <c r="FA189" s="17"/>
      <c r="FB189" s="17"/>
      <c r="FC189" s="17"/>
      <c r="FD189" s="17"/>
      <c r="FE189" s="17"/>
      <c r="FF189" s="17"/>
      <c r="FG189" s="17"/>
      <c r="FH189" s="17"/>
      <c r="FI189" s="17"/>
      <c r="FJ189" s="17"/>
      <c r="FK189" s="17"/>
      <c r="FL189" s="17"/>
      <c r="FM189" s="17"/>
      <c r="FN189" s="17"/>
      <c r="FO189" s="17"/>
      <c r="FP189" s="17"/>
      <c r="FQ189" s="17"/>
      <c r="FR189" s="17"/>
      <c r="FS189" s="17"/>
      <c r="FT189" s="17"/>
      <c r="FU189" s="17"/>
      <c r="FV189" s="17"/>
      <c r="FW189" s="17"/>
      <c r="FX189" s="17"/>
      <c r="FY189" s="17"/>
      <c r="FZ189" s="17"/>
      <c r="GA189" s="17"/>
      <c r="GB189" s="17"/>
      <c r="GC189" s="17"/>
      <c r="GD189" s="17"/>
      <c r="GE189" s="17"/>
      <c r="GF189" s="17"/>
      <c r="GG189" s="17"/>
      <c r="GH189" s="17"/>
      <c r="GI189" s="17"/>
      <c r="GJ189" s="17"/>
      <c r="GK189" s="17"/>
      <c r="GL189" s="17"/>
      <c r="GM189" s="17"/>
      <c r="GN189" s="17"/>
      <c r="GO189" s="17"/>
      <c r="GP189" s="17"/>
      <c r="GQ189" s="17"/>
      <c r="GR189" s="17"/>
      <c r="GS189" s="17"/>
      <c r="GT189" s="17"/>
      <c r="GU189" s="17"/>
      <c r="GV189" s="17"/>
      <c r="GW189" s="17"/>
      <c r="GX189" s="17"/>
      <c r="GY189" s="17"/>
      <c r="GZ189" s="17"/>
      <c r="HA189" s="17"/>
      <c r="HB189" s="17"/>
      <c r="HC189" s="17"/>
      <c r="HD189" s="17"/>
      <c r="HE189" s="17"/>
      <c r="HF189" s="17"/>
      <c r="HG189" s="17"/>
      <c r="HH189" s="17"/>
      <c r="HI189" s="17"/>
      <c r="HJ189" s="17"/>
      <c r="HK189" s="17"/>
      <c r="HL189" s="17"/>
      <c r="HM189" s="17"/>
      <c r="HN189" s="17"/>
      <c r="HO189" s="17"/>
      <c r="HP189" s="17"/>
      <c r="HQ189" s="17"/>
      <c r="HR189" s="17"/>
      <c r="HS189" s="17"/>
      <c r="HT189" s="17"/>
      <c r="HU189" s="17"/>
      <c r="HV189" s="17"/>
      <c r="HW189" s="17"/>
      <c r="HX189" s="17"/>
      <c r="HY189" s="17"/>
      <c r="HZ189" s="17"/>
      <c r="IA189" s="17"/>
      <c r="IB189" s="17"/>
      <c r="IC189" s="17"/>
      <c r="ID189" s="17"/>
      <c r="IE189" s="17"/>
      <c r="IF189" s="17"/>
      <c r="IG189" s="17"/>
      <c r="IH189" s="17"/>
      <c r="II189" s="17"/>
      <c r="IJ189" s="17"/>
      <c r="IK189" s="17"/>
      <c r="IL189" s="17"/>
      <c r="IM189" s="17"/>
      <c r="IN189" s="17"/>
      <c r="IO189" s="17"/>
      <c r="IP189" s="17"/>
      <c r="IQ189" s="17"/>
      <c r="IR189" s="17"/>
      <c r="IS189" s="17"/>
      <c r="IT189" s="17"/>
      <c r="IU189" s="17"/>
    </row>
    <row r="190" spans="1:255">
      <c r="A190" s="333">
        <v>45</v>
      </c>
      <c r="B190" s="118"/>
      <c r="C190" s="118"/>
      <c r="D190" s="118"/>
      <c r="E190" s="76"/>
      <c r="F190" s="74"/>
      <c r="G190" s="118"/>
      <c r="H190" s="118"/>
      <c r="I190" s="118"/>
      <c r="J190" s="118"/>
      <c r="K190" s="554"/>
      <c r="L190" s="554"/>
      <c r="M190" s="273">
        <v>45</v>
      </c>
      <c r="N190" s="74"/>
      <c r="O190" s="554"/>
      <c r="P190" s="554"/>
      <c r="Q190" s="554"/>
      <c r="R190" s="554">
        <f t="shared" si="2"/>
        <v>0</v>
      </c>
      <c r="S190" s="273">
        <v>45</v>
      </c>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c r="EM190" s="17"/>
      <c r="EN190" s="17"/>
      <c r="EO190" s="17"/>
      <c r="EP190" s="17"/>
      <c r="EQ190" s="17"/>
      <c r="ER190" s="17"/>
      <c r="ES190" s="17"/>
      <c r="ET190" s="17"/>
      <c r="EU190" s="17"/>
      <c r="EV190" s="17"/>
      <c r="EW190" s="17"/>
      <c r="EX190" s="17"/>
      <c r="EY190" s="17"/>
      <c r="EZ190" s="17"/>
      <c r="FA190" s="17"/>
      <c r="FB190" s="17"/>
      <c r="FC190" s="17"/>
      <c r="FD190" s="17"/>
      <c r="FE190" s="17"/>
      <c r="FF190" s="17"/>
      <c r="FG190" s="17"/>
      <c r="FH190" s="17"/>
      <c r="FI190" s="17"/>
      <c r="FJ190" s="17"/>
      <c r="FK190" s="17"/>
      <c r="FL190" s="17"/>
      <c r="FM190" s="17"/>
      <c r="FN190" s="17"/>
      <c r="FO190" s="17"/>
      <c r="FP190" s="17"/>
      <c r="FQ190" s="17"/>
      <c r="FR190" s="17"/>
      <c r="FS190" s="17"/>
      <c r="FT190" s="17"/>
      <c r="FU190" s="17"/>
      <c r="FV190" s="17"/>
      <c r="FW190" s="17"/>
      <c r="FX190" s="17"/>
      <c r="FY190" s="17"/>
      <c r="FZ190" s="17"/>
      <c r="GA190" s="17"/>
      <c r="GB190" s="17"/>
      <c r="GC190" s="17"/>
      <c r="GD190" s="17"/>
      <c r="GE190" s="17"/>
      <c r="GF190" s="17"/>
      <c r="GG190" s="17"/>
      <c r="GH190" s="17"/>
      <c r="GI190" s="17"/>
      <c r="GJ190" s="17"/>
      <c r="GK190" s="17"/>
      <c r="GL190" s="17"/>
      <c r="GM190" s="17"/>
      <c r="GN190" s="17"/>
      <c r="GO190" s="17"/>
      <c r="GP190" s="17"/>
      <c r="GQ190" s="17"/>
      <c r="GR190" s="17"/>
      <c r="GS190" s="17"/>
      <c r="GT190" s="17"/>
      <c r="GU190" s="17"/>
      <c r="GV190" s="17"/>
      <c r="GW190" s="17"/>
      <c r="GX190" s="17"/>
      <c r="GY190" s="17"/>
      <c r="GZ190" s="17"/>
      <c r="HA190" s="17"/>
      <c r="HB190" s="17"/>
      <c r="HC190" s="17"/>
      <c r="HD190" s="17"/>
      <c r="HE190" s="17"/>
      <c r="HF190" s="17"/>
      <c r="HG190" s="17"/>
      <c r="HH190" s="17"/>
      <c r="HI190" s="17"/>
      <c r="HJ190" s="17"/>
      <c r="HK190" s="17"/>
      <c r="HL190" s="17"/>
      <c r="HM190" s="17"/>
      <c r="HN190" s="17"/>
      <c r="HO190" s="17"/>
      <c r="HP190" s="17"/>
      <c r="HQ190" s="17"/>
      <c r="HR190" s="17"/>
      <c r="HS190" s="17"/>
      <c r="HT190" s="17"/>
      <c r="HU190" s="17"/>
      <c r="HV190" s="17"/>
      <c r="HW190" s="17"/>
      <c r="HX190" s="17"/>
      <c r="HY190" s="17"/>
      <c r="HZ190" s="17"/>
      <c r="IA190" s="17"/>
      <c r="IB190" s="17"/>
      <c r="IC190" s="17"/>
      <c r="ID190" s="17"/>
      <c r="IE190" s="17"/>
      <c r="IF190" s="17"/>
      <c r="IG190" s="17"/>
      <c r="IH190" s="17"/>
      <c r="II190" s="17"/>
      <c r="IJ190" s="17"/>
      <c r="IK190" s="17"/>
      <c r="IL190" s="17"/>
      <c r="IM190" s="17"/>
      <c r="IN190" s="17"/>
      <c r="IO190" s="17"/>
      <c r="IP190" s="17"/>
      <c r="IQ190" s="17"/>
      <c r="IR190" s="17"/>
      <c r="IS190" s="17"/>
      <c r="IT190" s="17"/>
      <c r="IU190" s="17"/>
    </row>
    <row r="191" spans="1:255">
      <c r="A191" s="333">
        <v>46</v>
      </c>
      <c r="B191" s="118"/>
      <c r="C191" s="118"/>
      <c r="D191" s="118"/>
      <c r="E191" s="76"/>
      <c r="F191" s="74"/>
      <c r="G191" s="118"/>
      <c r="H191" s="118"/>
      <c r="I191" s="118"/>
      <c r="J191" s="118"/>
      <c r="K191" s="554"/>
      <c r="L191" s="554"/>
      <c r="M191" s="273">
        <v>46</v>
      </c>
      <c r="N191" s="74"/>
      <c r="O191" s="554"/>
      <c r="P191" s="554"/>
      <c r="Q191" s="554"/>
      <c r="R191" s="554">
        <f t="shared" si="2"/>
        <v>0</v>
      </c>
      <c r="S191" s="273">
        <v>46</v>
      </c>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H191" s="17"/>
      <c r="CI191" s="17"/>
      <c r="CJ191" s="17"/>
      <c r="CK191" s="17"/>
      <c r="CL191" s="17"/>
      <c r="CM191" s="17"/>
      <c r="CN191" s="17"/>
      <c r="CO191" s="17"/>
      <c r="CP191" s="17"/>
      <c r="CQ191" s="17"/>
      <c r="CR191" s="17"/>
      <c r="CS191" s="17"/>
      <c r="CT191" s="17"/>
      <c r="CU191" s="17"/>
      <c r="CV191" s="17"/>
      <c r="CW191" s="17"/>
      <c r="CX191" s="17"/>
      <c r="CY191" s="17"/>
      <c r="CZ191" s="17"/>
      <c r="DA191" s="17"/>
      <c r="DB191" s="17"/>
      <c r="DC191" s="17"/>
      <c r="DD191" s="17"/>
      <c r="DE191" s="17"/>
      <c r="DF191" s="17"/>
      <c r="DG191" s="17"/>
      <c r="DH191" s="17"/>
      <c r="DI191" s="17"/>
      <c r="DJ191" s="17"/>
      <c r="DK191" s="17"/>
      <c r="DL191" s="17"/>
      <c r="DM191" s="17"/>
      <c r="DN191" s="17"/>
      <c r="DO191" s="17"/>
      <c r="DP191" s="17"/>
      <c r="DQ191" s="17"/>
      <c r="DR191" s="17"/>
      <c r="DS191" s="17"/>
      <c r="DT191" s="17"/>
      <c r="DU191" s="17"/>
      <c r="DV191" s="17"/>
      <c r="DW191" s="17"/>
      <c r="DX191" s="17"/>
      <c r="DY191" s="17"/>
      <c r="DZ191" s="17"/>
      <c r="EA191" s="17"/>
      <c r="EB191" s="17"/>
      <c r="EC191" s="17"/>
      <c r="ED191" s="17"/>
      <c r="EE191" s="17"/>
      <c r="EF191" s="17"/>
      <c r="EG191" s="17"/>
      <c r="EH191" s="17"/>
      <c r="EI191" s="17"/>
      <c r="EJ191" s="17"/>
      <c r="EK191" s="17"/>
      <c r="EL191" s="17"/>
      <c r="EM191" s="17"/>
      <c r="EN191" s="17"/>
      <c r="EO191" s="17"/>
      <c r="EP191" s="17"/>
      <c r="EQ191" s="17"/>
      <c r="ER191" s="17"/>
      <c r="ES191" s="17"/>
      <c r="ET191" s="17"/>
      <c r="EU191" s="17"/>
      <c r="EV191" s="17"/>
      <c r="EW191" s="17"/>
      <c r="EX191" s="17"/>
      <c r="EY191" s="17"/>
      <c r="EZ191" s="17"/>
      <c r="FA191" s="17"/>
      <c r="FB191" s="17"/>
      <c r="FC191" s="17"/>
      <c r="FD191" s="17"/>
      <c r="FE191" s="17"/>
      <c r="FF191" s="17"/>
      <c r="FG191" s="17"/>
      <c r="FH191" s="17"/>
      <c r="FI191" s="17"/>
      <c r="FJ191" s="17"/>
      <c r="FK191" s="17"/>
      <c r="FL191" s="17"/>
      <c r="FM191" s="17"/>
      <c r="FN191" s="17"/>
      <c r="FO191" s="17"/>
      <c r="FP191" s="17"/>
      <c r="FQ191" s="17"/>
      <c r="FR191" s="17"/>
      <c r="FS191" s="17"/>
      <c r="FT191" s="17"/>
      <c r="FU191" s="17"/>
      <c r="FV191" s="17"/>
      <c r="FW191" s="17"/>
      <c r="FX191" s="17"/>
      <c r="FY191" s="17"/>
      <c r="FZ191" s="17"/>
      <c r="GA191" s="17"/>
      <c r="GB191" s="17"/>
      <c r="GC191" s="17"/>
      <c r="GD191" s="17"/>
      <c r="GE191" s="17"/>
      <c r="GF191" s="17"/>
      <c r="GG191" s="17"/>
      <c r="GH191" s="17"/>
      <c r="GI191" s="17"/>
      <c r="GJ191" s="17"/>
      <c r="GK191" s="17"/>
      <c r="GL191" s="17"/>
      <c r="GM191" s="17"/>
      <c r="GN191" s="17"/>
      <c r="GO191" s="17"/>
      <c r="GP191" s="17"/>
      <c r="GQ191" s="17"/>
      <c r="GR191" s="17"/>
      <c r="GS191" s="17"/>
      <c r="GT191" s="17"/>
      <c r="GU191" s="17"/>
      <c r="GV191" s="17"/>
      <c r="GW191" s="17"/>
      <c r="GX191" s="17"/>
      <c r="GY191" s="17"/>
      <c r="GZ191" s="17"/>
      <c r="HA191" s="17"/>
      <c r="HB191" s="17"/>
      <c r="HC191" s="17"/>
      <c r="HD191" s="17"/>
      <c r="HE191" s="17"/>
      <c r="HF191" s="17"/>
      <c r="HG191" s="17"/>
      <c r="HH191" s="17"/>
      <c r="HI191" s="17"/>
      <c r="HJ191" s="17"/>
      <c r="HK191" s="17"/>
      <c r="HL191" s="17"/>
      <c r="HM191" s="17"/>
      <c r="HN191" s="17"/>
      <c r="HO191" s="17"/>
      <c r="HP191" s="17"/>
      <c r="HQ191" s="17"/>
      <c r="HR191" s="17"/>
      <c r="HS191" s="17"/>
      <c r="HT191" s="17"/>
      <c r="HU191" s="17"/>
      <c r="HV191" s="17"/>
      <c r="HW191" s="17"/>
      <c r="HX191" s="17"/>
      <c r="HY191" s="17"/>
      <c r="HZ191" s="17"/>
      <c r="IA191" s="17"/>
      <c r="IB191" s="17"/>
      <c r="IC191" s="17"/>
      <c r="ID191" s="17"/>
      <c r="IE191" s="17"/>
      <c r="IF191" s="17"/>
      <c r="IG191" s="17"/>
      <c r="IH191" s="17"/>
      <c r="II191" s="17"/>
      <c r="IJ191" s="17"/>
      <c r="IK191" s="17"/>
      <c r="IL191" s="17"/>
      <c r="IM191" s="17"/>
      <c r="IN191" s="17"/>
      <c r="IO191" s="17"/>
      <c r="IP191" s="17"/>
      <c r="IQ191" s="17"/>
      <c r="IR191" s="17"/>
      <c r="IS191" s="17"/>
      <c r="IT191" s="17"/>
      <c r="IU191" s="17"/>
    </row>
    <row r="192" spans="1:255">
      <c r="A192" s="333">
        <v>47</v>
      </c>
      <c r="B192" s="118"/>
      <c r="C192" s="118"/>
      <c r="D192" s="118"/>
      <c r="E192" s="76"/>
      <c r="F192" s="74"/>
      <c r="G192" s="118"/>
      <c r="H192" s="118"/>
      <c r="I192" s="118"/>
      <c r="J192" s="118"/>
      <c r="K192" s="554"/>
      <c r="L192" s="554"/>
      <c r="M192" s="273">
        <v>47</v>
      </c>
      <c r="N192" s="74"/>
      <c r="O192" s="554"/>
      <c r="P192" s="554"/>
      <c r="Q192" s="554"/>
      <c r="R192" s="554">
        <f t="shared" si="2"/>
        <v>0</v>
      </c>
      <c r="S192" s="273">
        <v>47</v>
      </c>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H192" s="17"/>
      <c r="CI192" s="17"/>
      <c r="CJ192" s="17"/>
      <c r="CK192" s="17"/>
      <c r="CL192" s="17"/>
      <c r="CM192" s="17"/>
      <c r="CN192" s="17"/>
      <c r="CO192" s="17"/>
      <c r="CP192" s="17"/>
      <c r="CQ192" s="17"/>
      <c r="CR192" s="17"/>
      <c r="CS192" s="17"/>
      <c r="CT192" s="17"/>
      <c r="CU192" s="17"/>
      <c r="CV192" s="17"/>
      <c r="CW192" s="17"/>
      <c r="CX192" s="17"/>
      <c r="CY192" s="17"/>
      <c r="CZ192" s="17"/>
      <c r="DA192" s="17"/>
      <c r="DB192" s="17"/>
      <c r="DC192" s="17"/>
      <c r="DD192" s="17"/>
      <c r="DE192" s="17"/>
      <c r="DF192" s="17"/>
      <c r="DG192" s="17"/>
      <c r="DH192" s="17"/>
      <c r="DI192" s="17"/>
      <c r="DJ192" s="17"/>
      <c r="DK192" s="17"/>
      <c r="DL192" s="17"/>
      <c r="DM192" s="17"/>
      <c r="DN192" s="17"/>
      <c r="DO192" s="17"/>
      <c r="DP192" s="17"/>
      <c r="DQ192" s="17"/>
      <c r="DR192" s="17"/>
      <c r="DS192" s="17"/>
      <c r="DT192" s="17"/>
      <c r="DU192" s="17"/>
      <c r="DV192" s="17"/>
      <c r="DW192" s="17"/>
      <c r="DX192" s="17"/>
      <c r="DY192" s="17"/>
      <c r="DZ192" s="17"/>
      <c r="EA192" s="17"/>
      <c r="EB192" s="17"/>
      <c r="EC192" s="17"/>
      <c r="ED192" s="17"/>
      <c r="EE192" s="17"/>
      <c r="EF192" s="17"/>
      <c r="EG192" s="17"/>
      <c r="EH192" s="17"/>
      <c r="EI192" s="17"/>
      <c r="EJ192" s="17"/>
      <c r="EK192" s="17"/>
      <c r="EL192" s="17"/>
      <c r="EM192" s="17"/>
      <c r="EN192" s="17"/>
      <c r="EO192" s="17"/>
      <c r="EP192" s="17"/>
      <c r="EQ192" s="17"/>
      <c r="ER192" s="17"/>
      <c r="ES192" s="17"/>
      <c r="ET192" s="17"/>
      <c r="EU192" s="17"/>
      <c r="EV192" s="17"/>
      <c r="EW192" s="17"/>
      <c r="EX192" s="17"/>
      <c r="EY192" s="17"/>
      <c r="EZ192" s="17"/>
      <c r="FA192" s="17"/>
      <c r="FB192" s="17"/>
      <c r="FC192" s="17"/>
      <c r="FD192" s="17"/>
      <c r="FE192" s="17"/>
      <c r="FF192" s="17"/>
      <c r="FG192" s="17"/>
      <c r="FH192" s="17"/>
      <c r="FI192" s="17"/>
      <c r="FJ192" s="17"/>
      <c r="FK192" s="17"/>
      <c r="FL192" s="17"/>
      <c r="FM192" s="17"/>
      <c r="FN192" s="17"/>
      <c r="FO192" s="17"/>
      <c r="FP192" s="17"/>
      <c r="FQ192" s="17"/>
      <c r="FR192" s="17"/>
      <c r="FS192" s="17"/>
      <c r="FT192" s="17"/>
      <c r="FU192" s="17"/>
      <c r="FV192" s="17"/>
      <c r="FW192" s="17"/>
      <c r="FX192" s="17"/>
      <c r="FY192" s="17"/>
      <c r="FZ192" s="17"/>
      <c r="GA192" s="17"/>
      <c r="GB192" s="17"/>
      <c r="GC192" s="17"/>
      <c r="GD192" s="17"/>
      <c r="GE192" s="17"/>
      <c r="GF192" s="17"/>
      <c r="GG192" s="17"/>
      <c r="GH192" s="17"/>
      <c r="GI192" s="17"/>
      <c r="GJ192" s="17"/>
      <c r="GK192" s="17"/>
      <c r="GL192" s="17"/>
      <c r="GM192" s="17"/>
      <c r="GN192" s="17"/>
      <c r="GO192" s="17"/>
      <c r="GP192" s="17"/>
      <c r="GQ192" s="17"/>
      <c r="GR192" s="17"/>
      <c r="GS192" s="17"/>
      <c r="GT192" s="17"/>
      <c r="GU192" s="17"/>
      <c r="GV192" s="17"/>
      <c r="GW192" s="17"/>
      <c r="GX192" s="17"/>
      <c r="GY192" s="17"/>
      <c r="GZ192" s="17"/>
      <c r="HA192" s="17"/>
      <c r="HB192" s="17"/>
      <c r="HC192" s="17"/>
      <c r="HD192" s="17"/>
      <c r="HE192" s="17"/>
      <c r="HF192" s="17"/>
      <c r="HG192" s="17"/>
      <c r="HH192" s="17"/>
      <c r="HI192" s="17"/>
      <c r="HJ192" s="17"/>
      <c r="HK192" s="17"/>
      <c r="HL192" s="17"/>
      <c r="HM192" s="17"/>
      <c r="HN192" s="17"/>
      <c r="HO192" s="17"/>
      <c r="HP192" s="17"/>
      <c r="HQ192" s="17"/>
      <c r="HR192" s="17"/>
      <c r="HS192" s="17"/>
      <c r="HT192" s="17"/>
      <c r="HU192" s="17"/>
      <c r="HV192" s="17"/>
      <c r="HW192" s="17"/>
      <c r="HX192" s="17"/>
      <c r="HY192" s="17"/>
      <c r="HZ192" s="17"/>
      <c r="IA192" s="17"/>
      <c r="IB192" s="17"/>
      <c r="IC192" s="17"/>
      <c r="ID192" s="17"/>
      <c r="IE192" s="17"/>
      <c r="IF192" s="17"/>
      <c r="IG192" s="17"/>
      <c r="IH192" s="17"/>
      <c r="II192" s="17"/>
      <c r="IJ192" s="17"/>
      <c r="IK192" s="17"/>
      <c r="IL192" s="17"/>
      <c r="IM192" s="17"/>
      <c r="IN192" s="17"/>
      <c r="IO192" s="17"/>
      <c r="IP192" s="17"/>
      <c r="IQ192" s="17"/>
      <c r="IR192" s="17"/>
      <c r="IS192" s="17"/>
      <c r="IT192" s="17"/>
      <c r="IU192" s="17"/>
    </row>
    <row r="193" spans="1:255">
      <c r="A193" s="333">
        <v>48</v>
      </c>
      <c r="B193" s="118"/>
      <c r="C193" s="118"/>
      <c r="D193" s="118"/>
      <c r="E193" s="76"/>
      <c r="F193" s="74"/>
      <c r="G193" s="118"/>
      <c r="H193" s="118"/>
      <c r="I193" s="118"/>
      <c r="J193" s="118"/>
      <c r="K193" s="554"/>
      <c r="L193" s="554"/>
      <c r="M193" s="273">
        <v>48</v>
      </c>
      <c r="N193" s="74"/>
      <c r="O193" s="554"/>
      <c r="P193" s="554"/>
      <c r="Q193" s="554"/>
      <c r="R193" s="554">
        <f t="shared" si="2"/>
        <v>0</v>
      </c>
      <c r="S193" s="273">
        <v>48</v>
      </c>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H193" s="17"/>
      <c r="CI193" s="17"/>
      <c r="CJ193" s="17"/>
      <c r="CK193" s="17"/>
      <c r="CL193" s="17"/>
      <c r="CM193" s="17"/>
      <c r="CN193" s="17"/>
      <c r="CO193" s="17"/>
      <c r="CP193" s="17"/>
      <c r="CQ193" s="17"/>
      <c r="CR193" s="17"/>
      <c r="CS193" s="17"/>
      <c r="CT193" s="17"/>
      <c r="CU193" s="17"/>
      <c r="CV193" s="17"/>
      <c r="CW193" s="17"/>
      <c r="CX193" s="17"/>
      <c r="CY193" s="17"/>
      <c r="CZ193" s="17"/>
      <c r="DA193" s="17"/>
      <c r="DB193" s="17"/>
      <c r="DC193" s="17"/>
      <c r="DD193" s="17"/>
      <c r="DE193" s="17"/>
      <c r="DF193" s="17"/>
      <c r="DG193" s="17"/>
      <c r="DH193" s="17"/>
      <c r="DI193" s="17"/>
      <c r="DJ193" s="17"/>
      <c r="DK193" s="17"/>
      <c r="DL193" s="17"/>
      <c r="DM193" s="17"/>
      <c r="DN193" s="17"/>
      <c r="DO193" s="17"/>
      <c r="DP193" s="17"/>
      <c r="DQ193" s="17"/>
      <c r="DR193" s="17"/>
      <c r="DS193" s="17"/>
      <c r="DT193" s="17"/>
      <c r="DU193" s="17"/>
      <c r="DV193" s="17"/>
      <c r="DW193" s="17"/>
      <c r="DX193" s="17"/>
      <c r="DY193" s="17"/>
      <c r="DZ193" s="17"/>
      <c r="EA193" s="17"/>
      <c r="EB193" s="17"/>
      <c r="EC193" s="17"/>
      <c r="ED193" s="17"/>
      <c r="EE193" s="17"/>
      <c r="EF193" s="17"/>
      <c r="EG193" s="17"/>
      <c r="EH193" s="17"/>
      <c r="EI193" s="17"/>
      <c r="EJ193" s="17"/>
      <c r="EK193" s="17"/>
      <c r="EL193" s="17"/>
      <c r="EM193" s="17"/>
      <c r="EN193" s="17"/>
      <c r="EO193" s="17"/>
      <c r="EP193" s="17"/>
      <c r="EQ193" s="17"/>
      <c r="ER193" s="17"/>
      <c r="ES193" s="17"/>
      <c r="ET193" s="17"/>
      <c r="EU193" s="17"/>
      <c r="EV193" s="17"/>
      <c r="EW193" s="17"/>
      <c r="EX193" s="17"/>
      <c r="EY193" s="17"/>
      <c r="EZ193" s="17"/>
      <c r="FA193" s="17"/>
      <c r="FB193" s="17"/>
      <c r="FC193" s="17"/>
      <c r="FD193" s="17"/>
      <c r="FE193" s="17"/>
      <c r="FF193" s="17"/>
      <c r="FG193" s="17"/>
      <c r="FH193" s="17"/>
      <c r="FI193" s="17"/>
      <c r="FJ193" s="17"/>
      <c r="FK193" s="17"/>
      <c r="FL193" s="17"/>
      <c r="FM193" s="17"/>
      <c r="FN193" s="17"/>
      <c r="FO193" s="17"/>
      <c r="FP193" s="17"/>
      <c r="FQ193" s="17"/>
      <c r="FR193" s="17"/>
      <c r="FS193" s="17"/>
      <c r="FT193" s="17"/>
      <c r="FU193" s="17"/>
      <c r="FV193" s="17"/>
      <c r="FW193" s="17"/>
      <c r="FX193" s="17"/>
      <c r="FY193" s="17"/>
      <c r="FZ193" s="17"/>
      <c r="GA193" s="17"/>
      <c r="GB193" s="17"/>
      <c r="GC193" s="17"/>
      <c r="GD193" s="17"/>
      <c r="GE193" s="17"/>
      <c r="GF193" s="17"/>
      <c r="GG193" s="17"/>
      <c r="GH193" s="17"/>
      <c r="GI193" s="17"/>
      <c r="GJ193" s="17"/>
      <c r="GK193" s="17"/>
      <c r="GL193" s="17"/>
      <c r="GM193" s="17"/>
      <c r="GN193" s="17"/>
      <c r="GO193" s="17"/>
      <c r="GP193" s="17"/>
      <c r="GQ193" s="17"/>
      <c r="GR193" s="17"/>
      <c r="GS193" s="17"/>
      <c r="GT193" s="17"/>
      <c r="GU193" s="17"/>
      <c r="GV193" s="17"/>
      <c r="GW193" s="17"/>
      <c r="GX193" s="17"/>
      <c r="GY193" s="17"/>
      <c r="GZ193" s="17"/>
      <c r="HA193" s="17"/>
      <c r="HB193" s="17"/>
      <c r="HC193" s="17"/>
      <c r="HD193" s="17"/>
      <c r="HE193" s="17"/>
      <c r="HF193" s="17"/>
      <c r="HG193" s="17"/>
      <c r="HH193" s="17"/>
      <c r="HI193" s="17"/>
      <c r="HJ193" s="17"/>
      <c r="HK193" s="17"/>
      <c r="HL193" s="17"/>
      <c r="HM193" s="17"/>
      <c r="HN193" s="17"/>
      <c r="HO193" s="17"/>
      <c r="HP193" s="17"/>
      <c r="HQ193" s="17"/>
      <c r="HR193" s="17"/>
      <c r="HS193" s="17"/>
      <c r="HT193" s="17"/>
      <c r="HU193" s="17"/>
      <c r="HV193" s="17"/>
      <c r="HW193" s="17"/>
      <c r="HX193" s="17"/>
      <c r="HY193" s="17"/>
      <c r="HZ193" s="17"/>
      <c r="IA193" s="17"/>
      <c r="IB193" s="17"/>
      <c r="IC193" s="17"/>
      <c r="ID193" s="17"/>
      <c r="IE193" s="17"/>
      <c r="IF193" s="17"/>
      <c r="IG193" s="17"/>
      <c r="IH193" s="17"/>
      <c r="II193" s="17"/>
      <c r="IJ193" s="17"/>
      <c r="IK193" s="17"/>
      <c r="IL193" s="17"/>
      <c r="IM193" s="17"/>
      <c r="IN193" s="17"/>
      <c r="IO193" s="17"/>
      <c r="IP193" s="17"/>
      <c r="IQ193" s="17"/>
      <c r="IR193" s="17"/>
      <c r="IS193" s="17"/>
      <c r="IT193" s="17"/>
      <c r="IU193" s="17"/>
    </row>
    <row r="194" spans="1:255">
      <c r="A194" s="333">
        <v>49</v>
      </c>
      <c r="B194" s="118"/>
      <c r="C194" s="118"/>
      <c r="D194" s="118"/>
      <c r="E194" s="76"/>
      <c r="F194" s="74"/>
      <c r="G194" s="118"/>
      <c r="H194" s="118"/>
      <c r="I194" s="118"/>
      <c r="J194" s="118"/>
      <c r="K194" s="554"/>
      <c r="L194" s="554"/>
      <c r="M194" s="273">
        <v>49</v>
      </c>
      <c r="N194" s="74"/>
      <c r="O194" s="554"/>
      <c r="P194" s="554"/>
      <c r="Q194" s="554"/>
      <c r="R194" s="554">
        <f t="shared" si="2"/>
        <v>0</v>
      </c>
      <c r="S194" s="273">
        <v>49</v>
      </c>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c r="EM194" s="17"/>
      <c r="EN194" s="17"/>
      <c r="EO194" s="17"/>
      <c r="EP194" s="17"/>
      <c r="EQ194" s="17"/>
      <c r="ER194" s="17"/>
      <c r="ES194" s="17"/>
      <c r="ET194" s="17"/>
      <c r="EU194" s="17"/>
      <c r="EV194" s="17"/>
      <c r="EW194" s="17"/>
      <c r="EX194" s="17"/>
      <c r="EY194" s="17"/>
      <c r="EZ194" s="17"/>
      <c r="FA194" s="17"/>
      <c r="FB194" s="17"/>
      <c r="FC194" s="17"/>
      <c r="FD194" s="17"/>
      <c r="FE194" s="17"/>
      <c r="FF194" s="17"/>
      <c r="FG194" s="17"/>
      <c r="FH194" s="17"/>
      <c r="FI194" s="17"/>
      <c r="FJ194" s="17"/>
      <c r="FK194" s="17"/>
      <c r="FL194" s="17"/>
      <c r="FM194" s="17"/>
      <c r="FN194" s="17"/>
      <c r="FO194" s="17"/>
      <c r="FP194" s="17"/>
      <c r="FQ194" s="17"/>
      <c r="FR194" s="17"/>
      <c r="FS194" s="17"/>
      <c r="FT194" s="17"/>
      <c r="FU194" s="17"/>
      <c r="FV194" s="17"/>
      <c r="FW194" s="17"/>
      <c r="FX194" s="17"/>
      <c r="FY194" s="17"/>
      <c r="FZ194" s="17"/>
      <c r="GA194" s="17"/>
      <c r="GB194" s="17"/>
      <c r="GC194" s="17"/>
      <c r="GD194" s="17"/>
      <c r="GE194" s="17"/>
      <c r="GF194" s="17"/>
      <c r="GG194" s="17"/>
      <c r="GH194" s="17"/>
      <c r="GI194" s="17"/>
      <c r="GJ194" s="17"/>
      <c r="GK194" s="17"/>
      <c r="GL194" s="17"/>
      <c r="GM194" s="17"/>
      <c r="GN194" s="17"/>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c r="HX194" s="17"/>
      <c r="HY194" s="17"/>
      <c r="HZ194" s="17"/>
      <c r="IA194" s="17"/>
      <c r="IB194" s="17"/>
      <c r="IC194" s="17"/>
      <c r="ID194" s="17"/>
      <c r="IE194" s="17"/>
      <c r="IF194" s="17"/>
      <c r="IG194" s="17"/>
      <c r="IH194" s="17"/>
      <c r="II194" s="17"/>
      <c r="IJ194" s="17"/>
      <c r="IK194" s="17"/>
      <c r="IL194" s="17"/>
      <c r="IM194" s="17"/>
      <c r="IN194" s="17"/>
      <c r="IO194" s="17"/>
      <c r="IP194" s="17"/>
      <c r="IQ194" s="17"/>
      <c r="IR194" s="17"/>
      <c r="IS194" s="17"/>
      <c r="IT194" s="17"/>
      <c r="IU194" s="17"/>
    </row>
    <row r="195" spans="1:255">
      <c r="A195" s="333">
        <v>50</v>
      </c>
      <c r="B195" s="118"/>
      <c r="C195" s="118"/>
      <c r="D195" s="118"/>
      <c r="E195" s="76"/>
      <c r="F195" s="74"/>
      <c r="G195" s="118"/>
      <c r="H195" s="118"/>
      <c r="I195" s="118"/>
      <c r="J195" s="118"/>
      <c r="K195" s="554"/>
      <c r="L195" s="554"/>
      <c r="M195" s="273">
        <v>50</v>
      </c>
      <c r="N195" s="74"/>
      <c r="O195" s="554"/>
      <c r="P195" s="554"/>
      <c r="Q195" s="554"/>
      <c r="R195" s="554">
        <f t="shared" si="2"/>
        <v>0</v>
      </c>
      <c r="S195" s="273">
        <v>50</v>
      </c>
    </row>
    <row r="196" spans="1:255">
      <c r="A196" s="333">
        <v>51</v>
      </c>
      <c r="B196" s="118"/>
      <c r="C196" s="118"/>
      <c r="D196" s="118"/>
      <c r="E196" s="76"/>
      <c r="F196" s="74"/>
      <c r="G196" s="118"/>
      <c r="H196" s="118"/>
      <c r="I196" s="118"/>
      <c r="J196" s="118"/>
      <c r="K196" s="554"/>
      <c r="L196" s="554"/>
      <c r="M196" s="273">
        <v>51</v>
      </c>
      <c r="N196" s="74"/>
      <c r="O196" s="554"/>
      <c r="P196" s="554"/>
      <c r="Q196" s="554"/>
      <c r="R196" s="554">
        <f t="shared" si="2"/>
        <v>0</v>
      </c>
      <c r="S196" s="273">
        <v>51</v>
      </c>
    </row>
    <row r="197" spans="1:255">
      <c r="A197" s="333">
        <v>52</v>
      </c>
      <c r="B197" s="118"/>
      <c r="C197" s="118"/>
      <c r="D197" s="118"/>
      <c r="E197" s="76"/>
      <c r="F197" s="74"/>
      <c r="G197" s="118"/>
      <c r="H197" s="118"/>
      <c r="I197" s="118"/>
      <c r="J197" s="118"/>
      <c r="K197" s="554"/>
      <c r="L197" s="554"/>
      <c r="M197" s="273">
        <v>52</v>
      </c>
      <c r="N197" s="74"/>
      <c r="O197" s="554"/>
      <c r="P197" s="554"/>
      <c r="Q197" s="554"/>
      <c r="R197" s="554">
        <f t="shared" si="2"/>
        <v>0</v>
      </c>
      <c r="S197" s="273">
        <v>52</v>
      </c>
    </row>
    <row r="198" spans="1:255">
      <c r="A198" s="333">
        <v>53</v>
      </c>
      <c r="B198" s="118"/>
      <c r="C198" s="118"/>
      <c r="D198" s="118"/>
      <c r="E198" s="76"/>
      <c r="F198" s="74"/>
      <c r="G198" s="118"/>
      <c r="H198" s="118"/>
      <c r="I198" s="118"/>
      <c r="J198" s="118"/>
      <c r="K198" s="554"/>
      <c r="L198" s="554"/>
      <c r="M198" s="273">
        <v>53</v>
      </c>
      <c r="N198" s="74"/>
      <c r="O198" s="554"/>
      <c r="P198" s="554"/>
      <c r="Q198" s="554"/>
      <c r="R198" s="554">
        <f t="shared" si="2"/>
        <v>0</v>
      </c>
      <c r="S198" s="273">
        <v>53</v>
      </c>
    </row>
    <row r="199" spans="1:255">
      <c r="A199" s="333">
        <v>54</v>
      </c>
      <c r="B199" s="118"/>
      <c r="C199" s="118"/>
      <c r="D199" s="118"/>
      <c r="E199" s="76"/>
      <c r="F199" s="74"/>
      <c r="G199" s="118"/>
      <c r="H199" s="118"/>
      <c r="I199" s="118"/>
      <c r="J199" s="118"/>
      <c r="K199" s="554"/>
      <c r="L199" s="554"/>
      <c r="M199" s="273">
        <v>54</v>
      </c>
      <c r="N199" s="74"/>
      <c r="O199" s="554"/>
      <c r="P199" s="554"/>
      <c r="Q199" s="554"/>
      <c r="R199" s="554">
        <f t="shared" si="2"/>
        <v>0</v>
      </c>
      <c r="S199" s="273">
        <v>54</v>
      </c>
    </row>
    <row r="200" spans="1:255">
      <c r="A200" s="333">
        <v>55</v>
      </c>
      <c r="B200" s="118"/>
      <c r="C200" s="118"/>
      <c r="D200" s="118"/>
      <c r="E200" s="76"/>
      <c r="F200" s="74"/>
      <c r="G200" s="118"/>
      <c r="H200" s="118"/>
      <c r="I200" s="118"/>
      <c r="J200" s="118"/>
      <c r="K200" s="554"/>
      <c r="L200" s="554"/>
      <c r="M200" s="273">
        <v>55</v>
      </c>
      <c r="N200" s="74"/>
      <c r="O200" s="554"/>
      <c r="P200" s="554"/>
      <c r="Q200" s="554"/>
      <c r="R200" s="554">
        <f t="shared" si="2"/>
        <v>0</v>
      </c>
      <c r="S200" s="273">
        <v>55</v>
      </c>
    </row>
    <row r="201" spans="1:255">
      <c r="A201" s="333">
        <v>56</v>
      </c>
      <c r="B201" s="118"/>
      <c r="C201" s="118"/>
      <c r="D201" s="118"/>
      <c r="E201" s="76"/>
      <c r="F201" s="74"/>
      <c r="G201" s="118"/>
      <c r="H201" s="118"/>
      <c r="I201" s="118"/>
      <c r="J201" s="118"/>
      <c r="K201" s="554"/>
      <c r="L201" s="554"/>
      <c r="M201" s="273">
        <v>56</v>
      </c>
      <c r="N201" s="74"/>
      <c r="O201" s="554"/>
      <c r="P201" s="554"/>
      <c r="Q201" s="554"/>
      <c r="R201" s="554">
        <f t="shared" si="2"/>
        <v>0</v>
      </c>
      <c r="S201" s="273">
        <v>56</v>
      </c>
    </row>
    <row r="202" spans="1:255">
      <c r="A202" s="333">
        <v>57</v>
      </c>
      <c r="B202" s="118"/>
      <c r="C202" s="118"/>
      <c r="D202" s="118"/>
      <c r="E202" s="76"/>
      <c r="F202" s="74"/>
      <c r="G202" s="118"/>
      <c r="H202" s="118"/>
      <c r="I202" s="118"/>
      <c r="J202" s="118"/>
      <c r="K202" s="554"/>
      <c r="L202" s="554"/>
      <c r="M202" s="273">
        <v>57</v>
      </c>
      <c r="N202" s="74"/>
      <c r="O202" s="554"/>
      <c r="P202" s="554"/>
      <c r="Q202" s="554"/>
      <c r="R202" s="554">
        <f t="shared" si="2"/>
        <v>0</v>
      </c>
      <c r="S202" s="273">
        <v>57</v>
      </c>
    </row>
    <row r="203" spans="1:255">
      <c r="A203" s="333">
        <v>58</v>
      </c>
      <c r="B203" s="118"/>
      <c r="C203" s="118"/>
      <c r="D203" s="118"/>
      <c r="E203" s="76"/>
      <c r="F203" s="74"/>
      <c r="G203" s="118"/>
      <c r="H203" s="118"/>
      <c r="I203" s="118"/>
      <c r="J203" s="118"/>
      <c r="K203" s="554"/>
      <c r="L203" s="554"/>
      <c r="M203" s="273">
        <v>58</v>
      </c>
      <c r="N203" s="74"/>
      <c r="O203" s="554"/>
      <c r="P203" s="554"/>
      <c r="Q203" s="554"/>
      <c r="R203" s="554">
        <f t="shared" si="2"/>
        <v>0</v>
      </c>
      <c r="S203" s="273">
        <v>58</v>
      </c>
    </row>
    <row r="204" spans="1:255">
      <c r="A204" s="333">
        <v>59</v>
      </c>
      <c r="B204" s="118"/>
      <c r="C204" s="118"/>
      <c r="D204" s="118"/>
      <c r="E204" s="76"/>
      <c r="F204" s="74"/>
      <c r="G204" s="118"/>
      <c r="H204" s="118"/>
      <c r="I204" s="118"/>
      <c r="J204" s="118"/>
      <c r="K204" s="554"/>
      <c r="L204" s="554"/>
      <c r="M204" s="273">
        <v>59</v>
      </c>
      <c r="N204" s="74"/>
      <c r="O204" s="554"/>
      <c r="P204" s="554"/>
      <c r="Q204" s="554"/>
      <c r="R204" s="554">
        <f t="shared" si="2"/>
        <v>0</v>
      </c>
      <c r="S204" s="273">
        <v>59</v>
      </c>
    </row>
    <row r="205" spans="1:255">
      <c r="A205" s="333">
        <v>60</v>
      </c>
      <c r="B205" s="118"/>
      <c r="C205" s="118"/>
      <c r="D205" s="118"/>
      <c r="E205" s="76"/>
      <c r="F205" s="74"/>
      <c r="G205" s="118"/>
      <c r="H205" s="118"/>
      <c r="I205" s="118"/>
      <c r="J205" s="118"/>
      <c r="K205" s="554"/>
      <c r="L205" s="554"/>
      <c r="M205" s="273">
        <v>60</v>
      </c>
      <c r="N205" s="74"/>
      <c r="O205" s="554"/>
      <c r="P205" s="554"/>
      <c r="Q205" s="554"/>
      <c r="R205" s="554">
        <f t="shared" si="2"/>
        <v>0</v>
      </c>
      <c r="S205" s="273">
        <v>60</v>
      </c>
    </row>
    <row r="206" spans="1:255">
      <c r="A206" s="333">
        <v>61</v>
      </c>
      <c r="B206" s="118"/>
      <c r="C206" s="118"/>
      <c r="D206" s="118"/>
      <c r="E206" s="76"/>
      <c r="F206" s="74"/>
      <c r="G206" s="118"/>
      <c r="H206" s="118"/>
      <c r="I206" s="118"/>
      <c r="J206" s="118"/>
      <c r="K206" s="554"/>
      <c r="L206" s="554"/>
      <c r="M206" s="273">
        <v>61</v>
      </c>
      <c r="N206" s="74"/>
      <c r="O206" s="554"/>
      <c r="P206" s="554"/>
      <c r="Q206" s="554"/>
      <c r="R206" s="554">
        <f t="shared" si="2"/>
        <v>0</v>
      </c>
      <c r="S206" s="273">
        <v>61</v>
      </c>
    </row>
    <row r="207" spans="1:255">
      <c r="A207" s="333">
        <v>62</v>
      </c>
      <c r="B207" s="118"/>
      <c r="C207" s="118"/>
      <c r="D207" s="118"/>
      <c r="E207" s="76"/>
      <c r="F207" s="74"/>
      <c r="G207" s="118"/>
      <c r="H207" s="118"/>
      <c r="I207" s="118"/>
      <c r="J207" s="118"/>
      <c r="K207" s="554"/>
      <c r="L207" s="554"/>
      <c r="M207" s="273">
        <v>62</v>
      </c>
      <c r="N207" s="74"/>
      <c r="O207" s="554"/>
      <c r="P207" s="554"/>
      <c r="Q207" s="554"/>
      <c r="R207" s="554">
        <f t="shared" si="2"/>
        <v>0</v>
      </c>
      <c r="S207" s="273">
        <v>62</v>
      </c>
    </row>
    <row r="208" spans="1:255">
      <c r="A208" s="333">
        <v>63</v>
      </c>
      <c r="B208" s="118"/>
      <c r="C208" s="118"/>
      <c r="D208" s="118"/>
      <c r="E208" s="76"/>
      <c r="F208" s="74"/>
      <c r="G208" s="118"/>
      <c r="H208" s="118"/>
      <c r="I208" s="118"/>
      <c r="J208" s="118"/>
      <c r="K208" s="554"/>
      <c r="L208" s="554"/>
      <c r="M208" s="273">
        <v>63</v>
      </c>
      <c r="N208" s="74"/>
      <c r="O208" s="554"/>
      <c r="P208" s="554"/>
      <c r="Q208" s="554"/>
      <c r="R208" s="554">
        <f t="shared" si="2"/>
        <v>0</v>
      </c>
      <c r="S208" s="273">
        <v>63</v>
      </c>
    </row>
    <row r="209" spans="1:19">
      <c r="A209" s="333">
        <v>64</v>
      </c>
      <c r="B209" s="118"/>
      <c r="C209" s="118"/>
      <c r="D209" s="118"/>
      <c r="E209" s="76"/>
      <c r="F209" s="74"/>
      <c r="G209" s="118"/>
      <c r="H209" s="118"/>
      <c r="I209" s="118"/>
      <c r="J209" s="118"/>
      <c r="K209" s="554"/>
      <c r="L209" s="554"/>
      <c r="M209" s="273">
        <v>64</v>
      </c>
      <c r="N209" s="74"/>
      <c r="O209" s="554"/>
      <c r="P209" s="554"/>
      <c r="Q209" s="554"/>
      <c r="R209" s="554">
        <f t="shared" si="2"/>
        <v>0</v>
      </c>
      <c r="S209" s="273">
        <v>64</v>
      </c>
    </row>
    <row r="210" spans="1:19" ht="15.6" thickBot="1">
      <c r="A210" s="340">
        <v>65</v>
      </c>
      <c r="B210" s="824" t="s">
        <v>1938</v>
      </c>
      <c r="C210" s="618"/>
      <c r="D210" s="618"/>
      <c r="E210" s="645"/>
      <c r="F210" s="674"/>
      <c r="G210" s="618"/>
      <c r="H210" s="618"/>
      <c r="I210" s="618"/>
      <c r="J210" s="310">
        <f>SUM(J146:J209)</f>
        <v>0</v>
      </c>
      <c r="K210" s="644">
        <f>SUM(K146:K209)</f>
        <v>0</v>
      </c>
      <c r="L210" s="644">
        <f>SUM(L146:L209)</f>
        <v>0</v>
      </c>
      <c r="M210" s="311">
        <v>65</v>
      </c>
      <c r="N210" s="112"/>
      <c r="O210" s="511">
        <f>SUM(O146:O209)</f>
        <v>0</v>
      </c>
      <c r="P210" s="511">
        <f>SUM(P146:P209)</f>
        <v>0</v>
      </c>
      <c r="Q210" s="511">
        <f>SUM(Q146:Q209)</f>
        <v>0</v>
      </c>
      <c r="R210" s="511">
        <f>SUM(R146:R209)</f>
        <v>0</v>
      </c>
      <c r="S210" s="311">
        <v>65</v>
      </c>
    </row>
    <row r="211" spans="1:19">
      <c r="A211" s="1020"/>
      <c r="B211" s="1020"/>
      <c r="C211"/>
      <c r="D211"/>
      <c r="E211"/>
      <c r="F211"/>
      <c r="G211"/>
      <c r="H211"/>
      <c r="I211"/>
      <c r="J211" s="1011"/>
      <c r="K211" s="1178"/>
      <c r="L211" s="1178"/>
      <c r="M211" s="1020"/>
      <c r="N211" s="1011"/>
      <c r="O211" s="1179"/>
      <c r="P211" s="1179"/>
      <c r="Q211" s="1179"/>
      <c r="R211" s="1179"/>
      <c r="S211" s="1020"/>
    </row>
    <row r="212" spans="1:19">
      <c r="A212" s="471" t="s">
        <v>4864</v>
      </c>
      <c r="B212" s="17"/>
      <c r="C212" s="17"/>
      <c r="D212" s="17"/>
      <c r="E212" s="17"/>
      <c r="F212" s="471" t="s">
        <v>4864</v>
      </c>
      <c r="G212" s="17"/>
      <c r="H212" s="17"/>
      <c r="I212" s="17"/>
      <c r="J212" s="17"/>
      <c r="K212" s="17"/>
      <c r="L212" s="17"/>
      <c r="M212" s="17"/>
      <c r="N212" s="471" t="s">
        <v>4864</v>
      </c>
      <c r="O212" s="17"/>
      <c r="P212" s="17"/>
      <c r="Q212" s="17"/>
      <c r="R212" s="17"/>
      <c r="S212" s="17"/>
    </row>
    <row r="213" spans="1:19">
      <c r="A213" s="69" t="s">
        <v>994</v>
      </c>
      <c r="B213" s="69"/>
      <c r="C213" s="69"/>
      <c r="D213" s="69"/>
      <c r="E213" s="69"/>
      <c r="F213" s="69" t="s">
        <v>995</v>
      </c>
      <c r="G213" s="69"/>
      <c r="H213" s="69"/>
      <c r="I213" s="69"/>
      <c r="J213" s="484"/>
      <c r="K213" s="484"/>
      <c r="L213" s="484"/>
      <c r="M213" s="69"/>
      <c r="N213" s="69" t="s">
        <v>996</v>
      </c>
      <c r="O213" s="69"/>
      <c r="P213" s="484"/>
      <c r="Q213" s="484"/>
      <c r="R213" s="484"/>
      <c r="S213" s="69"/>
    </row>
    <row r="214" spans="1:19">
      <c r="A214"/>
      <c r="B214"/>
      <c r="C214"/>
      <c r="D214"/>
      <c r="E214"/>
      <c r="F214"/>
      <c r="G214"/>
      <c r="H214"/>
      <c r="I214"/>
      <c r="J214"/>
      <c r="K214"/>
      <c r="L214"/>
      <c r="M214"/>
      <c r="N214"/>
      <c r="O214"/>
      <c r="P214"/>
      <c r="Q214"/>
      <c r="R214"/>
      <c r="S214"/>
    </row>
    <row r="215" spans="1:19">
      <c r="A215"/>
      <c r="B215"/>
      <c r="C215"/>
      <c r="D215"/>
      <c r="E215"/>
      <c r="F215"/>
      <c r="G215"/>
      <c r="H215"/>
      <c r="I215"/>
      <c r="J215"/>
      <c r="K215"/>
      <c r="L215"/>
      <c r="M215"/>
      <c r="N215"/>
      <c r="O215"/>
      <c r="P215"/>
      <c r="Q215"/>
      <c r="R215"/>
      <c r="S215"/>
    </row>
    <row r="216" spans="1:19">
      <c r="A216"/>
      <c r="B216"/>
      <c r="C216"/>
      <c r="D216"/>
      <c r="E216"/>
      <c r="F216"/>
      <c r="G216"/>
      <c r="H216"/>
      <c r="I216"/>
      <c r="J216"/>
      <c r="K216"/>
      <c r="L216"/>
      <c r="M216"/>
      <c r="N216"/>
      <c r="O216"/>
      <c r="P216"/>
      <c r="Q216"/>
      <c r="R216"/>
      <c r="S216"/>
    </row>
    <row r="217" spans="1:19">
      <c r="A217"/>
      <c r="B217"/>
      <c r="C217"/>
      <c r="D217"/>
      <c r="E217"/>
      <c r="F217"/>
      <c r="G217"/>
      <c r="H217"/>
      <c r="I217"/>
      <c r="J217"/>
      <c r="K217"/>
      <c r="L217"/>
      <c r="M217"/>
      <c r="N217"/>
      <c r="O217"/>
      <c r="P217"/>
      <c r="Q217"/>
      <c r="R217"/>
      <c r="S217"/>
    </row>
    <row r="218" spans="1:19">
      <c r="A218"/>
      <c r="B218"/>
      <c r="C218"/>
      <c r="D218"/>
      <c r="E218"/>
      <c r="F218"/>
      <c r="G218"/>
      <c r="H218"/>
      <c r="I218"/>
      <c r="J218"/>
      <c r="K218"/>
      <c r="L218"/>
      <c r="M218"/>
      <c r="N218"/>
      <c r="O218"/>
      <c r="P218"/>
      <c r="Q218"/>
      <c r="R218"/>
      <c r="S218"/>
    </row>
    <row r="219" spans="1:19">
      <c r="A219"/>
      <c r="B219"/>
      <c r="C219"/>
      <c r="D219"/>
      <c r="E219"/>
      <c r="F219"/>
      <c r="G219"/>
      <c r="H219"/>
      <c r="I219"/>
      <c r="J219"/>
      <c r="K219"/>
      <c r="L219"/>
      <c r="M219"/>
      <c r="N219"/>
      <c r="O219"/>
      <c r="P219"/>
      <c r="Q219"/>
      <c r="R219"/>
      <c r="S219"/>
    </row>
    <row r="220" spans="1:19">
      <c r="A220"/>
      <c r="B220"/>
      <c r="C220"/>
      <c r="D220"/>
      <c r="E220"/>
      <c r="F220"/>
      <c r="G220"/>
      <c r="H220"/>
      <c r="I220"/>
      <c r="J220"/>
      <c r="K220"/>
      <c r="L220"/>
      <c r="M220"/>
      <c r="N220"/>
      <c r="O220"/>
      <c r="P220"/>
      <c r="Q220"/>
      <c r="R220"/>
      <c r="S220"/>
    </row>
    <row r="221" spans="1:19">
      <c r="A221"/>
      <c r="B221"/>
      <c r="C221"/>
      <c r="D221"/>
      <c r="E221"/>
      <c r="F221"/>
      <c r="G221"/>
      <c r="H221"/>
      <c r="I221"/>
      <c r="J221"/>
      <c r="K221"/>
      <c r="L221"/>
      <c r="M221"/>
      <c r="N221"/>
      <c r="O221"/>
      <c r="P221"/>
      <c r="Q221"/>
      <c r="R221"/>
      <c r="S221"/>
    </row>
    <row r="222" spans="1:19">
      <c r="A222"/>
      <c r="B222"/>
      <c r="C222"/>
      <c r="D222"/>
      <c r="E222"/>
      <c r="F222"/>
      <c r="G222"/>
      <c r="H222"/>
      <c r="I222"/>
      <c r="J222"/>
      <c r="K222"/>
      <c r="L222"/>
      <c r="M222"/>
      <c r="N222"/>
      <c r="O222"/>
      <c r="P222"/>
      <c r="Q222"/>
      <c r="R222"/>
      <c r="S222"/>
    </row>
    <row r="223" spans="1:19">
      <c r="A223"/>
      <c r="B223"/>
      <c r="C223"/>
      <c r="D223"/>
      <c r="E223"/>
      <c r="F223"/>
      <c r="G223"/>
      <c r="H223"/>
      <c r="I223"/>
      <c r="J223"/>
      <c r="K223"/>
      <c r="L223"/>
      <c r="M223"/>
      <c r="N223"/>
      <c r="O223"/>
      <c r="P223"/>
      <c r="Q223"/>
      <c r="R223"/>
      <c r="S223"/>
    </row>
    <row r="224" spans="1:19">
      <c r="A224"/>
      <c r="B224"/>
      <c r="C224"/>
      <c r="D224"/>
      <c r="E224"/>
      <c r="F224"/>
      <c r="G224"/>
      <c r="H224"/>
      <c r="I224"/>
      <c r="J224"/>
      <c r="K224"/>
      <c r="L224"/>
      <c r="M224"/>
      <c r="N224"/>
      <c r="O224"/>
      <c r="P224"/>
      <c r="Q224"/>
      <c r="R224"/>
      <c r="S224"/>
    </row>
    <row r="225" spans="1:19">
      <c r="A225"/>
      <c r="B225"/>
      <c r="C225"/>
      <c r="D225"/>
      <c r="E225"/>
      <c r="F225"/>
      <c r="G225"/>
      <c r="H225"/>
      <c r="I225"/>
      <c r="J225"/>
      <c r="K225"/>
      <c r="L225"/>
      <c r="M225"/>
      <c r="N225"/>
      <c r="O225"/>
      <c r="P225"/>
      <c r="Q225"/>
      <c r="R225"/>
      <c r="S225"/>
    </row>
    <row r="226" spans="1:19">
      <c r="A226"/>
      <c r="B226"/>
      <c r="C226"/>
      <c r="D226"/>
      <c r="E226"/>
      <c r="F226"/>
      <c r="G226"/>
      <c r="H226"/>
      <c r="I226"/>
      <c r="J226"/>
      <c r="K226"/>
      <c r="L226"/>
      <c r="M226"/>
      <c r="N226"/>
      <c r="O226"/>
      <c r="P226"/>
      <c r="Q226"/>
      <c r="R226"/>
      <c r="S226"/>
    </row>
    <row r="227" spans="1:19">
      <c r="A227"/>
      <c r="B227"/>
      <c r="C227"/>
      <c r="D227"/>
      <c r="E227"/>
      <c r="F227"/>
      <c r="G227"/>
      <c r="H227"/>
      <c r="I227"/>
      <c r="J227"/>
      <c r="K227"/>
      <c r="L227"/>
      <c r="M227"/>
      <c r="N227"/>
      <c r="O227"/>
      <c r="P227"/>
      <c r="Q227"/>
      <c r="R227"/>
      <c r="S227"/>
    </row>
  </sheetData>
  <customSheetViews>
    <customSheetView guid="{B03EE9F7-5DE6-4312-9CF8-68BFF35B892B}" scale="85" colorId="22" showPageBreaks="1" printArea="1" topLeftCell="F1">
      <selection activeCell="O30" sqref="O30"/>
      <rowBreaks count="1" manualBreakCount="1">
        <brk id="136" max="18" man="1"/>
      </rowBreaks>
      <colBreaks count="2" manualBreakCount="2">
        <brk id="5" max="56" man="1"/>
        <brk id="13" max="56" man="1"/>
      </colBreaks>
      <pageMargins left="0" right="0" top="0" bottom="0" header="0" footer="0"/>
      <printOptions horizontalCentered="1" verticalCentered="1"/>
      <pageSetup scale="61" fitToWidth="3" fitToHeight="3" pageOrder="overThenDown" orientation="portrait" horizontalDpi="300" verticalDpi="300" r:id="rId1"/>
      <headerFooter alignWithMargins="0"/>
    </customSheetView>
    <customSheetView guid="{6604920B-9A9A-4B1B-8001-ABFAE204A5A1}" scale="85" colorId="22" showPageBreaks="1" topLeftCell="F1">
      <selection activeCell="O30" sqref="O30"/>
      <rowBreaks count="2" manualBreakCount="2">
        <brk id="83" max="16383" man="1"/>
        <brk id="136" max="18" man="1"/>
      </rowBreaks>
      <colBreaks count="3" manualBreakCount="3">
        <brk id="5" max="56" man="1"/>
        <brk id="13" max="56" man="1"/>
        <brk id="23" max="1048575" man="1"/>
      </colBreaks>
      <pageMargins left="0" right="0" top="0" bottom="0" header="0" footer="0"/>
      <printOptions horizontalCentered="1" verticalCentered="1"/>
      <pageSetup scale="61" fitToWidth="3" fitToHeight="3" pageOrder="overThenDown" orientation="portrait" horizontalDpi="300" verticalDpi="300" r:id="rId2"/>
      <headerFooter alignWithMargins="0"/>
    </customSheetView>
    <customSheetView guid="{725D19D6-B2FF-4AA6-9BA8-2C93787C1292}" scale="85" colorId="22" showRuler="0">
      <selection activeCell="B2" sqref="B2"/>
      <rowBreaks count="1" manualBreakCount="1">
        <brk id="136" max="18" man="1"/>
      </rowBreaks>
      <colBreaks count="2" manualBreakCount="2">
        <brk id="5" max="56" man="1"/>
        <brk id="13" max="56" man="1"/>
      </colBreaks>
      <pageMargins left="0" right="0" top="0" bottom="0" header="0" footer="0"/>
      <printOptions horizontalCentered="1" verticalCentered="1"/>
      <pageSetup scale="61" fitToWidth="3" fitToHeight="3" pageOrder="overThenDown" orientation="portrait" horizontalDpi="300" verticalDpi="300" r:id="rId3"/>
      <headerFooter alignWithMargins="0"/>
    </customSheetView>
    <customSheetView guid="{00D7FFF0-A637-4B2D-8964-7D108FE27DC9}" scale="85" colorId="22" topLeftCell="F1">
      <selection activeCell="O30" sqref="O30"/>
      <rowBreaks count="1" manualBreakCount="1">
        <brk id="136" max="18" man="1"/>
      </rowBreaks>
      <colBreaks count="2" manualBreakCount="2">
        <brk id="5" max="56" man="1"/>
        <brk id="13" max="56" man="1"/>
      </colBreaks>
      <pageMargins left="0" right="0" top="0" bottom="0" header="0" footer="0"/>
      <printOptions horizontalCentered="1" verticalCentered="1"/>
      <pageSetup scale="61" fitToWidth="3" fitToHeight="3" pageOrder="overThenDown" orientation="portrait" horizontalDpi="300" verticalDpi="300" r:id="rId4"/>
      <headerFooter alignWithMargins="0"/>
    </customSheetView>
    <customSheetView guid="{8930B103-E5CB-49CF-B279-92DC95584FC0}" scale="85" colorId="22" showPageBreaks="1" printArea="1" topLeftCell="F1">
      <selection activeCell="O30" sqref="O30"/>
      <rowBreaks count="1" manualBreakCount="1">
        <brk id="136" max="18" man="1"/>
      </rowBreaks>
      <colBreaks count="2" manualBreakCount="2">
        <brk id="5" max="56" man="1"/>
        <brk id="13" max="56" man="1"/>
      </colBreaks>
      <pageMargins left="0" right="0" top="0" bottom="0" header="0" footer="0"/>
      <printOptions horizontalCentered="1" verticalCentered="1"/>
      <pageSetup scale="61" fitToWidth="3" fitToHeight="3" pageOrder="overThenDown" orientation="portrait" horizontalDpi="300" verticalDpi="300" r:id="rId5"/>
      <headerFooter alignWithMargins="0"/>
    </customSheetView>
  </customSheetViews>
  <phoneticPr fontId="54" type="noConversion"/>
  <printOptions horizontalCentered="1" verticalCentered="1"/>
  <pageMargins left="0" right="0" top="0" bottom="0" header="0" footer="0"/>
  <pageSetup scale="61" fitToWidth="3" fitToHeight="3" pageOrder="overThenDown" orientation="portrait" horizontalDpi="300" verticalDpi="300" r:id="rId6"/>
  <headerFooter alignWithMargins="0"/>
  <rowBreaks count="1" manualBreakCount="1">
    <brk id="136" max="18" man="1"/>
  </rowBreaks>
  <colBreaks count="2" manualBreakCount="2">
    <brk id="5" max="56" man="1"/>
    <brk id="13" max="56" man="1"/>
  </colBreaks>
</worksheet>
</file>

<file path=xl/worksheets/sheet54.xml><?xml version="1.0" encoding="utf-8"?>
<worksheet xmlns="http://schemas.openxmlformats.org/spreadsheetml/2006/main" xmlns:r="http://schemas.openxmlformats.org/officeDocument/2006/relationships">
  <sheetPr transitionEvaluation="1"/>
  <dimension ref="A1:H122"/>
  <sheetViews>
    <sheetView defaultGridColor="0" view="pageBreakPreview" colorId="22" zoomScale="60" zoomScaleNormal="85" workbookViewId="0">
      <selection activeCell="E34" sqref="E34"/>
    </sheetView>
  </sheetViews>
  <sheetFormatPr defaultColWidth="9.6328125" defaultRowHeight="15"/>
  <cols>
    <col min="1" max="1" width="4.6328125" customWidth="1"/>
    <col min="2" max="2" width="22.6328125" customWidth="1"/>
    <col min="3" max="3" width="13.36328125" customWidth="1"/>
    <col min="4" max="4" width="12.6328125" customWidth="1"/>
    <col min="5" max="5" width="15" customWidth="1"/>
    <col min="6" max="6" width="14.1796875" customWidth="1"/>
    <col min="7" max="7" width="12.6328125" customWidth="1"/>
    <col min="8" max="8" width="13.6328125" customWidth="1"/>
  </cols>
  <sheetData>
    <row r="1" spans="1:8">
      <c r="A1" s="29" t="s">
        <v>1429</v>
      </c>
      <c r="B1" s="66"/>
      <c r="C1" s="1108"/>
      <c r="D1" s="262" t="s">
        <v>2377</v>
      </c>
      <c r="E1" s="1108"/>
      <c r="F1" s="262" t="s">
        <v>1431</v>
      </c>
      <c r="G1" s="262" t="s">
        <v>1432</v>
      </c>
      <c r="H1" s="67"/>
    </row>
    <row r="2" spans="1:8">
      <c r="A2" s="72" t="str">
        <f>'Data Sheet'!$C$25</f>
        <v>Rochester Gas &amp; Electric Corporation</v>
      </c>
      <c r="B2" s="17"/>
      <c r="C2" s="1105"/>
      <c r="D2" s="98" t="s">
        <v>3719</v>
      </c>
      <c r="E2" s="1105"/>
      <c r="F2" s="98" t="s">
        <v>1434</v>
      </c>
      <c r="G2" s="98"/>
      <c r="H2" s="73"/>
    </row>
    <row r="3" spans="1:8" ht="15" customHeight="1">
      <c r="A3" s="72"/>
      <c r="B3" s="17"/>
      <c r="C3" s="1105"/>
      <c r="D3" s="98" t="s">
        <v>3720</v>
      </c>
      <c r="E3" s="17"/>
      <c r="F3" s="1187" t="str">
        <f>'Data Sheet'!$C$40</f>
        <v xml:space="preserve"> </v>
      </c>
      <c r="G3" s="1104" t="str">
        <f>'Data Sheet'!$C$38</f>
        <v>12/31/2013</v>
      </c>
      <c r="H3" s="1184"/>
    </row>
    <row r="4" spans="1:8" ht="15" customHeight="1">
      <c r="A4" s="87"/>
      <c r="B4" s="89"/>
      <c r="C4" s="89"/>
      <c r="D4" s="89"/>
      <c r="E4" s="89"/>
      <c r="F4" s="89"/>
      <c r="G4" s="89"/>
      <c r="H4" s="85"/>
    </row>
    <row r="5" spans="1:8">
      <c r="A5" s="377" t="s">
        <v>997</v>
      </c>
      <c r="B5" s="69"/>
      <c r="C5" s="1106"/>
      <c r="D5" s="69"/>
      <c r="E5" s="69"/>
      <c r="F5" s="69"/>
      <c r="G5" s="69"/>
      <c r="H5" s="70"/>
    </row>
    <row r="6" spans="1:8">
      <c r="A6" s="377" t="s">
        <v>4875</v>
      </c>
      <c r="B6" s="69"/>
      <c r="C6" s="1106"/>
      <c r="D6" s="69"/>
      <c r="E6" s="69"/>
      <c r="F6" s="69"/>
      <c r="G6" s="69"/>
      <c r="H6" s="70"/>
    </row>
    <row r="7" spans="1:8">
      <c r="A7" s="74"/>
      <c r="B7" s="77"/>
      <c r="C7" s="77"/>
      <c r="D7" s="77"/>
      <c r="E7" s="77"/>
      <c r="F7" s="77"/>
      <c r="G7" s="77"/>
      <c r="H7" s="76"/>
    </row>
    <row r="8" spans="1:8">
      <c r="A8" s="689" t="s">
        <v>2005</v>
      </c>
      <c r="B8" s="675" t="s">
        <v>998</v>
      </c>
      <c r="C8" s="267"/>
      <c r="D8" s="267"/>
      <c r="E8" s="267"/>
      <c r="F8" s="267"/>
      <c r="G8" s="267"/>
      <c r="H8" s="268"/>
    </row>
    <row r="9" spans="1:8">
      <c r="A9" s="266"/>
      <c r="B9" s="675" t="s">
        <v>999</v>
      </c>
      <c r="C9" s="267"/>
      <c r="D9" s="267"/>
      <c r="E9" s="267"/>
      <c r="F9" s="267"/>
      <c r="G9" s="267"/>
      <c r="H9" s="268"/>
    </row>
    <row r="10" spans="1:8">
      <c r="A10" s="689" t="s">
        <v>1922</v>
      </c>
      <c r="B10" s="675" t="s">
        <v>4292</v>
      </c>
      <c r="C10" s="267"/>
      <c r="D10" s="267"/>
      <c r="E10" s="267"/>
      <c r="F10" s="267"/>
      <c r="G10" s="267"/>
      <c r="H10" s="268"/>
    </row>
    <row r="11" spans="1:8">
      <c r="A11" s="266"/>
      <c r="B11" s="675" t="s">
        <v>1900</v>
      </c>
      <c r="C11" s="267"/>
      <c r="D11" s="267"/>
      <c r="E11" s="267"/>
      <c r="F11" s="267"/>
      <c r="G11" s="267"/>
      <c r="H11" s="268"/>
    </row>
    <row r="12" spans="1:8">
      <c r="A12" s="266"/>
      <c r="B12" s="675" t="s">
        <v>1901</v>
      </c>
      <c r="C12" s="267"/>
      <c r="D12" s="267"/>
      <c r="E12" s="267"/>
      <c r="F12" s="267"/>
      <c r="G12" s="267"/>
      <c r="H12" s="268"/>
    </row>
    <row r="13" spans="1:8">
      <c r="A13" s="689" t="s">
        <v>1923</v>
      </c>
      <c r="B13" s="675" t="s">
        <v>1902</v>
      </c>
      <c r="C13" s="267"/>
      <c r="D13" s="267"/>
      <c r="E13" s="267"/>
      <c r="F13" s="267"/>
      <c r="G13" s="267"/>
      <c r="H13" s="268"/>
    </row>
    <row r="14" spans="1:8">
      <c r="A14" s="266"/>
      <c r="B14" s="675" t="s">
        <v>1903</v>
      </c>
      <c r="C14" s="267"/>
      <c r="D14" s="267"/>
      <c r="E14" s="267"/>
      <c r="F14" s="267"/>
      <c r="G14" s="267"/>
      <c r="H14" s="268"/>
    </row>
    <row r="15" spans="1:8">
      <c r="A15" s="689" t="s">
        <v>3069</v>
      </c>
      <c r="B15" s="675" t="s">
        <v>1904</v>
      </c>
      <c r="C15" s="267"/>
      <c r="D15" s="267"/>
      <c r="E15" s="267"/>
      <c r="F15" s="267"/>
      <c r="G15" s="267"/>
      <c r="H15" s="268"/>
    </row>
    <row r="16" spans="1:8">
      <c r="A16" s="689" t="s">
        <v>1597</v>
      </c>
      <c r="B16" s="675" t="s">
        <v>1905</v>
      </c>
      <c r="C16" s="267"/>
      <c r="D16" s="267"/>
      <c r="E16" s="267"/>
      <c r="F16" s="267"/>
      <c r="G16" s="267"/>
      <c r="H16" s="268"/>
    </row>
    <row r="17" spans="1:8">
      <c r="A17" s="266"/>
      <c r="B17" s="675" t="s">
        <v>1906</v>
      </c>
      <c r="C17" s="267"/>
      <c r="D17" s="267"/>
      <c r="E17" s="267"/>
      <c r="F17" s="267"/>
      <c r="G17" s="267"/>
      <c r="H17" s="268"/>
    </row>
    <row r="18" spans="1:8">
      <c r="A18" s="266"/>
      <c r="B18" s="675" t="s">
        <v>1907</v>
      </c>
      <c r="C18" s="267"/>
      <c r="D18" s="267"/>
      <c r="E18" s="267"/>
      <c r="F18" s="267"/>
      <c r="G18" s="267"/>
      <c r="H18" s="268"/>
    </row>
    <row r="19" spans="1:8">
      <c r="A19" s="266"/>
      <c r="B19" s="675" t="s">
        <v>1908</v>
      </c>
      <c r="C19" s="267"/>
      <c r="D19" s="267"/>
      <c r="E19" s="267"/>
      <c r="F19" s="267"/>
      <c r="G19" s="267"/>
      <c r="H19" s="268"/>
    </row>
    <row r="20" spans="1:8">
      <c r="A20" s="266"/>
      <c r="B20" s="675" t="s">
        <v>1909</v>
      </c>
      <c r="C20" s="267"/>
      <c r="D20" s="267"/>
      <c r="E20" s="267"/>
      <c r="F20" s="267"/>
      <c r="G20" s="267"/>
      <c r="H20" s="268"/>
    </row>
    <row r="21" spans="1:8">
      <c r="A21" s="266"/>
      <c r="B21" s="675" t="s">
        <v>1910</v>
      </c>
      <c r="C21" s="267"/>
      <c r="D21" s="267"/>
      <c r="E21" s="267"/>
      <c r="F21" s="267"/>
      <c r="G21" s="267"/>
      <c r="H21" s="268"/>
    </row>
    <row r="22" spans="1:8">
      <c r="A22" s="689" t="s">
        <v>5088</v>
      </c>
      <c r="B22" s="675" t="s">
        <v>1911</v>
      </c>
      <c r="C22" s="267"/>
      <c r="D22" s="267"/>
      <c r="E22" s="267"/>
      <c r="F22" s="267"/>
      <c r="G22" s="267"/>
      <c r="H22" s="268"/>
    </row>
    <row r="23" spans="1:8">
      <c r="A23" s="266"/>
      <c r="B23" s="675" t="s">
        <v>1869</v>
      </c>
      <c r="C23" s="267"/>
      <c r="D23" s="267"/>
      <c r="E23" s="267"/>
      <c r="F23" s="267"/>
      <c r="G23" s="267"/>
      <c r="H23" s="268"/>
    </row>
    <row r="24" spans="1:8">
      <c r="A24" s="266"/>
      <c r="B24" s="675" t="s">
        <v>1870</v>
      </c>
      <c r="C24" s="267"/>
      <c r="D24" s="267"/>
      <c r="E24" s="267"/>
      <c r="F24" s="267"/>
      <c r="G24" s="267"/>
      <c r="H24" s="268"/>
    </row>
    <row r="25" spans="1:8">
      <c r="A25" s="266"/>
      <c r="B25" s="675" t="s">
        <v>1871</v>
      </c>
      <c r="C25" s="267"/>
      <c r="D25" s="267"/>
      <c r="E25" s="267"/>
      <c r="F25" s="267"/>
      <c r="G25" s="267"/>
      <c r="H25" s="268"/>
    </row>
    <row r="26" spans="1:8">
      <c r="A26" s="689" t="s">
        <v>5094</v>
      </c>
      <c r="B26" s="675" t="s">
        <v>2079</v>
      </c>
      <c r="C26" s="267"/>
      <c r="D26" s="267"/>
      <c r="E26" s="267"/>
      <c r="F26" s="267"/>
      <c r="G26" s="267"/>
      <c r="H26" s="268"/>
    </row>
    <row r="27" spans="1:8">
      <c r="A27" s="647"/>
      <c r="B27" s="676"/>
      <c r="C27" s="677"/>
      <c r="D27" s="676"/>
      <c r="E27" s="677"/>
      <c r="F27" s="677"/>
      <c r="G27" s="677"/>
      <c r="H27" s="650"/>
    </row>
    <row r="28" spans="1:8">
      <c r="A28" s="657"/>
      <c r="B28" s="678"/>
      <c r="C28" s="267" t="s">
        <v>1872</v>
      </c>
      <c r="D28" s="678"/>
      <c r="E28" s="679" t="s">
        <v>3359</v>
      </c>
      <c r="F28" s="679"/>
      <c r="G28" s="679"/>
      <c r="H28" s="680"/>
    </row>
    <row r="29" spans="1:8">
      <c r="A29" s="657"/>
      <c r="B29" s="658" t="s">
        <v>3360</v>
      </c>
      <c r="C29" s="356"/>
      <c r="D29" s="662"/>
      <c r="E29" s="356"/>
      <c r="F29" s="356"/>
      <c r="G29" s="356"/>
      <c r="H29" s="357"/>
    </row>
    <row r="30" spans="1:8">
      <c r="A30" s="657"/>
      <c r="B30" s="658" t="s">
        <v>3361</v>
      </c>
      <c r="C30" s="658" t="s">
        <v>1134</v>
      </c>
      <c r="D30" s="658" t="s">
        <v>1134</v>
      </c>
      <c r="E30" s="678" t="s">
        <v>1135</v>
      </c>
      <c r="F30" s="658" t="s">
        <v>1136</v>
      </c>
      <c r="G30" s="834" t="s">
        <v>1137</v>
      </c>
      <c r="H30" s="835" t="s">
        <v>3362</v>
      </c>
    </row>
    <row r="31" spans="1:8">
      <c r="A31" s="681" t="s">
        <v>1357</v>
      </c>
      <c r="B31" s="658" t="s">
        <v>972</v>
      </c>
      <c r="C31" s="658" t="s">
        <v>975</v>
      </c>
      <c r="D31" s="658" t="s">
        <v>4860</v>
      </c>
      <c r="E31" s="658" t="s">
        <v>1146</v>
      </c>
      <c r="F31" s="658" t="s">
        <v>1146</v>
      </c>
      <c r="G31" s="834" t="s">
        <v>3363</v>
      </c>
      <c r="H31" s="682" t="s">
        <v>3364</v>
      </c>
    </row>
    <row r="32" spans="1:8">
      <c r="A32" s="683" t="s">
        <v>1360</v>
      </c>
      <c r="B32" s="661" t="s">
        <v>446</v>
      </c>
      <c r="C32" s="661" t="s">
        <v>447</v>
      </c>
      <c r="D32" s="661" t="s">
        <v>448</v>
      </c>
      <c r="E32" s="661" t="s">
        <v>449</v>
      </c>
      <c r="F32" s="661" t="s">
        <v>1953</v>
      </c>
      <c r="G32" s="836" t="s">
        <v>3365</v>
      </c>
      <c r="H32" s="837" t="s">
        <v>1955</v>
      </c>
    </row>
    <row r="33" spans="1:8">
      <c r="A33" s="333">
        <v>1</v>
      </c>
      <c r="B33" s="118" t="s">
        <v>73</v>
      </c>
      <c r="C33" s="554"/>
      <c r="D33" s="554"/>
      <c r="E33" s="390"/>
      <c r="F33" s="390"/>
      <c r="G33" s="552"/>
      <c r="H33" s="1842">
        <f t="shared" ref="H33:H47" si="0">SUM(E33:G33)</f>
        <v>0</v>
      </c>
    </row>
    <row r="34" spans="1:8">
      <c r="A34" s="333">
        <v>2</v>
      </c>
      <c r="B34" s="118" t="s">
        <v>74</v>
      </c>
      <c r="C34" s="554" t="s">
        <v>4688</v>
      </c>
      <c r="D34" s="554"/>
      <c r="E34" s="554">
        <v>11737</v>
      </c>
      <c r="F34" s="554"/>
      <c r="G34" s="555"/>
      <c r="H34" s="1843">
        <f t="shared" si="0"/>
        <v>11737</v>
      </c>
    </row>
    <row r="35" spans="1:8">
      <c r="A35" s="333">
        <v>3</v>
      </c>
      <c r="B35" s="118"/>
      <c r="C35" s="554"/>
      <c r="D35" s="554"/>
      <c r="E35" s="554"/>
      <c r="F35" s="554"/>
      <c r="G35" s="555"/>
      <c r="H35" s="1843">
        <f t="shared" si="0"/>
        <v>0</v>
      </c>
    </row>
    <row r="36" spans="1:8">
      <c r="A36" s="333">
        <v>4</v>
      </c>
      <c r="B36" s="118" t="s">
        <v>75</v>
      </c>
      <c r="C36" s="554" t="s">
        <v>4688</v>
      </c>
      <c r="D36" s="554"/>
      <c r="E36" s="554">
        <v>322239</v>
      </c>
      <c r="F36" s="554"/>
      <c r="G36" s="555"/>
      <c r="H36" s="1843">
        <f t="shared" si="0"/>
        <v>322239</v>
      </c>
    </row>
    <row r="37" spans="1:8">
      <c r="A37" s="333">
        <v>5</v>
      </c>
      <c r="B37" s="118"/>
      <c r="C37" s="554"/>
      <c r="D37" s="554"/>
      <c r="E37" s="554"/>
      <c r="F37" s="554"/>
      <c r="G37" s="555"/>
      <c r="H37" s="1843">
        <f t="shared" si="0"/>
        <v>0</v>
      </c>
    </row>
    <row r="38" spans="1:8">
      <c r="A38" s="333">
        <v>6</v>
      </c>
      <c r="B38" s="118" t="s">
        <v>4691</v>
      </c>
      <c r="C38" s="554" t="s">
        <v>4688</v>
      </c>
      <c r="D38" s="554"/>
      <c r="E38" s="554">
        <v>1236</v>
      </c>
      <c r="F38" s="554"/>
      <c r="G38" s="555"/>
      <c r="H38" s="1843">
        <f t="shared" si="0"/>
        <v>1236</v>
      </c>
    </row>
    <row r="39" spans="1:8">
      <c r="A39" s="333">
        <v>7</v>
      </c>
      <c r="B39" s="118"/>
      <c r="C39" s="554"/>
      <c r="D39" s="554"/>
      <c r="E39" s="554"/>
      <c r="F39" s="554"/>
      <c r="G39" s="555"/>
      <c r="H39" s="1843">
        <f t="shared" si="0"/>
        <v>0</v>
      </c>
    </row>
    <row r="40" spans="1:8">
      <c r="A40" s="333">
        <v>8</v>
      </c>
      <c r="B40" s="118" t="s">
        <v>1589</v>
      </c>
      <c r="C40" s="554"/>
      <c r="D40" s="554"/>
      <c r="E40" s="554">
        <v>3204</v>
      </c>
      <c r="F40" s="554"/>
      <c r="G40" s="555"/>
      <c r="H40" s="1843">
        <f t="shared" si="0"/>
        <v>3204</v>
      </c>
    </row>
    <row r="41" spans="1:8">
      <c r="A41" s="333">
        <v>9</v>
      </c>
      <c r="B41" s="118"/>
      <c r="C41" s="554"/>
      <c r="D41" s="554"/>
      <c r="E41" s="554"/>
      <c r="F41" s="554"/>
      <c r="G41" s="555"/>
      <c r="H41" s="1843">
        <f t="shared" si="0"/>
        <v>0</v>
      </c>
    </row>
    <row r="42" spans="1:8">
      <c r="A42" s="333">
        <v>10</v>
      </c>
      <c r="B42" s="118" t="s">
        <v>76</v>
      </c>
      <c r="C42" s="554" t="s">
        <v>4688</v>
      </c>
      <c r="D42" s="554"/>
      <c r="E42" s="554">
        <v>248</v>
      </c>
      <c r="F42" s="554"/>
      <c r="G42" s="555"/>
      <c r="H42" s="1843">
        <f t="shared" si="0"/>
        <v>248</v>
      </c>
    </row>
    <row r="43" spans="1:8">
      <c r="A43" s="333">
        <v>11</v>
      </c>
      <c r="B43" s="118"/>
      <c r="C43" s="554"/>
      <c r="D43" s="554"/>
      <c r="E43" s="554"/>
      <c r="F43" s="554"/>
      <c r="G43" s="555"/>
      <c r="H43" s="1843">
        <f t="shared" si="0"/>
        <v>0</v>
      </c>
    </row>
    <row r="44" spans="1:8">
      <c r="A44" s="333">
        <v>12</v>
      </c>
      <c r="B44" s="118"/>
      <c r="C44" s="554"/>
      <c r="D44" s="554"/>
      <c r="E44" s="554"/>
      <c r="F44" s="554"/>
      <c r="G44" s="555"/>
      <c r="H44" s="1843">
        <f t="shared" si="0"/>
        <v>0</v>
      </c>
    </row>
    <row r="45" spans="1:8">
      <c r="A45" s="333">
        <v>13</v>
      </c>
      <c r="B45" s="118"/>
      <c r="C45" s="554"/>
      <c r="D45" s="554"/>
      <c r="E45" s="554"/>
      <c r="F45" s="554"/>
      <c r="G45" s="555"/>
      <c r="H45" s="1843">
        <f t="shared" si="0"/>
        <v>0</v>
      </c>
    </row>
    <row r="46" spans="1:8">
      <c r="A46" s="333">
        <v>14</v>
      </c>
      <c r="B46" s="118"/>
      <c r="C46" s="554"/>
      <c r="D46" s="554"/>
      <c r="E46" s="554"/>
      <c r="F46" s="554"/>
      <c r="G46" s="555"/>
      <c r="H46" s="1843">
        <f t="shared" si="0"/>
        <v>0</v>
      </c>
    </row>
    <row r="47" spans="1:8">
      <c r="A47" s="333">
        <v>15</v>
      </c>
      <c r="B47" s="118" t="s">
        <v>3890</v>
      </c>
      <c r="C47" s="554"/>
      <c r="D47" s="554"/>
      <c r="E47" s="554"/>
      <c r="F47" s="554"/>
      <c r="G47" s="555"/>
      <c r="H47" s="1843">
        <f t="shared" si="0"/>
        <v>0</v>
      </c>
    </row>
    <row r="48" spans="1:8">
      <c r="A48" s="333">
        <v>16</v>
      </c>
      <c r="B48" s="492" t="s">
        <v>1938</v>
      </c>
      <c r="C48" s="554">
        <f t="shared" ref="C48:H48" si="1">SUM(C33:C47)</f>
        <v>0</v>
      </c>
      <c r="D48" s="554">
        <f t="shared" si="1"/>
        <v>0</v>
      </c>
      <c r="E48" s="390">
        <f t="shared" si="1"/>
        <v>338664</v>
      </c>
      <c r="F48" s="390">
        <f t="shared" si="1"/>
        <v>0</v>
      </c>
      <c r="G48" s="390">
        <f t="shared" si="1"/>
        <v>0</v>
      </c>
      <c r="H48" s="1844">
        <f t="shared" si="1"/>
        <v>338664</v>
      </c>
    </row>
    <row r="49" spans="1:8">
      <c r="A49" s="1190"/>
      <c r="B49" s="1132"/>
      <c r="C49" s="1132"/>
      <c r="D49" s="1132"/>
      <c r="E49" s="1132"/>
      <c r="F49" s="1132"/>
      <c r="G49" s="1132"/>
      <c r="H49" s="1191"/>
    </row>
    <row r="50" spans="1:8">
      <c r="A50" s="1168"/>
      <c r="B50" s="1105"/>
      <c r="C50" s="1105"/>
      <c r="D50" s="1105"/>
      <c r="E50" s="1105"/>
      <c r="F50" s="1105"/>
      <c r="G50" s="1105"/>
      <c r="H50" s="1169"/>
    </row>
    <row r="51" spans="1:8">
      <c r="A51" s="1168"/>
      <c r="B51" s="1105"/>
      <c r="C51" s="1105"/>
      <c r="D51" s="1105"/>
      <c r="E51" s="1105"/>
      <c r="F51" s="1105"/>
      <c r="G51" s="1105"/>
      <c r="H51" s="1169"/>
    </row>
    <row r="52" spans="1:8">
      <c r="A52" s="1168"/>
      <c r="B52" s="1105"/>
      <c r="C52" s="1105"/>
      <c r="D52" s="1105"/>
      <c r="E52" s="1105"/>
      <c r="F52" s="1105"/>
      <c r="G52" s="1105"/>
      <c r="H52" s="1169"/>
    </row>
    <row r="53" spans="1:8">
      <c r="A53" s="1168"/>
      <c r="B53" s="1105"/>
      <c r="C53" s="1105"/>
      <c r="D53" s="1105"/>
      <c r="E53" s="1105"/>
      <c r="F53" s="1105"/>
      <c r="G53" s="1105"/>
      <c r="H53" s="1169"/>
    </row>
    <row r="54" spans="1:8">
      <c r="A54" s="1168"/>
      <c r="B54" s="1105"/>
      <c r="C54" s="1105"/>
      <c r="D54" s="1105"/>
      <c r="E54" s="1105"/>
      <c r="F54" s="1105"/>
      <c r="G54" s="1105"/>
      <c r="H54" s="1169"/>
    </row>
    <row r="55" spans="1:8" ht="15.6" thickBot="1">
      <c r="A55" s="1192"/>
      <c r="B55" s="1158"/>
      <c r="C55" s="1158"/>
      <c r="D55" s="1158"/>
      <c r="E55" s="1158"/>
      <c r="F55" s="1158"/>
      <c r="G55" s="1158"/>
      <c r="H55" s="1193"/>
    </row>
    <row r="57" spans="1:8">
      <c r="A57" s="17" t="s">
        <v>1148</v>
      </c>
      <c r="E57" s="346"/>
      <c r="F57" s="69"/>
      <c r="G57" s="331"/>
      <c r="H57" s="69" t="s">
        <v>3366</v>
      </c>
    </row>
    <row r="58" spans="1:8">
      <c r="A58" s="69" t="s">
        <v>3367</v>
      </c>
      <c r="B58" s="1106"/>
      <c r="C58" s="1106"/>
      <c r="D58" s="1106"/>
      <c r="E58" s="1106"/>
      <c r="F58" s="1106"/>
      <c r="G58" s="1106"/>
      <c r="H58" s="1106"/>
    </row>
    <row r="59" spans="1:8" ht="15.6">
      <c r="A59" s="71" t="s">
        <v>3620</v>
      </c>
      <c r="B59" s="1106"/>
      <c r="C59" s="1106"/>
      <c r="D59" s="1106"/>
      <c r="E59" s="1106"/>
      <c r="F59" s="1106"/>
      <c r="G59" s="1106"/>
      <c r="H59" s="1106"/>
    </row>
    <row r="61" spans="1:8" ht="16.2" thickBot="1">
      <c r="A61" s="1175" t="str">
        <f>'Data Sheet'!$C$25</f>
        <v>Rochester Gas &amp; Electric Corporation</v>
      </c>
      <c r="B61" s="1105"/>
      <c r="C61" s="1105"/>
      <c r="D61" s="1105"/>
      <c r="E61" s="1105"/>
      <c r="F61" s="1164" t="str">
        <f>'Data Sheet'!$C$40</f>
        <v xml:space="preserve"> </v>
      </c>
      <c r="G61" t="str">
        <f>'Data Sheet'!$C$38</f>
        <v>12/31/2013</v>
      </c>
    </row>
    <row r="62" spans="1:8">
      <c r="A62" s="29"/>
      <c r="B62" s="66"/>
      <c r="C62" s="66"/>
      <c r="D62" s="66"/>
      <c r="E62" s="66"/>
      <c r="F62" s="66"/>
      <c r="G62" s="66"/>
      <c r="H62" s="67"/>
    </row>
    <row r="63" spans="1:8">
      <c r="A63" s="377" t="s">
        <v>997</v>
      </c>
      <c r="B63" s="69"/>
      <c r="C63" s="1106"/>
      <c r="D63" s="69"/>
      <c r="E63" s="69"/>
      <c r="F63" s="69"/>
      <c r="G63" s="69"/>
      <c r="H63" s="70"/>
    </row>
    <row r="64" spans="1:8">
      <c r="A64" s="377" t="s">
        <v>4875</v>
      </c>
      <c r="B64" s="69"/>
      <c r="C64" s="1106"/>
      <c r="D64" s="69"/>
      <c r="E64" s="69"/>
      <c r="F64" s="69"/>
      <c r="G64" s="69"/>
      <c r="H64" s="70"/>
    </row>
    <row r="65" spans="1:8">
      <c r="A65" s="74"/>
      <c r="B65" s="77"/>
      <c r="C65" s="77"/>
      <c r="D65" s="77"/>
      <c r="E65" s="77"/>
      <c r="F65" s="77"/>
      <c r="G65" s="77"/>
      <c r="H65" s="76"/>
    </row>
    <row r="66" spans="1:8">
      <c r="A66" s="439"/>
      <c r="B66" s="82"/>
      <c r="C66" s="89"/>
      <c r="D66" s="82"/>
      <c r="E66" s="89"/>
      <c r="F66" s="89"/>
      <c r="G66" s="89"/>
      <c r="H66" s="85"/>
    </row>
    <row r="67" spans="1:8">
      <c r="A67" s="80"/>
      <c r="B67" s="81"/>
      <c r="C67" s="17" t="s">
        <v>1872</v>
      </c>
      <c r="D67" s="81"/>
      <c r="E67" s="69" t="s">
        <v>3359</v>
      </c>
      <c r="F67" s="69"/>
      <c r="G67" s="69"/>
      <c r="H67" s="70"/>
    </row>
    <row r="68" spans="1:8">
      <c r="A68" s="80"/>
      <c r="B68" s="347" t="s">
        <v>3360</v>
      </c>
      <c r="C68" s="77"/>
      <c r="D68" s="118"/>
      <c r="E68" s="77"/>
      <c r="F68" s="77"/>
      <c r="G68" s="77"/>
      <c r="H68" s="76"/>
    </row>
    <row r="69" spans="1:8">
      <c r="A69" s="80"/>
      <c r="B69" s="347" t="s">
        <v>3361</v>
      </c>
      <c r="C69" s="347" t="s">
        <v>1134</v>
      </c>
      <c r="D69" s="347" t="s">
        <v>1134</v>
      </c>
      <c r="E69" s="81" t="s">
        <v>1135</v>
      </c>
      <c r="F69" s="347" t="s">
        <v>1136</v>
      </c>
      <c r="G69" s="346" t="s">
        <v>1137</v>
      </c>
      <c r="H69" s="270" t="s">
        <v>3362</v>
      </c>
    </row>
    <row r="70" spans="1:8">
      <c r="A70" s="332" t="s">
        <v>1357</v>
      </c>
      <c r="B70" s="347" t="s">
        <v>972</v>
      </c>
      <c r="C70" s="347" t="s">
        <v>975</v>
      </c>
      <c r="D70" s="347" t="s">
        <v>4860</v>
      </c>
      <c r="E70" s="347" t="s">
        <v>1146</v>
      </c>
      <c r="F70" s="347" t="s">
        <v>1146</v>
      </c>
      <c r="G70" s="346" t="s">
        <v>3363</v>
      </c>
      <c r="H70" s="463" t="s">
        <v>3364</v>
      </c>
    </row>
    <row r="71" spans="1:8">
      <c r="A71" s="333" t="s">
        <v>1360</v>
      </c>
      <c r="B71" s="492" t="s">
        <v>446</v>
      </c>
      <c r="C71" s="492" t="s">
        <v>447</v>
      </c>
      <c r="D71" s="492" t="s">
        <v>448</v>
      </c>
      <c r="E71" s="492" t="s">
        <v>449</v>
      </c>
      <c r="F71" s="492" t="s">
        <v>1953</v>
      </c>
      <c r="G71" s="823" t="s">
        <v>3365</v>
      </c>
      <c r="H71" s="273" t="s">
        <v>1955</v>
      </c>
    </row>
    <row r="72" spans="1:8">
      <c r="A72" s="333">
        <v>1</v>
      </c>
      <c r="B72" s="118"/>
      <c r="C72" s="554"/>
      <c r="D72" s="554"/>
      <c r="E72" s="554"/>
      <c r="F72" s="554"/>
      <c r="G72" s="555"/>
      <c r="H72" s="685">
        <f t="shared" ref="H72:H119" si="2">SUM(E72:G72)</f>
        <v>0</v>
      </c>
    </row>
    <row r="73" spans="1:8">
      <c r="A73" s="333">
        <v>2</v>
      </c>
      <c r="B73" s="684"/>
      <c r="C73" s="554"/>
      <c r="D73" s="554"/>
      <c r="E73" s="554"/>
      <c r="F73" s="554"/>
      <c r="G73" s="555"/>
      <c r="H73" s="685">
        <f t="shared" si="2"/>
        <v>0</v>
      </c>
    </row>
    <row r="74" spans="1:8">
      <c r="A74" s="333">
        <v>3</v>
      </c>
      <c r="B74" s="118"/>
      <c r="C74" s="554"/>
      <c r="D74" s="554"/>
      <c r="E74" s="554"/>
      <c r="F74" s="554"/>
      <c r="G74" s="555"/>
      <c r="H74" s="685">
        <f t="shared" si="2"/>
        <v>0</v>
      </c>
    </row>
    <row r="75" spans="1:8">
      <c r="A75" s="333">
        <v>4</v>
      </c>
      <c r="B75" s="118"/>
      <c r="C75" s="554"/>
      <c r="D75" s="554"/>
      <c r="E75" s="554"/>
      <c r="F75" s="554"/>
      <c r="G75" s="555"/>
      <c r="H75" s="685">
        <f t="shared" si="2"/>
        <v>0</v>
      </c>
    </row>
    <row r="76" spans="1:8">
      <c r="A76" s="333">
        <v>5</v>
      </c>
      <c r="B76" s="118"/>
      <c r="C76" s="554"/>
      <c r="D76" s="554"/>
      <c r="E76" s="554"/>
      <c r="F76" s="554"/>
      <c r="G76" s="555"/>
      <c r="H76" s="685">
        <f t="shared" si="2"/>
        <v>0</v>
      </c>
    </row>
    <row r="77" spans="1:8">
      <c r="A77" s="333">
        <v>6</v>
      </c>
      <c r="B77" s="118"/>
      <c r="C77" s="554"/>
      <c r="D77" s="554"/>
      <c r="E77" s="554"/>
      <c r="F77" s="554"/>
      <c r="G77" s="555"/>
      <c r="H77" s="685">
        <f t="shared" si="2"/>
        <v>0</v>
      </c>
    </row>
    <row r="78" spans="1:8">
      <c r="A78" s="333">
        <v>7</v>
      </c>
      <c r="B78" s="118"/>
      <c r="C78" s="554"/>
      <c r="D78" s="554"/>
      <c r="E78" s="554"/>
      <c r="F78" s="554"/>
      <c r="G78" s="555"/>
      <c r="H78" s="685">
        <f t="shared" si="2"/>
        <v>0</v>
      </c>
    </row>
    <row r="79" spans="1:8">
      <c r="A79" s="333">
        <v>8</v>
      </c>
      <c r="B79" s="118"/>
      <c r="C79" s="554"/>
      <c r="D79" s="554"/>
      <c r="E79" s="554"/>
      <c r="F79" s="554"/>
      <c r="G79" s="555"/>
      <c r="H79" s="685">
        <f t="shared" si="2"/>
        <v>0</v>
      </c>
    </row>
    <row r="80" spans="1:8">
      <c r="A80" s="333">
        <v>9</v>
      </c>
      <c r="B80" s="118"/>
      <c r="C80" s="554"/>
      <c r="D80" s="554"/>
      <c r="E80" s="554"/>
      <c r="F80" s="554"/>
      <c r="G80" s="555"/>
      <c r="H80" s="685">
        <f t="shared" si="2"/>
        <v>0</v>
      </c>
    </row>
    <row r="81" spans="1:8">
      <c r="A81" s="333">
        <v>10</v>
      </c>
      <c r="B81" s="118"/>
      <c r="C81" s="554"/>
      <c r="D81" s="554"/>
      <c r="E81" s="554"/>
      <c r="F81" s="554"/>
      <c r="G81" s="555"/>
      <c r="H81" s="685">
        <f t="shared" si="2"/>
        <v>0</v>
      </c>
    </row>
    <row r="82" spans="1:8">
      <c r="A82" s="333">
        <v>11</v>
      </c>
      <c r="B82" s="118"/>
      <c r="C82" s="554"/>
      <c r="D82" s="554"/>
      <c r="E82" s="554"/>
      <c r="F82" s="554"/>
      <c r="G82" s="555"/>
      <c r="H82" s="685">
        <f t="shared" si="2"/>
        <v>0</v>
      </c>
    </row>
    <row r="83" spans="1:8">
      <c r="A83" s="333">
        <v>12</v>
      </c>
      <c r="B83" s="118"/>
      <c r="C83" s="554"/>
      <c r="D83" s="554"/>
      <c r="E83" s="554"/>
      <c r="F83" s="554"/>
      <c r="G83" s="555"/>
      <c r="H83" s="685">
        <f t="shared" si="2"/>
        <v>0</v>
      </c>
    </row>
    <row r="84" spans="1:8">
      <c r="A84" s="333">
        <v>13</v>
      </c>
      <c r="B84" s="118"/>
      <c r="C84" s="554"/>
      <c r="D84" s="554"/>
      <c r="E84" s="554"/>
      <c r="F84" s="554"/>
      <c r="G84" s="555"/>
      <c r="H84" s="685">
        <f t="shared" si="2"/>
        <v>0</v>
      </c>
    </row>
    <row r="85" spans="1:8">
      <c r="A85" s="333">
        <v>14</v>
      </c>
      <c r="B85" s="118"/>
      <c r="C85" s="554"/>
      <c r="D85" s="554"/>
      <c r="E85" s="554"/>
      <c r="F85" s="554"/>
      <c r="G85" s="555"/>
      <c r="H85" s="685">
        <f t="shared" si="2"/>
        <v>0</v>
      </c>
    </row>
    <row r="86" spans="1:8">
      <c r="A86" s="333">
        <v>15</v>
      </c>
      <c r="B86" s="118"/>
      <c r="C86" s="554"/>
      <c r="D86" s="554"/>
      <c r="E86" s="554"/>
      <c r="F86" s="554"/>
      <c r="G86" s="555"/>
      <c r="H86" s="685">
        <f t="shared" si="2"/>
        <v>0</v>
      </c>
    </row>
    <row r="87" spans="1:8">
      <c r="A87" s="333">
        <v>16</v>
      </c>
      <c r="B87" s="118"/>
      <c r="C87" s="554"/>
      <c r="D87" s="554"/>
      <c r="E87" s="554"/>
      <c r="F87" s="554"/>
      <c r="G87" s="555"/>
      <c r="H87" s="685">
        <f t="shared" si="2"/>
        <v>0</v>
      </c>
    </row>
    <row r="88" spans="1:8">
      <c r="A88" s="333">
        <v>17</v>
      </c>
      <c r="B88" s="118"/>
      <c r="C88" s="554"/>
      <c r="D88" s="554"/>
      <c r="E88" s="554"/>
      <c r="F88" s="554"/>
      <c r="G88" s="555"/>
      <c r="H88" s="685">
        <f t="shared" si="2"/>
        <v>0</v>
      </c>
    </row>
    <row r="89" spans="1:8">
      <c r="A89" s="333">
        <v>18</v>
      </c>
      <c r="B89" s="118"/>
      <c r="C89" s="554"/>
      <c r="D89" s="554"/>
      <c r="E89" s="554"/>
      <c r="F89" s="554"/>
      <c r="G89" s="555"/>
      <c r="H89" s="685">
        <f t="shared" si="2"/>
        <v>0</v>
      </c>
    </row>
    <row r="90" spans="1:8">
      <c r="A90" s="333">
        <v>19</v>
      </c>
      <c r="B90" s="118"/>
      <c r="C90" s="554"/>
      <c r="D90" s="554"/>
      <c r="E90" s="554"/>
      <c r="F90" s="554"/>
      <c r="G90" s="555"/>
      <c r="H90" s="685">
        <f t="shared" si="2"/>
        <v>0</v>
      </c>
    </row>
    <row r="91" spans="1:8">
      <c r="A91" s="333">
        <v>20</v>
      </c>
      <c r="B91" s="118"/>
      <c r="C91" s="554"/>
      <c r="D91" s="554"/>
      <c r="E91" s="554"/>
      <c r="F91" s="554"/>
      <c r="G91" s="555"/>
      <c r="H91" s="685">
        <f t="shared" si="2"/>
        <v>0</v>
      </c>
    </row>
    <row r="92" spans="1:8">
      <c r="A92" s="333">
        <v>21</v>
      </c>
      <c r="B92" s="118"/>
      <c r="C92" s="554"/>
      <c r="D92" s="554"/>
      <c r="E92" s="554"/>
      <c r="F92" s="554"/>
      <c r="G92" s="555"/>
      <c r="H92" s="685">
        <f t="shared" si="2"/>
        <v>0</v>
      </c>
    </row>
    <row r="93" spans="1:8">
      <c r="A93" s="333">
        <v>22</v>
      </c>
      <c r="B93" s="118"/>
      <c r="C93" s="554"/>
      <c r="D93" s="554"/>
      <c r="E93" s="554"/>
      <c r="F93" s="554"/>
      <c r="G93" s="555"/>
      <c r="H93" s="685">
        <f t="shared" si="2"/>
        <v>0</v>
      </c>
    </row>
    <row r="94" spans="1:8">
      <c r="A94" s="333">
        <v>23</v>
      </c>
      <c r="B94" s="118"/>
      <c r="C94" s="554"/>
      <c r="D94" s="554"/>
      <c r="E94" s="554"/>
      <c r="F94" s="554"/>
      <c r="G94" s="555"/>
      <c r="H94" s="685">
        <f t="shared" si="2"/>
        <v>0</v>
      </c>
    </row>
    <row r="95" spans="1:8">
      <c r="A95" s="333">
        <v>24</v>
      </c>
      <c r="B95" s="118"/>
      <c r="C95" s="554"/>
      <c r="D95" s="554"/>
      <c r="E95" s="554"/>
      <c r="F95" s="554"/>
      <c r="G95" s="555"/>
      <c r="H95" s="685">
        <f t="shared" si="2"/>
        <v>0</v>
      </c>
    </row>
    <row r="96" spans="1:8">
      <c r="A96" s="333">
        <v>25</v>
      </c>
      <c r="B96" s="118"/>
      <c r="C96" s="554"/>
      <c r="D96" s="554"/>
      <c r="E96" s="554"/>
      <c r="F96" s="554"/>
      <c r="G96" s="555"/>
      <c r="H96" s="685">
        <f t="shared" si="2"/>
        <v>0</v>
      </c>
    </row>
    <row r="97" spans="1:8">
      <c r="A97" s="333">
        <v>26</v>
      </c>
      <c r="B97" s="118"/>
      <c r="C97" s="554"/>
      <c r="D97" s="554"/>
      <c r="E97" s="554"/>
      <c r="F97" s="554"/>
      <c r="G97" s="555"/>
      <c r="H97" s="685">
        <f t="shared" si="2"/>
        <v>0</v>
      </c>
    </row>
    <row r="98" spans="1:8">
      <c r="A98" s="333">
        <v>27</v>
      </c>
      <c r="B98" s="118"/>
      <c r="C98" s="554"/>
      <c r="D98" s="554"/>
      <c r="E98" s="554"/>
      <c r="F98" s="554"/>
      <c r="G98" s="555"/>
      <c r="H98" s="685">
        <f t="shared" si="2"/>
        <v>0</v>
      </c>
    </row>
    <row r="99" spans="1:8">
      <c r="A99" s="333">
        <v>28</v>
      </c>
      <c r="B99" s="118"/>
      <c r="C99" s="554"/>
      <c r="D99" s="554"/>
      <c r="E99" s="554"/>
      <c r="F99" s="554"/>
      <c r="G99" s="555"/>
      <c r="H99" s="685">
        <f t="shared" si="2"/>
        <v>0</v>
      </c>
    </row>
    <row r="100" spans="1:8">
      <c r="A100" s="333">
        <v>29</v>
      </c>
      <c r="B100" s="118"/>
      <c r="C100" s="554"/>
      <c r="D100" s="554"/>
      <c r="E100" s="554"/>
      <c r="F100" s="554"/>
      <c r="G100" s="555"/>
      <c r="H100" s="685">
        <f t="shared" si="2"/>
        <v>0</v>
      </c>
    </row>
    <row r="101" spans="1:8">
      <c r="A101" s="333">
        <v>30</v>
      </c>
      <c r="B101" s="118"/>
      <c r="C101" s="554"/>
      <c r="D101" s="554"/>
      <c r="E101" s="554"/>
      <c r="F101" s="554"/>
      <c r="G101" s="555"/>
      <c r="H101" s="685">
        <f t="shared" si="2"/>
        <v>0</v>
      </c>
    </row>
    <row r="102" spans="1:8">
      <c r="A102" s="333">
        <v>31</v>
      </c>
      <c r="B102" s="118"/>
      <c r="C102" s="554"/>
      <c r="D102" s="554"/>
      <c r="E102" s="554"/>
      <c r="F102" s="554"/>
      <c r="G102" s="555"/>
      <c r="H102" s="685">
        <f t="shared" si="2"/>
        <v>0</v>
      </c>
    </row>
    <row r="103" spans="1:8">
      <c r="A103" s="333">
        <v>32</v>
      </c>
      <c r="B103" s="118"/>
      <c r="C103" s="554"/>
      <c r="D103" s="554"/>
      <c r="E103" s="554"/>
      <c r="F103" s="554"/>
      <c r="G103" s="555"/>
      <c r="H103" s="685">
        <f t="shared" si="2"/>
        <v>0</v>
      </c>
    </row>
    <row r="104" spans="1:8">
      <c r="A104" s="333">
        <v>33</v>
      </c>
      <c r="B104" s="118"/>
      <c r="C104" s="554"/>
      <c r="D104" s="554"/>
      <c r="E104" s="554"/>
      <c r="F104" s="554"/>
      <c r="G104" s="555"/>
      <c r="H104" s="685">
        <f t="shared" si="2"/>
        <v>0</v>
      </c>
    </row>
    <row r="105" spans="1:8">
      <c r="A105" s="333">
        <v>34</v>
      </c>
      <c r="B105" s="118"/>
      <c r="C105" s="554"/>
      <c r="D105" s="554"/>
      <c r="E105" s="554"/>
      <c r="F105" s="554"/>
      <c r="G105" s="555"/>
      <c r="H105" s="685">
        <f t="shared" si="2"/>
        <v>0</v>
      </c>
    </row>
    <row r="106" spans="1:8">
      <c r="A106" s="333">
        <v>35</v>
      </c>
      <c r="B106" s="118"/>
      <c r="C106" s="554"/>
      <c r="D106" s="554"/>
      <c r="E106" s="554"/>
      <c r="F106" s="554"/>
      <c r="G106" s="555"/>
      <c r="H106" s="685">
        <f t="shared" si="2"/>
        <v>0</v>
      </c>
    </row>
    <row r="107" spans="1:8">
      <c r="A107" s="333">
        <v>36</v>
      </c>
      <c r="B107" s="118"/>
      <c r="C107" s="554"/>
      <c r="D107" s="554"/>
      <c r="E107" s="554"/>
      <c r="F107" s="554"/>
      <c r="G107" s="555"/>
      <c r="H107" s="685">
        <f t="shared" si="2"/>
        <v>0</v>
      </c>
    </row>
    <row r="108" spans="1:8">
      <c r="A108" s="333">
        <v>37</v>
      </c>
      <c r="B108" s="118"/>
      <c r="C108" s="554"/>
      <c r="D108" s="554"/>
      <c r="E108" s="554"/>
      <c r="F108" s="554"/>
      <c r="G108" s="555"/>
      <c r="H108" s="685">
        <f t="shared" si="2"/>
        <v>0</v>
      </c>
    </row>
    <row r="109" spans="1:8">
      <c r="A109" s="333">
        <v>38</v>
      </c>
      <c r="B109" s="118"/>
      <c r="C109" s="554"/>
      <c r="D109" s="554"/>
      <c r="E109" s="554"/>
      <c r="F109" s="554"/>
      <c r="G109" s="555"/>
      <c r="H109" s="685">
        <f t="shared" si="2"/>
        <v>0</v>
      </c>
    </row>
    <row r="110" spans="1:8">
      <c r="A110" s="333">
        <v>39</v>
      </c>
      <c r="B110" s="118"/>
      <c r="C110" s="554"/>
      <c r="D110" s="554"/>
      <c r="E110" s="554"/>
      <c r="F110" s="554"/>
      <c r="G110" s="555"/>
      <c r="H110" s="685">
        <f t="shared" si="2"/>
        <v>0</v>
      </c>
    </row>
    <row r="111" spans="1:8">
      <c r="A111" s="333">
        <v>40</v>
      </c>
      <c r="B111" s="118"/>
      <c r="C111" s="554"/>
      <c r="D111" s="554"/>
      <c r="E111" s="554"/>
      <c r="F111" s="554"/>
      <c r="G111" s="555"/>
      <c r="H111" s="685">
        <f t="shared" si="2"/>
        <v>0</v>
      </c>
    </row>
    <row r="112" spans="1:8">
      <c r="A112" s="333">
        <v>41</v>
      </c>
      <c r="B112" s="118"/>
      <c r="C112" s="554"/>
      <c r="D112" s="554"/>
      <c r="E112" s="554"/>
      <c r="F112" s="554"/>
      <c r="G112" s="555"/>
      <c r="H112" s="685">
        <f t="shared" si="2"/>
        <v>0</v>
      </c>
    </row>
    <row r="113" spans="1:8">
      <c r="A113" s="333">
        <v>42</v>
      </c>
      <c r="B113" s="118"/>
      <c r="C113" s="554"/>
      <c r="D113" s="554"/>
      <c r="E113" s="554"/>
      <c r="F113" s="554"/>
      <c r="G113" s="555"/>
      <c r="H113" s="685">
        <f t="shared" si="2"/>
        <v>0</v>
      </c>
    </row>
    <row r="114" spans="1:8">
      <c r="A114" s="333">
        <v>43</v>
      </c>
      <c r="B114" s="118"/>
      <c r="C114" s="554"/>
      <c r="D114" s="554"/>
      <c r="E114" s="554"/>
      <c r="F114" s="554"/>
      <c r="G114" s="555"/>
      <c r="H114" s="685">
        <f t="shared" si="2"/>
        <v>0</v>
      </c>
    </row>
    <row r="115" spans="1:8">
      <c r="A115" s="333">
        <v>44</v>
      </c>
      <c r="B115" s="118"/>
      <c r="C115" s="554"/>
      <c r="D115" s="554"/>
      <c r="E115" s="554"/>
      <c r="F115" s="554"/>
      <c r="G115" s="555"/>
      <c r="H115" s="685">
        <f t="shared" si="2"/>
        <v>0</v>
      </c>
    </row>
    <row r="116" spans="1:8">
      <c r="A116" s="333">
        <v>45</v>
      </c>
      <c r="B116" s="118"/>
      <c r="C116" s="554"/>
      <c r="D116" s="554"/>
      <c r="E116" s="554"/>
      <c r="F116" s="554"/>
      <c r="G116" s="555"/>
      <c r="H116" s="685">
        <f t="shared" si="2"/>
        <v>0</v>
      </c>
    </row>
    <row r="117" spans="1:8">
      <c r="A117" s="333">
        <v>46</v>
      </c>
      <c r="B117" s="118"/>
      <c r="C117" s="554"/>
      <c r="D117" s="554"/>
      <c r="E117" s="554"/>
      <c r="F117" s="554"/>
      <c r="G117" s="555"/>
      <c r="H117" s="685">
        <f t="shared" si="2"/>
        <v>0</v>
      </c>
    </row>
    <row r="118" spans="1:8">
      <c r="A118" s="333">
        <v>47</v>
      </c>
      <c r="B118" s="118"/>
      <c r="C118" s="554"/>
      <c r="D118" s="554"/>
      <c r="E118" s="554"/>
      <c r="F118" s="554"/>
      <c r="G118" s="555"/>
      <c r="H118" s="685">
        <f t="shared" si="2"/>
        <v>0</v>
      </c>
    </row>
    <row r="119" spans="1:8">
      <c r="A119" s="333">
        <v>48</v>
      </c>
      <c r="B119" s="118"/>
      <c r="C119" s="554"/>
      <c r="D119" s="554"/>
      <c r="E119" s="554"/>
      <c r="F119" s="554"/>
      <c r="G119" s="555"/>
      <c r="H119" s="685">
        <f t="shared" si="2"/>
        <v>0</v>
      </c>
    </row>
    <row r="120" spans="1:8" ht="15.6" thickBot="1">
      <c r="A120" s="340">
        <v>49</v>
      </c>
      <c r="B120" s="824" t="s">
        <v>1938</v>
      </c>
      <c r="C120" s="644">
        <f t="shared" ref="C120:H120" si="3">SUM(C72:C119)</f>
        <v>0</v>
      </c>
      <c r="D120" s="644">
        <f t="shared" si="3"/>
        <v>0</v>
      </c>
      <c r="E120" s="644">
        <f t="shared" si="3"/>
        <v>0</v>
      </c>
      <c r="F120" s="644">
        <f t="shared" si="3"/>
        <v>0</v>
      </c>
      <c r="G120" s="644">
        <f t="shared" si="3"/>
        <v>0</v>
      </c>
      <c r="H120" s="414">
        <f t="shared" si="3"/>
        <v>0</v>
      </c>
    </row>
    <row r="121" spans="1:8">
      <c r="A121" s="17" t="str">
        <f>A57</f>
        <v>FERC FORM NO.1 (REVISED. 12-90) NYPSC Modified-96</v>
      </c>
    </row>
    <row r="122" spans="1:8">
      <c r="A122" s="69" t="s">
        <v>3368</v>
      </c>
      <c r="B122" s="1106"/>
      <c r="C122" s="1106"/>
      <c r="D122" s="1106"/>
      <c r="E122" s="1106"/>
      <c r="F122" s="1106"/>
      <c r="G122" s="1106"/>
      <c r="H122" s="1106"/>
    </row>
  </sheetData>
  <customSheetViews>
    <customSheetView guid="{B03EE9F7-5DE6-4312-9CF8-68BFF35B892B}" scale="60" colorId="22" showPageBreaks="1" printArea="1" view="pageBreakPreview">
      <selection activeCell="O35" sqref="O35"/>
      <rowBreaks count="1" manualBreakCount="1">
        <brk id="60" max="16383" man="1"/>
      </rowBreaks>
      <pageMargins left="0.25" right="0" top="0" bottom="0" header="0" footer="0"/>
      <printOptions horizontalCentered="1" verticalCentered="1"/>
      <pageSetup scale="71" fitToHeight="2" orientation="portrait" horizontalDpi="300" verticalDpi="300" r:id="rId1"/>
      <headerFooter alignWithMargins="0"/>
    </customSheetView>
    <customSheetView guid="{6604920B-9A9A-4B1B-8001-ABFAE204A5A1}" scale="60" colorId="22" showPageBreaks="1" view="pageBreakPreview">
      <selection activeCell="B4" sqref="B4"/>
      <rowBreaks count="1" manualBreakCount="1">
        <brk id="60" max="16383" man="1"/>
      </rowBreaks>
      <pageMargins left="0.25" right="0" top="0" bottom="0" header="0" footer="0"/>
      <printOptions horizontalCentered="1" verticalCentered="1"/>
      <pageSetup scale="71" fitToHeight="2" orientation="portrait" horizontalDpi="300" verticalDpi="300" r:id="rId2"/>
      <headerFooter alignWithMargins="0"/>
    </customSheetView>
    <customSheetView guid="{725D19D6-B2FF-4AA6-9BA8-2C93787C1292}" scale="60" colorId="22" showPageBreaks="1" printArea="1" view="pageBreakPreview" showRuler="0">
      <selection activeCell="B4" sqref="B4"/>
      <rowBreaks count="1" manualBreakCount="1">
        <brk id="60" max="16383" man="1"/>
      </rowBreaks>
      <pageMargins left="0.25" right="0" top="0" bottom="0" header="0" footer="0"/>
      <printOptions horizontalCentered="1" verticalCentered="1"/>
      <pageSetup scale="71" fitToHeight="2" orientation="portrait" horizontalDpi="300" verticalDpi="300" r:id="rId3"/>
      <headerFooter alignWithMargins="0"/>
    </customSheetView>
    <customSheetView guid="{00D7FFF0-A637-4B2D-8964-7D108FE27DC9}" scale="60" colorId="22" showPageBreaks="1" printArea="1" view="pageBreakPreview">
      <selection activeCell="O35" sqref="O35"/>
      <rowBreaks count="1" manualBreakCount="1">
        <brk id="60" max="16383" man="1"/>
      </rowBreaks>
      <pageMargins left="0.25" right="0" top="0" bottom="0" header="0" footer="0"/>
      <printOptions horizontalCentered="1" verticalCentered="1"/>
      <pageSetup scale="71" fitToHeight="2" orientation="portrait" horizontalDpi="300" verticalDpi="300" r:id="rId4"/>
      <headerFooter alignWithMargins="0"/>
    </customSheetView>
    <customSheetView guid="{8930B103-E5CB-49CF-B279-92DC95584FC0}" scale="60" colorId="22" showPageBreaks="1" printArea="1" view="pageBreakPreview">
      <selection activeCell="O35" sqref="O35"/>
      <rowBreaks count="1" manualBreakCount="1">
        <brk id="60" max="16383" man="1"/>
      </rowBreaks>
      <pageMargins left="0.25" right="0" top="0" bottom="0" header="0" footer="0"/>
      <printOptions horizontalCentered="1" verticalCentered="1"/>
      <pageSetup scale="71" fitToHeight="2" orientation="portrait" horizontalDpi="300" verticalDpi="300" r:id="rId5"/>
      <headerFooter alignWithMargins="0"/>
    </customSheetView>
  </customSheetViews>
  <phoneticPr fontId="54" type="noConversion"/>
  <printOptions horizontalCentered="1" verticalCentered="1"/>
  <pageMargins left="0.25" right="0" top="0" bottom="0" header="0" footer="0"/>
  <pageSetup scale="71" fitToHeight="2" orientation="portrait" horizontalDpi="300" verticalDpi="300" r:id="rId6"/>
  <headerFooter alignWithMargins="0"/>
  <rowBreaks count="1" manualBreakCount="1">
    <brk id="60" max="16383" man="1"/>
  </rowBreaks>
  <legacyDrawing r:id="rId7"/>
</worksheet>
</file>

<file path=xl/worksheets/sheet55.xml><?xml version="1.0" encoding="utf-8"?>
<worksheet xmlns="http://schemas.openxmlformats.org/spreadsheetml/2006/main" xmlns:r="http://schemas.openxmlformats.org/officeDocument/2006/relationships">
  <sheetPr transitionEvaluation="1">
    <pageSetUpPr fitToPage="1"/>
  </sheetPr>
  <dimension ref="A1:F125"/>
  <sheetViews>
    <sheetView defaultGridColor="0" view="pageBreakPreview" colorId="22" zoomScale="60" zoomScaleNormal="85" workbookViewId="0">
      <selection activeCell="E46" sqref="E46"/>
    </sheetView>
  </sheetViews>
  <sheetFormatPr defaultColWidth="9.6328125" defaultRowHeight="15"/>
  <cols>
    <col min="1" max="1" width="4.6328125" customWidth="1"/>
    <col min="2" max="2" width="1.6328125" customWidth="1"/>
    <col min="3" max="3" width="47.6328125" customWidth="1"/>
    <col min="4" max="4" width="22.6328125" customWidth="1"/>
    <col min="5" max="5" width="16.08984375" customWidth="1"/>
    <col min="6" max="6" width="16.6328125" customWidth="1"/>
  </cols>
  <sheetData>
    <row r="1" spans="1:6">
      <c r="A1" s="1107" t="s">
        <v>1429</v>
      </c>
      <c r="B1" s="1108"/>
      <c r="C1" s="1108"/>
      <c r="D1" s="1194" t="s">
        <v>2377</v>
      </c>
      <c r="E1" s="1194" t="s">
        <v>1431</v>
      </c>
      <c r="F1" s="1195" t="s">
        <v>1432</v>
      </c>
    </row>
    <row r="2" spans="1:6">
      <c r="A2" s="72" t="str">
        <f>'Data Sheet'!$C$25</f>
        <v>Rochester Gas &amp; Electric Corporation</v>
      </c>
      <c r="B2" s="1105"/>
      <c r="C2" s="1105"/>
      <c r="D2" s="1102" t="s">
        <v>3719</v>
      </c>
      <c r="E2" s="1102" t="s">
        <v>1434</v>
      </c>
      <c r="F2" s="1186"/>
    </row>
    <row r="3" spans="1:6" ht="15" customHeight="1">
      <c r="A3" s="74"/>
      <c r="B3" s="77"/>
      <c r="C3" s="77"/>
      <c r="D3" s="105" t="s">
        <v>3720</v>
      </c>
      <c r="E3" s="1103" t="str">
        <f>'Data Sheet'!$C$40</f>
        <v xml:space="preserve"> </v>
      </c>
      <c r="F3" s="1125" t="str">
        <f>'Data Sheet'!$C$38</f>
        <v>12/31/2013</v>
      </c>
    </row>
    <row r="4" spans="1:6" ht="15" customHeight="1">
      <c r="A4" s="149" t="s">
        <v>3369</v>
      </c>
      <c r="B4" s="75"/>
      <c r="C4" s="75"/>
      <c r="D4" s="75"/>
      <c r="E4" s="75"/>
      <c r="F4" s="537"/>
    </row>
    <row r="5" spans="1:6">
      <c r="A5" s="80"/>
      <c r="B5" s="17"/>
      <c r="C5" s="17"/>
      <c r="D5" s="17"/>
      <c r="E5" s="17"/>
      <c r="F5" s="83"/>
    </row>
    <row r="6" spans="1:6">
      <c r="A6" s="332" t="s">
        <v>1357</v>
      </c>
      <c r="B6" s="17"/>
      <c r="C6" s="1106" t="s">
        <v>1413</v>
      </c>
      <c r="D6" s="69"/>
      <c r="E6" s="69"/>
      <c r="F6" s="270" t="s">
        <v>4717</v>
      </c>
    </row>
    <row r="7" spans="1:6">
      <c r="A7" s="333" t="s">
        <v>1360</v>
      </c>
      <c r="B7" s="77"/>
      <c r="C7" s="1189" t="s">
        <v>446</v>
      </c>
      <c r="D7" s="75"/>
      <c r="E7" s="75"/>
      <c r="F7" s="273" t="s">
        <v>447</v>
      </c>
    </row>
    <row r="8" spans="1:6">
      <c r="A8" s="135">
        <v>1</v>
      </c>
      <c r="B8" s="77"/>
      <c r="C8" s="77" t="s">
        <v>3370</v>
      </c>
      <c r="D8" s="77"/>
      <c r="E8" s="77"/>
      <c r="F8" s="464">
        <v>5000</v>
      </c>
    </row>
    <row r="9" spans="1:6">
      <c r="A9" s="135">
        <v>2</v>
      </c>
      <c r="B9" s="77"/>
      <c r="C9" s="77" t="s">
        <v>3371</v>
      </c>
      <c r="D9" s="77"/>
      <c r="E9" s="77"/>
      <c r="F9" s="339"/>
    </row>
    <row r="10" spans="1:6">
      <c r="A10" s="135">
        <v>3</v>
      </c>
      <c r="B10" s="77"/>
      <c r="C10" s="77" t="s">
        <v>2313</v>
      </c>
      <c r="D10" s="77"/>
      <c r="E10" s="77"/>
      <c r="F10" s="339">
        <v>313861</v>
      </c>
    </row>
    <row r="11" spans="1:6">
      <c r="A11" s="80">
        <v>4</v>
      </c>
      <c r="B11" s="17"/>
      <c r="C11" s="17" t="s">
        <v>2314</v>
      </c>
      <c r="D11" s="17"/>
      <c r="E11" s="17"/>
      <c r="F11" s="338"/>
    </row>
    <row r="12" spans="1:6">
      <c r="A12" s="135"/>
      <c r="B12" s="77"/>
      <c r="C12" s="77" t="s">
        <v>2315</v>
      </c>
      <c r="D12" s="77"/>
      <c r="E12" s="77"/>
      <c r="F12" s="339"/>
    </row>
    <row r="13" spans="1:6">
      <c r="A13" s="80">
        <v>5</v>
      </c>
      <c r="B13" s="17"/>
      <c r="C13" s="17" t="s">
        <v>2316</v>
      </c>
      <c r="D13" s="17"/>
      <c r="E13" s="17"/>
      <c r="F13" s="338"/>
    </row>
    <row r="14" spans="1:6">
      <c r="A14" s="80"/>
      <c r="B14" s="17"/>
      <c r="C14" s="17" t="s">
        <v>2317</v>
      </c>
      <c r="D14" s="17"/>
      <c r="E14" s="17"/>
      <c r="F14" s="338"/>
    </row>
    <row r="15" spans="1:6">
      <c r="A15" s="135"/>
      <c r="B15" s="77"/>
      <c r="C15" s="77" t="s">
        <v>2318</v>
      </c>
      <c r="D15" s="77"/>
      <c r="E15" s="77"/>
      <c r="F15" s="339"/>
    </row>
    <row r="16" spans="1:6">
      <c r="A16" s="80">
        <v>6</v>
      </c>
      <c r="B16" s="348" t="s">
        <v>423</v>
      </c>
      <c r="C16" s="17"/>
      <c r="D16" s="17"/>
      <c r="E16" s="1105"/>
      <c r="F16" s="337"/>
    </row>
    <row r="17" spans="1:6" ht="20.399999999999999">
      <c r="A17" s="80">
        <f t="shared" ref="A17:A61" si="0">A16+1</f>
        <v>7</v>
      </c>
      <c r="B17" s="17"/>
      <c r="C17" s="17" t="s">
        <v>590</v>
      </c>
      <c r="D17" s="1746"/>
      <c r="E17" s="17"/>
      <c r="F17" s="686">
        <v>22750675</v>
      </c>
    </row>
    <row r="18" spans="1:6" ht="20.399999999999999">
      <c r="A18" s="80">
        <f t="shared" si="0"/>
        <v>8</v>
      </c>
      <c r="B18" s="17"/>
      <c r="C18" s="17" t="s">
        <v>591</v>
      </c>
      <c r="D18" s="1746"/>
      <c r="E18" s="17"/>
      <c r="F18" s="686">
        <v>7529481</v>
      </c>
    </row>
    <row r="19" spans="1:6" ht="20.399999999999999">
      <c r="A19" s="80">
        <f t="shared" si="0"/>
        <v>9</v>
      </c>
      <c r="B19" s="17"/>
      <c r="C19" s="17" t="s">
        <v>592</v>
      </c>
      <c r="D19" s="1746"/>
      <c r="E19" s="17"/>
      <c r="F19" s="686">
        <v>239829</v>
      </c>
    </row>
    <row r="20" spans="1:6" ht="20.399999999999999">
      <c r="A20" s="80">
        <f t="shared" si="0"/>
        <v>10</v>
      </c>
      <c r="B20" s="17"/>
      <c r="C20" s="17" t="s">
        <v>339</v>
      </c>
      <c r="D20" s="1746"/>
      <c r="E20" s="17"/>
      <c r="F20" s="686">
        <v>51839</v>
      </c>
    </row>
    <row r="21" spans="1:6" ht="20.399999999999999">
      <c r="A21" s="80">
        <f t="shared" si="0"/>
        <v>11</v>
      </c>
      <c r="B21" s="17"/>
      <c r="C21" s="17" t="s">
        <v>594</v>
      </c>
      <c r="D21" s="1746"/>
      <c r="E21" s="17"/>
      <c r="F21" s="686">
        <v>-405443</v>
      </c>
    </row>
    <row r="22" spans="1:6" ht="20.399999999999999">
      <c r="A22" s="80">
        <f t="shared" si="0"/>
        <v>12</v>
      </c>
      <c r="B22" s="17"/>
      <c r="C22" s="17" t="s">
        <v>593</v>
      </c>
      <c r="D22" s="1746"/>
      <c r="E22" s="17"/>
      <c r="F22" s="686">
        <v>419169</v>
      </c>
    </row>
    <row r="23" spans="1:6" ht="20.399999999999999">
      <c r="A23" s="80">
        <f t="shared" si="0"/>
        <v>13</v>
      </c>
      <c r="B23" s="17"/>
      <c r="C23" s="17"/>
      <c r="D23" s="1746"/>
      <c r="E23" s="17"/>
      <c r="F23" s="686"/>
    </row>
    <row r="24" spans="1:6" ht="20.399999999999999">
      <c r="A24" s="80">
        <f t="shared" si="0"/>
        <v>14</v>
      </c>
      <c r="B24" s="17"/>
      <c r="C24" s="17"/>
      <c r="D24" s="1746"/>
      <c r="E24" s="17"/>
      <c r="F24" s="686"/>
    </row>
    <row r="25" spans="1:6">
      <c r="A25" s="80">
        <f t="shared" si="0"/>
        <v>15</v>
      </c>
      <c r="B25" s="17"/>
      <c r="D25" s="17"/>
      <c r="E25" s="17"/>
      <c r="F25" s="686"/>
    </row>
    <row r="26" spans="1:6">
      <c r="A26" s="80">
        <f t="shared" si="0"/>
        <v>16</v>
      </c>
      <c r="B26" s="17"/>
      <c r="C26" s="17"/>
      <c r="D26" s="17"/>
      <c r="E26" s="17"/>
      <c r="F26" s="686"/>
    </row>
    <row r="27" spans="1:6">
      <c r="A27" s="80">
        <f t="shared" si="0"/>
        <v>17</v>
      </c>
      <c r="B27" s="17"/>
      <c r="C27" s="17"/>
      <c r="D27" s="17"/>
      <c r="E27" s="17"/>
      <c r="F27" s="686"/>
    </row>
    <row r="28" spans="1:6">
      <c r="A28" s="80">
        <f t="shared" si="0"/>
        <v>18</v>
      </c>
      <c r="B28" s="17"/>
      <c r="C28" s="17"/>
      <c r="D28" s="17"/>
      <c r="E28" s="17"/>
      <c r="F28" s="686"/>
    </row>
    <row r="29" spans="1:6">
      <c r="A29" s="80">
        <f t="shared" si="0"/>
        <v>19</v>
      </c>
      <c r="B29" s="17"/>
      <c r="C29" s="17"/>
      <c r="D29" s="17"/>
      <c r="E29" s="17"/>
      <c r="F29" s="686"/>
    </row>
    <row r="30" spans="1:6">
      <c r="A30" s="80">
        <f t="shared" si="0"/>
        <v>20</v>
      </c>
      <c r="B30" s="17"/>
      <c r="C30" s="17"/>
      <c r="D30" s="17"/>
      <c r="E30" s="17"/>
      <c r="F30" s="686"/>
    </row>
    <row r="31" spans="1:6">
      <c r="A31" s="80">
        <f t="shared" si="0"/>
        <v>21</v>
      </c>
      <c r="B31" s="17"/>
      <c r="C31" s="17"/>
      <c r="D31" s="17"/>
      <c r="E31" s="17"/>
      <c r="F31" s="686"/>
    </row>
    <row r="32" spans="1:6">
      <c r="A32" s="80">
        <f t="shared" si="0"/>
        <v>22</v>
      </c>
      <c r="B32" s="17"/>
      <c r="C32" s="17"/>
      <c r="D32" s="17"/>
      <c r="E32" s="17"/>
      <c r="F32" s="686"/>
    </row>
    <row r="33" spans="1:6">
      <c r="A33" s="80">
        <f t="shared" si="0"/>
        <v>23</v>
      </c>
      <c r="B33" s="17"/>
      <c r="C33" s="17"/>
      <c r="D33" s="17"/>
      <c r="E33" s="17"/>
      <c r="F33" s="686"/>
    </row>
    <row r="34" spans="1:6">
      <c r="A34" s="80">
        <f t="shared" si="0"/>
        <v>24</v>
      </c>
      <c r="B34" s="17"/>
      <c r="C34" s="17"/>
      <c r="D34" s="17" t="s">
        <v>3891</v>
      </c>
      <c r="E34" s="1105"/>
      <c r="F34" s="687">
        <f>SUM(F8:F33)</f>
        <v>30904411</v>
      </c>
    </row>
    <row r="35" spans="1:6">
      <c r="A35" s="80">
        <f t="shared" si="0"/>
        <v>25</v>
      </c>
      <c r="B35" s="348" t="s">
        <v>424</v>
      </c>
      <c r="C35" s="17"/>
      <c r="D35" s="17"/>
      <c r="E35" s="1105"/>
      <c r="F35" s="686"/>
    </row>
    <row r="36" spans="1:6">
      <c r="A36" s="80">
        <f t="shared" si="0"/>
        <v>26</v>
      </c>
      <c r="B36" s="17"/>
      <c r="C36" s="17" t="s">
        <v>3370</v>
      </c>
      <c r="D36" s="17"/>
      <c r="E36" s="17"/>
      <c r="F36" s="686">
        <v>0</v>
      </c>
    </row>
    <row r="37" spans="1:6">
      <c r="A37" s="80">
        <f t="shared" si="0"/>
        <v>27</v>
      </c>
      <c r="B37" s="17"/>
      <c r="C37" s="17" t="s">
        <v>591</v>
      </c>
      <c r="D37" s="17"/>
      <c r="E37" s="17"/>
      <c r="F37" s="686">
        <v>3793737</v>
      </c>
    </row>
    <row r="38" spans="1:6">
      <c r="A38" s="80">
        <f t="shared" si="0"/>
        <v>28</v>
      </c>
      <c r="B38" s="17"/>
      <c r="C38" s="17" t="s">
        <v>590</v>
      </c>
      <c r="D38" s="17"/>
      <c r="E38" s="17"/>
      <c r="F38" s="686">
        <v>249600</v>
      </c>
    </row>
    <row r="39" spans="1:6">
      <c r="A39" s="80">
        <f t="shared" si="0"/>
        <v>29</v>
      </c>
      <c r="B39" s="17"/>
      <c r="C39" s="17" t="s">
        <v>592</v>
      </c>
      <c r="D39" s="17"/>
      <c r="E39" s="17"/>
      <c r="F39" s="686">
        <v>147591</v>
      </c>
    </row>
    <row r="40" spans="1:6">
      <c r="A40" s="80">
        <f t="shared" si="0"/>
        <v>30</v>
      </c>
      <c r="B40" s="17"/>
      <c r="C40" s="17" t="s">
        <v>595</v>
      </c>
      <c r="D40" s="17"/>
      <c r="E40" s="17"/>
      <c r="F40" s="686">
        <v>9994</v>
      </c>
    </row>
    <row r="41" spans="1:6">
      <c r="A41" s="80">
        <f t="shared" si="0"/>
        <v>31</v>
      </c>
      <c r="B41" s="17"/>
      <c r="C41" s="17" t="s">
        <v>594</v>
      </c>
      <c r="D41" s="17"/>
      <c r="E41" s="17"/>
      <c r="F41" s="686">
        <v>-273999</v>
      </c>
    </row>
    <row r="42" spans="1:6">
      <c r="A42" s="80">
        <f>A41+1</f>
        <v>32</v>
      </c>
      <c r="B42" s="17"/>
      <c r="C42" s="17" t="s">
        <v>593</v>
      </c>
      <c r="D42" s="17"/>
      <c r="E42" s="17"/>
      <c r="F42" s="686">
        <v>143456</v>
      </c>
    </row>
    <row r="43" spans="1:6">
      <c r="A43" s="80">
        <f t="shared" si="0"/>
        <v>33</v>
      </c>
      <c r="B43" s="17"/>
      <c r="C43" s="17" t="s">
        <v>2313</v>
      </c>
      <c r="D43" s="17"/>
      <c r="E43" s="17"/>
      <c r="F43" s="686">
        <v>251155</v>
      </c>
    </row>
    <row r="44" spans="1:6">
      <c r="A44" s="80">
        <f t="shared" si="0"/>
        <v>34</v>
      </c>
      <c r="B44" s="17"/>
      <c r="E44" s="17"/>
      <c r="F44" s="686"/>
    </row>
    <row r="45" spans="1:6">
      <c r="A45" s="80">
        <f t="shared" si="0"/>
        <v>35</v>
      </c>
      <c r="B45" s="17"/>
      <c r="C45" s="17"/>
      <c r="D45" s="17"/>
      <c r="E45" s="17"/>
      <c r="F45" s="686"/>
    </row>
    <row r="46" spans="1:6">
      <c r="A46" s="80">
        <f t="shared" si="0"/>
        <v>36</v>
      </c>
      <c r="B46" s="17"/>
      <c r="C46" s="17"/>
      <c r="D46" s="17"/>
      <c r="E46" s="17"/>
      <c r="F46" s="686"/>
    </row>
    <row r="47" spans="1:6">
      <c r="A47" s="80">
        <f t="shared" si="0"/>
        <v>37</v>
      </c>
      <c r="B47" s="17"/>
      <c r="C47" s="17"/>
      <c r="D47" s="17"/>
      <c r="E47" s="17"/>
      <c r="F47" s="686"/>
    </row>
    <row r="48" spans="1:6">
      <c r="A48" s="80">
        <f t="shared" si="0"/>
        <v>38</v>
      </c>
      <c r="B48" s="17"/>
      <c r="C48" s="17"/>
      <c r="D48" s="17"/>
      <c r="E48" s="17"/>
      <c r="F48" s="686"/>
    </row>
    <row r="49" spans="1:6">
      <c r="A49" s="80">
        <f t="shared" si="0"/>
        <v>39</v>
      </c>
      <c r="B49" s="17"/>
      <c r="C49" s="17"/>
      <c r="D49" s="17"/>
      <c r="E49" s="17"/>
      <c r="F49" s="686"/>
    </row>
    <row r="50" spans="1:6">
      <c r="A50" s="80">
        <f t="shared" si="0"/>
        <v>40</v>
      </c>
      <c r="B50" s="17"/>
      <c r="C50" s="17"/>
      <c r="D50" s="17"/>
      <c r="E50" s="17"/>
      <c r="F50" s="686"/>
    </row>
    <row r="51" spans="1:6">
      <c r="A51" s="80">
        <f t="shared" si="0"/>
        <v>41</v>
      </c>
      <c r="B51" s="17"/>
      <c r="C51" s="17"/>
      <c r="D51" s="17" t="s">
        <v>3891</v>
      </c>
      <c r="E51" s="17"/>
      <c r="F51" s="687">
        <f>SUM(F35:F50)</f>
        <v>4321534</v>
      </c>
    </row>
    <row r="52" spans="1:6">
      <c r="A52" s="80">
        <f t="shared" si="0"/>
        <v>42</v>
      </c>
      <c r="B52" s="348" t="s">
        <v>1937</v>
      </c>
      <c r="C52" s="17"/>
      <c r="D52" s="17"/>
      <c r="E52" s="1105"/>
      <c r="F52" s="686"/>
    </row>
    <row r="53" spans="1:6">
      <c r="A53" s="80">
        <f t="shared" si="0"/>
        <v>43</v>
      </c>
      <c r="B53" s="17"/>
      <c r="C53" s="17"/>
      <c r="D53" s="17"/>
      <c r="E53" s="17"/>
      <c r="F53" s="686"/>
    </row>
    <row r="54" spans="1:6">
      <c r="A54" s="80">
        <f t="shared" si="0"/>
        <v>44</v>
      </c>
      <c r="B54" s="17"/>
      <c r="C54" s="17"/>
      <c r="D54" s="17"/>
      <c r="E54" s="17"/>
      <c r="F54" s="686"/>
    </row>
    <row r="55" spans="1:6">
      <c r="A55" s="80">
        <f t="shared" si="0"/>
        <v>45</v>
      </c>
      <c r="B55" s="17"/>
      <c r="C55" s="17"/>
      <c r="D55" s="17"/>
      <c r="E55" s="17"/>
      <c r="F55" s="686"/>
    </row>
    <row r="56" spans="1:6">
      <c r="A56" s="80">
        <f t="shared" si="0"/>
        <v>46</v>
      </c>
      <c r="B56" s="17"/>
      <c r="C56" s="17"/>
      <c r="D56" s="17"/>
      <c r="E56" s="17"/>
      <c r="F56" s="686"/>
    </row>
    <row r="57" spans="1:6">
      <c r="A57" s="80">
        <f t="shared" si="0"/>
        <v>47</v>
      </c>
      <c r="B57" s="17"/>
      <c r="C57" s="17"/>
      <c r="D57" s="17"/>
      <c r="E57" s="17"/>
      <c r="F57" s="686"/>
    </row>
    <row r="58" spans="1:6">
      <c r="A58" s="80">
        <f t="shared" si="0"/>
        <v>48</v>
      </c>
      <c r="B58" s="17"/>
      <c r="C58" s="17"/>
      <c r="D58" s="17"/>
      <c r="E58" s="17"/>
      <c r="F58" s="686"/>
    </row>
    <row r="59" spans="1:6">
      <c r="A59" s="80">
        <f t="shared" si="0"/>
        <v>49</v>
      </c>
      <c r="B59" s="17"/>
      <c r="C59" s="17"/>
      <c r="D59" s="17"/>
      <c r="E59" s="17"/>
      <c r="F59" s="686"/>
    </row>
    <row r="60" spans="1:6">
      <c r="A60" s="80">
        <f t="shared" si="0"/>
        <v>50</v>
      </c>
      <c r="B60" s="17"/>
      <c r="C60" s="17"/>
      <c r="D60" s="17" t="s">
        <v>3891</v>
      </c>
      <c r="E60" s="1105"/>
      <c r="F60" s="320">
        <f>SUM(F52:F59)</f>
        <v>0</v>
      </c>
    </row>
    <row r="61" spans="1:6" ht="15.6" thickBot="1">
      <c r="A61" s="440">
        <f t="shared" si="0"/>
        <v>51</v>
      </c>
      <c r="B61" s="329"/>
      <c r="C61" s="688" t="s">
        <v>1938</v>
      </c>
      <c r="D61" s="329"/>
      <c r="E61" s="329"/>
      <c r="F61" s="326">
        <f>F34+F51+F60</f>
        <v>35225945</v>
      </c>
    </row>
    <row r="62" spans="1:6" ht="15.6">
      <c r="A62" s="115" t="s">
        <v>2319</v>
      </c>
      <c r="B62" s="69"/>
      <c r="C62" s="1106"/>
      <c r="D62" s="1105"/>
      <c r="E62" s="17"/>
      <c r="F62" s="17"/>
    </row>
    <row r="63" spans="1:6">
      <c r="A63" s="69" t="s">
        <v>2320</v>
      </c>
      <c r="B63" s="69"/>
      <c r="C63" s="1106"/>
      <c r="D63" s="69"/>
      <c r="E63" s="69"/>
      <c r="F63" s="69"/>
    </row>
    <row r="64" spans="1:6">
      <c r="A64" s="17"/>
      <c r="B64" s="69"/>
      <c r="C64" s="1106"/>
      <c r="D64" s="69"/>
      <c r="E64" s="17"/>
      <c r="F64" s="17"/>
    </row>
    <row r="67" spans="1:6" ht="15.6">
      <c r="A67" s="71" t="s">
        <v>3423</v>
      </c>
      <c r="B67" s="1106"/>
      <c r="C67" s="1106"/>
      <c r="D67" s="1106"/>
      <c r="E67" s="1106"/>
      <c r="F67" s="1106"/>
    </row>
    <row r="69" spans="1:6" ht="16.2" thickBot="1">
      <c r="A69" s="1175" t="str">
        <f>'Data Sheet'!$C$25</f>
        <v>Rochester Gas &amp; Electric Corporation</v>
      </c>
      <c r="B69" s="1105"/>
      <c r="C69" s="1105"/>
      <c r="D69" s="1105"/>
      <c r="E69" s="1164" t="str">
        <f>'Data Sheet'!$C$40</f>
        <v xml:space="preserve"> </v>
      </c>
      <c r="F69" t="str">
        <f>'Data Sheet'!$C$38</f>
        <v>12/31/2013</v>
      </c>
    </row>
    <row r="70" spans="1:6">
      <c r="A70" s="29"/>
      <c r="B70" s="66"/>
      <c r="C70" s="66"/>
      <c r="D70" s="66"/>
      <c r="E70" s="66"/>
      <c r="F70" s="67"/>
    </row>
    <row r="71" spans="1:6">
      <c r="A71" s="377" t="s">
        <v>3369</v>
      </c>
      <c r="B71" s="69"/>
      <c r="C71" s="69"/>
      <c r="D71" s="69"/>
      <c r="E71" s="69"/>
      <c r="F71" s="70"/>
    </row>
    <row r="72" spans="1:6">
      <c r="A72" s="72"/>
      <c r="B72" s="17"/>
      <c r="C72" s="17"/>
      <c r="D72" s="17"/>
      <c r="E72" s="17"/>
      <c r="F72" s="73"/>
    </row>
    <row r="73" spans="1:6">
      <c r="A73" s="409" t="s">
        <v>1357</v>
      </c>
      <c r="B73" s="89"/>
      <c r="C73" s="1196" t="s">
        <v>1413</v>
      </c>
      <c r="D73" s="411"/>
      <c r="E73" s="411"/>
      <c r="F73" s="399" t="s">
        <v>4717</v>
      </c>
    </row>
    <row r="74" spans="1:6">
      <c r="A74" s="333" t="s">
        <v>1360</v>
      </c>
      <c r="B74" s="77"/>
      <c r="C74" s="1189" t="s">
        <v>446</v>
      </c>
      <c r="D74" s="75"/>
      <c r="E74" s="75"/>
      <c r="F74" s="273" t="s">
        <v>447</v>
      </c>
    </row>
    <row r="75" spans="1:6">
      <c r="A75" s="80">
        <f>A61+1</f>
        <v>52</v>
      </c>
      <c r="B75" s="17"/>
      <c r="C75" s="17"/>
      <c r="D75" s="17"/>
      <c r="E75" s="17"/>
      <c r="F75" s="338"/>
    </row>
    <row r="76" spans="1:6">
      <c r="A76" s="80">
        <f t="shared" ref="A76:A123" si="1">A75+1</f>
        <v>53</v>
      </c>
      <c r="B76" s="17"/>
      <c r="C76" s="17"/>
      <c r="D76" s="17"/>
      <c r="E76" s="17"/>
      <c r="F76" s="338"/>
    </row>
    <row r="77" spans="1:6">
      <c r="A77" s="80">
        <f t="shared" si="1"/>
        <v>54</v>
      </c>
      <c r="B77" s="17"/>
      <c r="C77" s="17"/>
      <c r="D77" s="17"/>
      <c r="E77" s="17"/>
      <c r="F77" s="338"/>
    </row>
    <row r="78" spans="1:6">
      <c r="A78" s="80">
        <f t="shared" si="1"/>
        <v>55</v>
      </c>
      <c r="B78" s="17"/>
      <c r="C78" s="17"/>
      <c r="D78" s="17"/>
      <c r="E78" s="17"/>
      <c r="F78" s="338"/>
    </row>
    <row r="79" spans="1:6">
      <c r="A79" s="80">
        <f t="shared" si="1"/>
        <v>56</v>
      </c>
      <c r="B79" s="17"/>
      <c r="C79" s="601"/>
      <c r="D79" s="601"/>
      <c r="E79" s="601"/>
      <c r="F79" s="338"/>
    </row>
    <row r="80" spans="1:6">
      <c r="A80" s="80">
        <f t="shared" si="1"/>
        <v>57</v>
      </c>
      <c r="B80" s="17"/>
      <c r="C80" s="17"/>
      <c r="D80" s="17"/>
      <c r="E80" s="17"/>
      <c r="F80" s="338"/>
    </row>
    <row r="81" spans="1:6">
      <c r="A81" s="80">
        <f t="shared" si="1"/>
        <v>58</v>
      </c>
      <c r="B81" s="17"/>
      <c r="C81" s="17"/>
      <c r="D81" s="17"/>
      <c r="E81" s="17"/>
      <c r="F81" s="338"/>
    </row>
    <row r="82" spans="1:6">
      <c r="A82" s="80">
        <f t="shared" si="1"/>
        <v>59</v>
      </c>
      <c r="B82" s="17"/>
      <c r="C82" s="17"/>
      <c r="D82" s="17"/>
      <c r="E82" s="17"/>
      <c r="F82" s="338"/>
    </row>
    <row r="83" spans="1:6">
      <c r="A83" s="80">
        <f t="shared" si="1"/>
        <v>60</v>
      </c>
      <c r="B83" s="17"/>
      <c r="C83" s="17"/>
      <c r="D83" s="17"/>
      <c r="E83" s="1105"/>
      <c r="F83" s="338"/>
    </row>
    <row r="84" spans="1:6">
      <c r="A84" s="80">
        <f t="shared" si="1"/>
        <v>61</v>
      </c>
      <c r="B84" s="17"/>
      <c r="C84" s="17"/>
      <c r="D84" s="17"/>
      <c r="E84" s="17"/>
      <c r="F84" s="686"/>
    </row>
    <row r="85" spans="1:6">
      <c r="A85" s="80">
        <f t="shared" si="1"/>
        <v>62</v>
      </c>
      <c r="B85" s="17"/>
      <c r="C85" s="17"/>
      <c r="D85" s="17"/>
      <c r="E85" s="17"/>
      <c r="F85" s="686"/>
    </row>
    <row r="86" spans="1:6">
      <c r="A86" s="80">
        <f t="shared" si="1"/>
        <v>63</v>
      </c>
      <c r="B86" s="17"/>
      <c r="C86" s="17"/>
      <c r="D86" s="17"/>
      <c r="E86" s="17"/>
      <c r="F86" s="686"/>
    </row>
    <row r="87" spans="1:6">
      <c r="A87" s="80">
        <f t="shared" si="1"/>
        <v>64</v>
      </c>
      <c r="B87" s="17"/>
      <c r="C87" s="17"/>
      <c r="D87" s="17"/>
      <c r="E87" s="17"/>
      <c r="F87" s="686"/>
    </row>
    <row r="88" spans="1:6">
      <c r="A88" s="80">
        <f t="shared" si="1"/>
        <v>65</v>
      </c>
      <c r="B88" s="17"/>
      <c r="C88" s="17"/>
      <c r="D88" s="17"/>
      <c r="E88" s="17"/>
      <c r="F88" s="686"/>
    </row>
    <row r="89" spans="1:6">
      <c r="A89" s="80">
        <f t="shared" si="1"/>
        <v>66</v>
      </c>
      <c r="B89" s="17"/>
      <c r="C89" s="17"/>
      <c r="D89" s="17"/>
      <c r="E89" s="17"/>
      <c r="F89" s="686"/>
    </row>
    <row r="90" spans="1:6">
      <c r="A90" s="80">
        <f t="shared" si="1"/>
        <v>67</v>
      </c>
      <c r="B90" s="17"/>
      <c r="C90" s="17"/>
      <c r="D90" s="17"/>
      <c r="E90" s="17"/>
      <c r="F90" s="686"/>
    </row>
    <row r="91" spans="1:6">
      <c r="A91" s="80">
        <f t="shared" si="1"/>
        <v>68</v>
      </c>
      <c r="B91" s="17"/>
      <c r="C91" s="17"/>
      <c r="D91" s="17"/>
      <c r="E91" s="17"/>
      <c r="F91" s="686"/>
    </row>
    <row r="92" spans="1:6">
      <c r="A92" s="80">
        <f t="shared" si="1"/>
        <v>69</v>
      </c>
      <c r="B92" s="17"/>
      <c r="C92" s="17"/>
      <c r="D92" s="17"/>
      <c r="E92" s="17"/>
      <c r="F92" s="686"/>
    </row>
    <row r="93" spans="1:6">
      <c r="A93" s="80">
        <f t="shared" si="1"/>
        <v>70</v>
      </c>
      <c r="B93" s="17"/>
      <c r="C93" s="17"/>
      <c r="D93" s="17"/>
      <c r="E93" s="17"/>
      <c r="F93" s="686"/>
    </row>
    <row r="94" spans="1:6">
      <c r="A94" s="80">
        <f t="shared" si="1"/>
        <v>71</v>
      </c>
      <c r="B94" s="17"/>
      <c r="C94" s="17"/>
      <c r="D94" s="17"/>
      <c r="E94" s="17"/>
      <c r="F94" s="686"/>
    </row>
    <row r="95" spans="1:6">
      <c r="A95" s="80">
        <f t="shared" si="1"/>
        <v>72</v>
      </c>
      <c r="B95" s="17"/>
      <c r="C95" s="17"/>
      <c r="D95" s="17"/>
      <c r="E95" s="17"/>
      <c r="F95" s="686"/>
    </row>
    <row r="96" spans="1:6">
      <c r="A96" s="80">
        <f t="shared" si="1"/>
        <v>73</v>
      </c>
      <c r="B96" s="17"/>
      <c r="C96" s="17"/>
      <c r="D96" s="17"/>
      <c r="E96" s="1105"/>
      <c r="F96" s="686"/>
    </row>
    <row r="97" spans="1:6">
      <c r="A97" s="80">
        <f t="shared" si="1"/>
        <v>74</v>
      </c>
      <c r="B97" s="17"/>
      <c r="C97" s="17"/>
      <c r="D97" s="17"/>
      <c r="E97" s="1105"/>
      <c r="F97" s="686"/>
    </row>
    <row r="98" spans="1:6">
      <c r="A98" s="80">
        <f t="shared" si="1"/>
        <v>75</v>
      </c>
      <c r="B98" s="17"/>
      <c r="C98" s="17"/>
      <c r="D98" s="17"/>
      <c r="E98" s="17"/>
      <c r="F98" s="686"/>
    </row>
    <row r="99" spans="1:6">
      <c r="A99" s="80">
        <f t="shared" si="1"/>
        <v>76</v>
      </c>
      <c r="B99" s="17"/>
      <c r="C99" s="17"/>
      <c r="D99" s="17"/>
      <c r="E99" s="17"/>
      <c r="F99" s="686"/>
    </row>
    <row r="100" spans="1:6">
      <c r="A100" s="80">
        <f t="shared" si="1"/>
        <v>77</v>
      </c>
      <c r="B100" s="17"/>
      <c r="C100" s="17"/>
      <c r="D100" s="17"/>
      <c r="E100" s="17"/>
      <c r="F100" s="686"/>
    </row>
    <row r="101" spans="1:6">
      <c r="A101" s="80">
        <f t="shared" si="1"/>
        <v>78</v>
      </c>
      <c r="B101" s="17"/>
      <c r="C101" s="17"/>
      <c r="D101" s="17"/>
      <c r="E101" s="17"/>
      <c r="F101" s="686"/>
    </row>
    <row r="102" spans="1:6">
      <c r="A102" s="80">
        <f t="shared" si="1"/>
        <v>79</v>
      </c>
      <c r="B102" s="17"/>
      <c r="C102" s="17"/>
      <c r="D102" s="17"/>
      <c r="E102" s="17"/>
      <c r="F102" s="686"/>
    </row>
    <row r="103" spans="1:6">
      <c r="A103" s="80">
        <f t="shared" si="1"/>
        <v>80</v>
      </c>
      <c r="B103" s="17"/>
      <c r="C103" s="17"/>
      <c r="D103" s="17"/>
      <c r="E103" s="17"/>
      <c r="F103" s="686"/>
    </row>
    <row r="104" spans="1:6">
      <c r="A104" s="80">
        <f t="shared" si="1"/>
        <v>81</v>
      </c>
      <c r="B104" s="17"/>
      <c r="C104" s="17"/>
      <c r="D104" s="17"/>
      <c r="E104" s="17"/>
      <c r="F104" s="686"/>
    </row>
    <row r="105" spans="1:6">
      <c r="A105" s="80">
        <f t="shared" si="1"/>
        <v>82</v>
      </c>
      <c r="B105" s="17"/>
      <c r="C105" s="17"/>
      <c r="D105" s="17"/>
      <c r="E105" s="17"/>
      <c r="F105" s="686"/>
    </row>
    <row r="106" spans="1:6">
      <c r="A106" s="80">
        <f t="shared" si="1"/>
        <v>83</v>
      </c>
      <c r="B106" s="17"/>
      <c r="C106" s="17"/>
      <c r="D106" s="17"/>
      <c r="E106" s="17"/>
      <c r="F106" s="686"/>
    </row>
    <row r="107" spans="1:6">
      <c r="A107" s="80">
        <f t="shared" si="1"/>
        <v>84</v>
      </c>
      <c r="B107" s="17"/>
      <c r="C107" s="17"/>
      <c r="D107" s="17"/>
      <c r="E107" s="17"/>
      <c r="F107" s="686"/>
    </row>
    <row r="108" spans="1:6">
      <c r="A108" s="80">
        <f t="shared" si="1"/>
        <v>85</v>
      </c>
      <c r="B108" s="17"/>
      <c r="C108" s="17"/>
      <c r="D108" s="17"/>
      <c r="E108" s="17"/>
      <c r="F108" s="686"/>
    </row>
    <row r="109" spans="1:6">
      <c r="A109" s="80">
        <f t="shared" si="1"/>
        <v>86</v>
      </c>
      <c r="B109" s="17"/>
      <c r="C109" s="17"/>
      <c r="D109" s="17"/>
      <c r="E109" s="1105"/>
      <c r="F109" s="686"/>
    </row>
    <row r="110" spans="1:6">
      <c r="A110" s="80">
        <f t="shared" si="1"/>
        <v>87</v>
      </c>
      <c r="B110" s="17"/>
      <c r="C110" s="17"/>
      <c r="D110" s="17"/>
      <c r="E110" s="17"/>
      <c r="F110" s="686"/>
    </row>
    <row r="111" spans="1:6">
      <c r="A111" s="80">
        <f t="shared" si="1"/>
        <v>88</v>
      </c>
      <c r="B111" s="17"/>
      <c r="C111" s="17"/>
      <c r="D111" s="17"/>
      <c r="E111" s="17"/>
      <c r="F111" s="686"/>
    </row>
    <row r="112" spans="1:6">
      <c r="A112" s="80">
        <f t="shared" si="1"/>
        <v>89</v>
      </c>
      <c r="B112" s="17"/>
      <c r="C112" s="17"/>
      <c r="D112" s="17"/>
      <c r="E112" s="17"/>
      <c r="F112" s="686"/>
    </row>
    <row r="113" spans="1:6">
      <c r="A113" s="80">
        <f t="shared" si="1"/>
        <v>90</v>
      </c>
      <c r="B113" s="17"/>
      <c r="C113" s="17"/>
      <c r="D113" s="17"/>
      <c r="E113" s="17"/>
      <c r="F113" s="686"/>
    </row>
    <row r="114" spans="1:6">
      <c r="A114" s="80">
        <f t="shared" si="1"/>
        <v>91</v>
      </c>
      <c r="B114" s="17"/>
      <c r="C114" s="17"/>
      <c r="D114" s="17"/>
      <c r="E114" s="17"/>
      <c r="F114" s="686"/>
    </row>
    <row r="115" spans="1:6">
      <c r="A115" s="80">
        <f t="shared" si="1"/>
        <v>92</v>
      </c>
      <c r="B115" s="17"/>
      <c r="C115" s="17"/>
      <c r="D115" s="17"/>
      <c r="E115" s="17"/>
      <c r="F115" s="686"/>
    </row>
    <row r="116" spans="1:6">
      <c r="A116" s="80">
        <f t="shared" si="1"/>
        <v>93</v>
      </c>
      <c r="B116" s="17"/>
      <c r="C116" s="17"/>
      <c r="D116" s="17"/>
      <c r="E116" s="17"/>
      <c r="F116" s="686"/>
    </row>
    <row r="117" spans="1:6">
      <c r="A117" s="80">
        <f t="shared" si="1"/>
        <v>94</v>
      </c>
      <c r="B117" s="17"/>
      <c r="C117" s="17"/>
      <c r="D117" s="17"/>
      <c r="E117" s="17"/>
      <c r="F117" s="686"/>
    </row>
    <row r="118" spans="1:6">
      <c r="A118" s="80">
        <f t="shared" si="1"/>
        <v>95</v>
      </c>
      <c r="B118" s="17"/>
      <c r="C118" s="17"/>
      <c r="D118" s="17"/>
      <c r="E118" s="17"/>
      <c r="F118" s="686"/>
    </row>
    <row r="119" spans="1:6">
      <c r="A119" s="80">
        <f t="shared" si="1"/>
        <v>96</v>
      </c>
      <c r="B119" s="17"/>
      <c r="C119" s="17"/>
      <c r="D119" s="17"/>
      <c r="E119" s="17"/>
      <c r="F119" s="686"/>
    </row>
    <row r="120" spans="1:6">
      <c r="A120" s="80">
        <f t="shared" si="1"/>
        <v>97</v>
      </c>
      <c r="B120" s="17"/>
      <c r="C120" s="17"/>
      <c r="D120" s="17"/>
      <c r="E120" s="17"/>
      <c r="F120" s="686"/>
    </row>
    <row r="121" spans="1:6">
      <c r="A121" s="80">
        <f t="shared" si="1"/>
        <v>98</v>
      </c>
      <c r="B121" s="17"/>
      <c r="C121" s="17"/>
      <c r="D121" s="17"/>
      <c r="E121" s="17"/>
      <c r="F121" s="686"/>
    </row>
    <row r="122" spans="1:6">
      <c r="A122" s="80">
        <f t="shared" si="1"/>
        <v>99</v>
      </c>
      <c r="B122" s="17"/>
      <c r="C122" s="17"/>
      <c r="D122" s="17"/>
      <c r="E122" s="1105"/>
      <c r="F122" s="338"/>
    </row>
    <row r="123" spans="1:6" ht="15.6" thickBot="1">
      <c r="A123" s="440">
        <f t="shared" si="1"/>
        <v>100</v>
      </c>
      <c r="B123" s="113"/>
      <c r="C123" s="113"/>
      <c r="D123" s="113"/>
      <c r="E123" s="113"/>
      <c r="F123" s="352"/>
    </row>
    <row r="124" spans="1:6" ht="15.6">
      <c r="A124" s="115" t="str">
        <f>A62</f>
        <v>FERC FORM NO.1 (ED. 12-94) NYPSC Modified-96</v>
      </c>
      <c r="B124" s="69"/>
      <c r="C124" s="1106"/>
      <c r="D124" s="69"/>
      <c r="E124" s="17"/>
      <c r="F124" s="17"/>
    </row>
    <row r="125" spans="1:6">
      <c r="A125" s="69" t="s">
        <v>2321</v>
      </c>
      <c r="B125" s="1106"/>
      <c r="C125" s="1106"/>
      <c r="D125" s="1106"/>
      <c r="E125" s="1106"/>
      <c r="F125" s="1106"/>
    </row>
  </sheetData>
  <customSheetViews>
    <customSheetView guid="{B03EE9F7-5DE6-4312-9CF8-68BFF35B892B}" scale="60" colorId="22" showPageBreaks="1" fitToPage="1" printArea="1" view="pageBreakPreview">
      <selection activeCell="I61" sqref="I61"/>
      <pageMargins left="0.5" right="0.5" top="0.25" bottom="0.25" header="0" footer="0"/>
      <printOptions horizontalCentered="1" verticalCentered="1"/>
      <pageSetup scale="73" fitToHeight="2" orientation="portrait" horizontalDpi="300" verticalDpi="300" r:id="rId1"/>
      <headerFooter alignWithMargins="0"/>
    </customSheetView>
    <customSheetView guid="{6604920B-9A9A-4B1B-8001-ABFAE204A5A1}" scale="85" colorId="22" fitToPage="1">
      <selection activeCell="I61" sqref="I61"/>
      <pageMargins left="0.5" right="0.5" top="0.25" bottom="0.25" header="0" footer="0"/>
      <printOptions horizontalCentered="1" verticalCentered="1"/>
      <pageSetup scale="73" fitToHeight="2" orientation="portrait" horizontalDpi="300" verticalDpi="300" r:id="rId2"/>
      <headerFooter alignWithMargins="0"/>
    </customSheetView>
    <customSheetView guid="{725D19D6-B2FF-4AA6-9BA8-2C93787C1292}" scale="85" colorId="22" fitToPage="1" showRuler="0">
      <selection activeCell="I61" sqref="I61"/>
      <pageMargins left="0.5" right="0.5" top="0.25" bottom="0.25" header="0" footer="0"/>
      <printOptions horizontalCentered="1" verticalCentered="1"/>
      <pageSetup scale="73" fitToHeight="2" orientation="portrait" horizontalDpi="300" verticalDpi="300" r:id="rId3"/>
      <headerFooter alignWithMargins="0"/>
    </customSheetView>
    <customSheetView guid="{00D7FFF0-A637-4B2D-8964-7D108FE27DC9}" scale="60" colorId="22" showPageBreaks="1" fitToPage="1" printArea="1" view="pageBreakPreview">
      <selection activeCell="I61" sqref="I61"/>
      <pageMargins left="0.5" right="0.5" top="0.25" bottom="0.25" header="0" footer="0"/>
      <printOptions horizontalCentered="1" verticalCentered="1"/>
      <pageSetup scale="73" fitToHeight="2" orientation="portrait" horizontalDpi="300" verticalDpi="300" r:id="rId4"/>
      <headerFooter alignWithMargins="0"/>
    </customSheetView>
    <customSheetView guid="{8930B103-E5CB-49CF-B279-92DC95584FC0}" scale="60" colorId="22" showPageBreaks="1" fitToPage="1" printArea="1" view="pageBreakPreview">
      <selection activeCell="I61" sqref="I61"/>
      <pageMargins left="0.5" right="0.5" top="0.25" bottom="0.25" header="0" footer="0"/>
      <printOptions horizontalCentered="1" verticalCentered="1"/>
      <pageSetup scale="73" fitToHeight="2" orientation="portrait" horizontalDpi="300" verticalDpi="300" r:id="rId5"/>
      <headerFooter alignWithMargins="0"/>
    </customSheetView>
  </customSheetViews>
  <phoneticPr fontId="54" type="noConversion"/>
  <printOptions horizontalCentered="1" verticalCentered="1"/>
  <pageMargins left="0.5" right="0.5" top="0.25" bottom="0.25" header="0" footer="0"/>
  <pageSetup scale="73" fitToHeight="2" orientation="portrait" horizontalDpi="300" verticalDpi="300" r:id="rId6"/>
  <headerFooter alignWithMargins="0"/>
</worksheet>
</file>

<file path=xl/worksheets/sheet56.xml><?xml version="1.0" encoding="utf-8"?>
<worksheet xmlns="http://schemas.openxmlformats.org/spreadsheetml/2006/main" xmlns:r="http://schemas.openxmlformats.org/officeDocument/2006/relationships">
  <sheetPr transitionEvaluation="1">
    <pageSetUpPr fitToPage="1"/>
  </sheetPr>
  <dimension ref="A1:G58"/>
  <sheetViews>
    <sheetView defaultGridColor="0" view="pageBreakPreview" colorId="22" zoomScale="60" zoomScaleNormal="85" workbookViewId="0">
      <selection activeCell="A53" sqref="A53"/>
    </sheetView>
  </sheetViews>
  <sheetFormatPr defaultColWidth="9.6328125" defaultRowHeight="15"/>
  <cols>
    <col min="1" max="1" width="4.6328125" customWidth="1"/>
    <col min="2" max="2" width="1.6328125" customWidth="1"/>
    <col min="3" max="3" width="37.36328125" customWidth="1"/>
    <col min="4" max="6" width="14.6328125" customWidth="1"/>
    <col min="7" max="7" width="17.1796875" customWidth="1"/>
  </cols>
  <sheetData>
    <row r="1" spans="1:7">
      <c r="A1" s="29" t="s">
        <v>1820</v>
      </c>
      <c r="B1" s="66"/>
      <c r="C1" s="260"/>
      <c r="D1" s="262" t="s">
        <v>2377</v>
      </c>
      <c r="E1" s="66"/>
      <c r="F1" s="262" t="s">
        <v>1431</v>
      </c>
      <c r="G1" s="313" t="s">
        <v>1432</v>
      </c>
    </row>
    <row r="2" spans="1:7">
      <c r="A2" s="72" t="str">
        <f>'Data Sheet'!$C$25</f>
        <v>Rochester Gas &amp; Electric Corporation</v>
      </c>
      <c r="B2" s="17"/>
      <c r="C2" s="81"/>
      <c r="D2" s="98" t="s">
        <v>3719</v>
      </c>
      <c r="E2" s="17"/>
      <c r="F2" s="98" t="s">
        <v>1434</v>
      </c>
      <c r="G2" s="83"/>
    </row>
    <row r="3" spans="1:7" ht="15" customHeight="1">
      <c r="A3" s="74"/>
      <c r="B3" s="77"/>
      <c r="C3" s="118"/>
      <c r="D3" s="105" t="s">
        <v>3720</v>
      </c>
      <c r="E3" s="77"/>
      <c r="F3" s="1103" t="str">
        <f>'Data Sheet'!$C$40</f>
        <v xml:space="preserve"> </v>
      </c>
      <c r="G3" s="1184" t="str">
        <f>'Data Sheet'!$C$38</f>
        <v>12/31/2013</v>
      </c>
    </row>
    <row r="4" spans="1:7" ht="15" customHeight="1">
      <c r="A4" s="377" t="s">
        <v>2322</v>
      </c>
      <c r="B4" s="69"/>
      <c r="C4" s="1106"/>
      <c r="D4" s="69"/>
      <c r="E4" s="69"/>
      <c r="F4" s="69"/>
      <c r="G4" s="70"/>
    </row>
    <row r="5" spans="1:7">
      <c r="A5" s="74"/>
      <c r="B5" s="77"/>
      <c r="C5" s="77" t="s">
        <v>2323</v>
      </c>
      <c r="D5" s="77"/>
      <c r="E5" s="77"/>
      <c r="F5" s="77"/>
      <c r="G5" s="76"/>
    </row>
    <row r="6" spans="1:7">
      <c r="A6" s="689" t="s">
        <v>2005</v>
      </c>
      <c r="B6" s="267" t="s">
        <v>4390</v>
      </c>
      <c r="C6" s="19"/>
      <c r="D6" s="19"/>
      <c r="E6" s="19"/>
      <c r="F6" s="19"/>
      <c r="G6" s="23"/>
    </row>
    <row r="7" spans="1:7">
      <c r="A7" s="689"/>
      <c r="B7" s="267" t="s">
        <v>4391</v>
      </c>
      <c r="C7" s="19"/>
      <c r="D7" s="19"/>
      <c r="E7" s="19"/>
      <c r="F7" s="19"/>
      <c r="G7" s="23"/>
    </row>
    <row r="8" spans="1:7">
      <c r="A8" s="689" t="s">
        <v>1922</v>
      </c>
      <c r="B8" s="267" t="s">
        <v>4392</v>
      </c>
      <c r="C8" s="19"/>
      <c r="D8" s="19"/>
      <c r="E8" s="19"/>
      <c r="F8" s="19"/>
      <c r="G8" s="23"/>
    </row>
    <row r="9" spans="1:7">
      <c r="A9" s="689"/>
      <c r="B9" s="267" t="s">
        <v>4393</v>
      </c>
      <c r="C9" s="19"/>
      <c r="D9" s="19"/>
      <c r="E9" s="19"/>
      <c r="F9" s="19"/>
      <c r="G9" s="23"/>
    </row>
    <row r="10" spans="1:7">
      <c r="A10" s="689" t="s">
        <v>1923</v>
      </c>
      <c r="B10" s="267" t="s">
        <v>4394</v>
      </c>
      <c r="C10" s="19"/>
      <c r="D10" s="19"/>
      <c r="E10" s="19"/>
      <c r="F10" s="19"/>
      <c r="G10" s="23"/>
    </row>
    <row r="11" spans="1:7">
      <c r="A11" s="689"/>
      <c r="B11" s="267" t="s">
        <v>4395</v>
      </c>
      <c r="C11" s="19"/>
      <c r="D11" s="19"/>
      <c r="E11" s="19"/>
      <c r="F11" s="19"/>
      <c r="G11" s="23"/>
    </row>
    <row r="12" spans="1:7">
      <c r="A12" s="689"/>
      <c r="B12" s="267" t="s">
        <v>4499</v>
      </c>
      <c r="C12" s="19"/>
      <c r="D12" s="19"/>
      <c r="E12" s="19"/>
      <c r="F12" s="19"/>
      <c r="G12" s="23"/>
    </row>
    <row r="13" spans="1:7">
      <c r="A13" s="689"/>
      <c r="B13" s="267" t="s">
        <v>4500</v>
      </c>
      <c r="C13" s="19"/>
      <c r="D13" s="19"/>
      <c r="E13" s="19"/>
      <c r="F13" s="19"/>
      <c r="G13" s="23"/>
    </row>
    <row r="14" spans="1:7">
      <c r="A14" s="689"/>
      <c r="B14" s="267" t="s">
        <v>4501</v>
      </c>
      <c r="C14" s="19"/>
      <c r="D14" s="19"/>
      <c r="E14" s="19"/>
      <c r="F14" s="19"/>
      <c r="G14" s="23"/>
    </row>
    <row r="15" spans="1:7">
      <c r="A15" s="689"/>
      <c r="B15" s="267" t="s">
        <v>4502</v>
      </c>
      <c r="C15" s="19"/>
      <c r="D15" s="19"/>
      <c r="E15" s="19"/>
      <c r="F15" s="19"/>
      <c r="G15" s="23"/>
    </row>
    <row r="16" spans="1:7">
      <c r="A16" s="689"/>
      <c r="B16" s="267" t="s">
        <v>4503</v>
      </c>
      <c r="C16" s="19"/>
      <c r="D16" s="19"/>
      <c r="E16" s="19"/>
      <c r="F16" s="19"/>
      <c r="G16" s="23"/>
    </row>
    <row r="17" spans="1:7">
      <c r="A17" s="689"/>
      <c r="B17" s="267" t="s">
        <v>4504</v>
      </c>
      <c r="C17" s="19"/>
      <c r="D17" s="19"/>
      <c r="E17" s="19"/>
      <c r="F17" s="19"/>
      <c r="G17" s="23"/>
    </row>
    <row r="18" spans="1:7">
      <c r="A18" s="689"/>
      <c r="B18" s="267" t="s">
        <v>4505</v>
      </c>
      <c r="C18" s="19"/>
      <c r="D18" s="19"/>
      <c r="E18" s="19"/>
      <c r="F18" s="19"/>
      <c r="G18" s="23"/>
    </row>
    <row r="19" spans="1:7">
      <c r="A19" s="689"/>
      <c r="B19" s="267" t="s">
        <v>4506</v>
      </c>
      <c r="C19" s="19"/>
      <c r="D19" s="19"/>
      <c r="E19" s="19"/>
      <c r="F19" s="19"/>
      <c r="G19" s="23"/>
    </row>
    <row r="20" spans="1:7">
      <c r="A20" s="689"/>
      <c r="B20" s="267" t="s">
        <v>4507</v>
      </c>
      <c r="C20" s="19"/>
      <c r="D20" s="19"/>
      <c r="E20" s="19"/>
      <c r="F20" s="19"/>
      <c r="G20" s="23"/>
    </row>
    <row r="21" spans="1:7">
      <c r="A21" s="689"/>
      <c r="B21" s="267" t="s">
        <v>4508</v>
      </c>
      <c r="C21" s="19"/>
      <c r="D21" s="19"/>
      <c r="E21" s="19"/>
      <c r="F21" s="19"/>
      <c r="G21" s="23"/>
    </row>
    <row r="22" spans="1:7">
      <c r="A22" s="689"/>
      <c r="B22" s="267" t="s">
        <v>4509</v>
      </c>
      <c r="C22" s="19"/>
      <c r="D22" s="19"/>
      <c r="E22" s="19"/>
      <c r="F22" s="19"/>
      <c r="G22" s="23"/>
    </row>
    <row r="23" spans="1:7">
      <c r="A23" s="689" t="s">
        <v>3069</v>
      </c>
      <c r="B23" s="267" t="s">
        <v>4510</v>
      </c>
      <c r="C23" s="19"/>
      <c r="D23" s="19"/>
      <c r="E23" s="19"/>
      <c r="F23" s="19"/>
      <c r="G23" s="23"/>
    </row>
    <row r="24" spans="1:7">
      <c r="A24" s="689"/>
      <c r="B24" s="267" t="s">
        <v>3074</v>
      </c>
      <c r="C24" s="19"/>
      <c r="D24" s="19"/>
      <c r="E24" s="19"/>
      <c r="F24" s="19"/>
      <c r="G24" s="23"/>
    </row>
    <row r="25" spans="1:7">
      <c r="A25" s="314"/>
      <c r="B25" s="315"/>
      <c r="C25" s="315" t="s">
        <v>3075</v>
      </c>
      <c r="D25" s="315"/>
      <c r="E25" s="315"/>
      <c r="F25" s="315"/>
      <c r="G25" s="316"/>
    </row>
    <row r="26" spans="1:7">
      <c r="A26" s="271"/>
      <c r="B26" s="98"/>
      <c r="C26" s="17"/>
      <c r="D26" s="98"/>
      <c r="E26" s="345" t="s">
        <v>4432</v>
      </c>
      <c r="F26" s="345" t="s">
        <v>4432</v>
      </c>
      <c r="G26" s="83"/>
    </row>
    <row r="27" spans="1:7">
      <c r="A27" s="271"/>
      <c r="B27" s="98"/>
      <c r="C27" s="17"/>
      <c r="D27" s="345" t="s">
        <v>3076</v>
      </c>
      <c r="E27" s="345" t="s">
        <v>3077</v>
      </c>
      <c r="F27" s="345" t="s">
        <v>3078</v>
      </c>
      <c r="G27" s="83"/>
    </row>
    <row r="28" spans="1:7">
      <c r="A28" s="271" t="s">
        <v>4856</v>
      </c>
      <c r="B28" s="98"/>
      <c r="C28" s="346" t="s">
        <v>3079</v>
      </c>
      <c r="D28" s="345" t="s">
        <v>3080</v>
      </c>
      <c r="E28" s="345" t="s">
        <v>2517</v>
      </c>
      <c r="F28" s="345" t="s">
        <v>2517</v>
      </c>
      <c r="G28" s="270" t="s">
        <v>1938</v>
      </c>
    </row>
    <row r="29" spans="1:7">
      <c r="A29" s="271" t="s">
        <v>1360</v>
      </c>
      <c r="B29" s="98"/>
      <c r="C29" s="17"/>
      <c r="D29" s="345" t="s">
        <v>3081</v>
      </c>
      <c r="E29" s="345" t="s">
        <v>3082</v>
      </c>
      <c r="F29" s="345" t="s">
        <v>3083</v>
      </c>
      <c r="G29" s="83"/>
    </row>
    <row r="30" spans="1:7">
      <c r="A30" s="272"/>
      <c r="B30" s="105"/>
      <c r="C30" s="823" t="s">
        <v>446</v>
      </c>
      <c r="D30" s="395" t="s">
        <v>447</v>
      </c>
      <c r="E30" s="395" t="s">
        <v>448</v>
      </c>
      <c r="F30" s="395" t="s">
        <v>449</v>
      </c>
      <c r="G30" s="273" t="s">
        <v>1953</v>
      </c>
    </row>
    <row r="31" spans="1:7">
      <c r="A31" s="690">
        <v>1</v>
      </c>
      <c r="B31" s="275"/>
      <c r="C31" s="315" t="s">
        <v>3084</v>
      </c>
      <c r="D31" s="362"/>
      <c r="E31" s="362"/>
      <c r="F31" s="362">
        <v>2046</v>
      </c>
      <c r="G31" s="317">
        <f t="shared" ref="G31:G40" si="0">SUM(D31:F31)</f>
        <v>2046</v>
      </c>
    </row>
    <row r="32" spans="1:7">
      <c r="A32" s="690">
        <v>2</v>
      </c>
      <c r="B32" s="275"/>
      <c r="C32" s="315" t="s">
        <v>3085</v>
      </c>
      <c r="D32" s="366">
        <v>-1012</v>
      </c>
      <c r="E32" s="366"/>
      <c r="F32" s="366"/>
      <c r="G32" s="320">
        <f t="shared" si="0"/>
        <v>-1012</v>
      </c>
    </row>
    <row r="33" spans="1:7">
      <c r="A33" s="690">
        <v>3</v>
      </c>
      <c r="B33" s="275"/>
      <c r="C33" s="315" t="s">
        <v>3086</v>
      </c>
      <c r="D33" s="366"/>
      <c r="E33" s="366"/>
      <c r="F33" s="366"/>
      <c r="G33" s="320">
        <f t="shared" si="0"/>
        <v>0</v>
      </c>
    </row>
    <row r="34" spans="1:7">
      <c r="A34" s="690">
        <v>4</v>
      </c>
      <c r="B34" s="275"/>
      <c r="C34" s="315" t="s">
        <v>3087</v>
      </c>
      <c r="D34" s="366">
        <v>3155467</v>
      </c>
      <c r="E34" s="366"/>
      <c r="F34" s="366">
        <v>94259</v>
      </c>
      <c r="G34" s="320">
        <f t="shared" si="0"/>
        <v>3249726</v>
      </c>
    </row>
    <row r="35" spans="1:7">
      <c r="A35" s="690">
        <v>5</v>
      </c>
      <c r="B35" s="275"/>
      <c r="C35" s="315" t="s">
        <v>3088</v>
      </c>
      <c r="D35" s="366"/>
      <c r="E35" s="366"/>
      <c r="F35" s="366"/>
      <c r="G35" s="320">
        <f t="shared" si="0"/>
        <v>0</v>
      </c>
    </row>
    <row r="36" spans="1:7">
      <c r="A36" s="690">
        <v>6</v>
      </c>
      <c r="B36" s="275"/>
      <c r="C36" s="315" t="s">
        <v>3089</v>
      </c>
      <c r="D36" s="366">
        <v>878532</v>
      </c>
      <c r="E36" s="366"/>
      <c r="F36" s="366"/>
      <c r="G36" s="320">
        <f t="shared" si="0"/>
        <v>878532</v>
      </c>
    </row>
    <row r="37" spans="1:7">
      <c r="A37" s="690">
        <v>7</v>
      </c>
      <c r="B37" s="275"/>
      <c r="C37" s="315" t="s">
        <v>3090</v>
      </c>
      <c r="D37" s="366">
        <v>9388178</v>
      </c>
      <c r="E37" s="366"/>
      <c r="F37" s="366"/>
      <c r="G37" s="320">
        <f t="shared" si="0"/>
        <v>9388178</v>
      </c>
    </row>
    <row r="38" spans="1:7">
      <c r="A38" s="690">
        <v>8</v>
      </c>
      <c r="B38" s="275"/>
      <c r="C38" s="315" t="s">
        <v>3091</v>
      </c>
      <c r="D38" s="366">
        <v>20699292</v>
      </c>
      <c r="E38" s="366"/>
      <c r="F38" s="366"/>
      <c r="G38" s="320">
        <f t="shared" si="0"/>
        <v>20699292</v>
      </c>
    </row>
    <row r="39" spans="1:7">
      <c r="A39" s="690">
        <v>9</v>
      </c>
      <c r="B39" s="275"/>
      <c r="C39" s="315" t="s">
        <v>3092</v>
      </c>
      <c r="D39" s="366">
        <v>1268823</v>
      </c>
      <c r="E39" s="366"/>
      <c r="F39" s="366"/>
      <c r="G39" s="320">
        <f t="shared" si="0"/>
        <v>1268823</v>
      </c>
    </row>
    <row r="40" spans="1:7">
      <c r="A40" s="690">
        <v>10</v>
      </c>
      <c r="B40" s="275"/>
      <c r="C40" s="315" t="s">
        <v>3093</v>
      </c>
      <c r="D40" s="366">
        <v>2579177</v>
      </c>
      <c r="E40" s="366"/>
      <c r="F40" s="366">
        <v>2299770</v>
      </c>
      <c r="G40" s="320">
        <f t="shared" si="0"/>
        <v>4878947</v>
      </c>
    </row>
    <row r="41" spans="1:7" ht="15.6" thickBot="1">
      <c r="A41" s="690">
        <v>11</v>
      </c>
      <c r="B41" s="275"/>
      <c r="C41" s="826" t="s">
        <v>4204</v>
      </c>
      <c r="D41" s="691">
        <f>SUM(D31:D40)</f>
        <v>37968457</v>
      </c>
      <c r="E41" s="691">
        <f>SUM(E31:E40)</f>
        <v>0</v>
      </c>
      <c r="F41" s="691">
        <f>SUM(F31:F40)</f>
        <v>2396075</v>
      </c>
      <c r="G41" s="692">
        <f>SUM(G31:G40)</f>
        <v>40364532</v>
      </c>
    </row>
    <row r="42" spans="1:7" ht="15.6" thickTop="1">
      <c r="A42" s="149" t="s">
        <v>3094</v>
      </c>
      <c r="B42" s="75"/>
      <c r="C42" s="75"/>
      <c r="D42" s="75"/>
      <c r="E42" s="75"/>
      <c r="F42" s="75"/>
      <c r="G42" s="537"/>
    </row>
    <row r="43" spans="1:7">
      <c r="A43" s="72"/>
      <c r="B43" s="17"/>
      <c r="C43" s="17"/>
      <c r="D43" s="17"/>
      <c r="E43" s="17"/>
      <c r="F43" s="17"/>
      <c r="G43" s="73"/>
    </row>
    <row r="44" spans="1:7">
      <c r="A44" s="72" t="s">
        <v>3084</v>
      </c>
      <c r="B44" s="17"/>
      <c r="C44" s="17"/>
      <c r="D44" s="17"/>
      <c r="E44" s="17"/>
      <c r="F44" s="17"/>
      <c r="G44" s="73"/>
    </row>
    <row r="45" spans="1:7">
      <c r="A45" s="72">
        <v>1</v>
      </c>
      <c r="B45" s="17"/>
      <c r="C45" s="17" t="s">
        <v>2797</v>
      </c>
      <c r="D45" s="17"/>
      <c r="E45" s="17"/>
      <c r="F45" s="17"/>
      <c r="G45" s="73"/>
    </row>
    <row r="46" spans="1:7">
      <c r="A46" s="72"/>
      <c r="B46" s="17"/>
      <c r="C46" s="17"/>
      <c r="D46" s="17"/>
      <c r="E46" s="17"/>
      <c r="F46" s="17"/>
      <c r="G46" s="73"/>
    </row>
    <row r="47" spans="1:7">
      <c r="A47" s="72" t="s">
        <v>2798</v>
      </c>
      <c r="B47" s="17"/>
      <c r="C47" s="17"/>
      <c r="D47" s="17"/>
      <c r="E47" s="17"/>
      <c r="F47" s="17"/>
      <c r="G47" s="73"/>
    </row>
    <row r="48" spans="1:7">
      <c r="A48" s="72">
        <v>1</v>
      </c>
      <c r="B48" s="17"/>
      <c r="C48" s="17" t="s">
        <v>2799</v>
      </c>
      <c r="D48" s="17"/>
      <c r="E48" s="17"/>
      <c r="F48" s="17"/>
      <c r="G48" s="73"/>
    </row>
    <row r="49" spans="1:7">
      <c r="A49" s="72"/>
      <c r="B49" s="17"/>
      <c r="C49" s="17"/>
      <c r="D49" s="17"/>
      <c r="E49" s="17"/>
      <c r="F49" s="17"/>
      <c r="G49" s="73"/>
    </row>
    <row r="50" spans="1:7">
      <c r="A50" s="72" t="s">
        <v>2800</v>
      </c>
      <c r="B50" s="17"/>
      <c r="C50" s="17"/>
      <c r="D50" s="17"/>
      <c r="E50" s="17"/>
      <c r="F50" s="17"/>
      <c r="G50" s="73"/>
    </row>
    <row r="51" spans="1:7">
      <c r="A51" s="72">
        <v>1</v>
      </c>
      <c r="B51" s="17"/>
      <c r="C51" s="17" t="s">
        <v>2801</v>
      </c>
      <c r="D51" s="17"/>
      <c r="E51" s="17"/>
      <c r="F51" s="17"/>
      <c r="G51" s="73"/>
    </row>
    <row r="52" spans="1:7">
      <c r="A52" s="72"/>
      <c r="B52" s="17"/>
      <c r="C52" s="17" t="s">
        <v>2802</v>
      </c>
      <c r="D52" s="17"/>
      <c r="E52" s="17"/>
      <c r="F52" s="17"/>
      <c r="G52" s="73"/>
    </row>
    <row r="53" spans="1:7">
      <c r="A53" s="72"/>
      <c r="B53" s="17"/>
      <c r="C53" s="17"/>
      <c r="D53" s="17"/>
      <c r="E53" s="17"/>
      <c r="F53" s="17"/>
      <c r="G53" s="73"/>
    </row>
    <row r="54" spans="1:7">
      <c r="A54" s="72"/>
      <c r="B54" s="17"/>
      <c r="C54" s="17"/>
      <c r="D54" s="17"/>
      <c r="E54" s="17"/>
      <c r="F54" s="17"/>
      <c r="G54" s="73"/>
    </row>
    <row r="55" spans="1:7" ht="15.6" thickBot="1">
      <c r="A55" s="112"/>
      <c r="B55" s="113"/>
      <c r="C55" s="113"/>
      <c r="D55" s="113"/>
      <c r="E55" s="113"/>
      <c r="F55" s="113"/>
      <c r="G55" s="114"/>
    </row>
    <row r="56" spans="1:7">
      <c r="A56" s="17"/>
      <c r="B56" s="17"/>
      <c r="C56" s="17"/>
      <c r="D56" s="17"/>
      <c r="E56" s="17"/>
      <c r="F56" s="17"/>
      <c r="G56" s="17"/>
    </row>
    <row r="57" spans="1:7">
      <c r="A57" s="1181" t="s">
        <v>3095</v>
      </c>
      <c r="B57" s="69"/>
      <c r="C57" s="69"/>
      <c r="D57" s="1105"/>
      <c r="E57" s="69"/>
      <c r="F57" s="69"/>
      <c r="G57" s="69"/>
    </row>
    <row r="58" spans="1:7">
      <c r="A58" s="69" t="s">
        <v>3096</v>
      </c>
      <c r="B58" s="1106"/>
      <c r="C58" s="1106"/>
      <c r="D58" s="69"/>
      <c r="E58" s="69"/>
      <c r="F58" s="69"/>
      <c r="G58" s="69"/>
    </row>
  </sheetData>
  <customSheetViews>
    <customSheetView guid="{B03EE9F7-5DE6-4312-9CF8-68BFF35B892B}" scale="60" colorId="22" showPageBreaks="1" fitToPage="1" view="pageBreakPreview">
      <selection activeCell="A53" sqref="A53"/>
      <pageMargins left="0.25" right="0.25" top="0.25" bottom="0.25" header="0" footer="0"/>
      <printOptions horizontalCentered="1" verticalCentered="1"/>
      <pageSetup scale="81" orientation="portrait" horizontalDpi="300" verticalDpi="300" r:id="rId1"/>
      <headerFooter alignWithMargins="0"/>
    </customSheetView>
    <customSheetView guid="{6604920B-9A9A-4B1B-8001-ABFAE204A5A1}" scale="60" colorId="22" showPageBreaks="1" fitToPage="1" view="pageBreakPreview">
      <selection activeCell="A53" sqref="A53"/>
      <pageMargins left="0.25" right="0.25" top="0.25" bottom="0.25" header="0" footer="0"/>
      <printOptions horizontalCentered="1" verticalCentered="1"/>
      <pageSetup scale="81" orientation="portrait" horizontalDpi="300" verticalDpi="300" r:id="rId2"/>
      <headerFooter alignWithMargins="0"/>
    </customSheetView>
    <customSheetView guid="{725D19D6-B2FF-4AA6-9BA8-2C93787C1292}" scale="60" colorId="22" showPageBreaks="1" fitToPage="1" view="pageBreakPreview" showRuler="0">
      <selection activeCell="A53" sqref="A53"/>
      <pageMargins left="0.25" right="0.25" top="0.25" bottom="0.25" header="0" footer="0"/>
      <printOptions horizontalCentered="1" verticalCentered="1"/>
      <pageSetup scale="81" orientation="portrait" horizontalDpi="300" verticalDpi="300" r:id="rId3"/>
      <headerFooter alignWithMargins="0"/>
    </customSheetView>
    <customSheetView guid="{00D7FFF0-A637-4B2D-8964-7D108FE27DC9}" scale="60" colorId="22" showPageBreaks="1" fitToPage="1" view="pageBreakPreview">
      <selection activeCell="A53" sqref="A53"/>
      <pageMargins left="0.25" right="0.25" top="0.25" bottom="0.25" header="0" footer="0"/>
      <printOptions horizontalCentered="1" verticalCentered="1"/>
      <pageSetup scale="81" orientation="portrait" horizontalDpi="300" verticalDpi="300" r:id="rId4"/>
      <headerFooter alignWithMargins="0"/>
    </customSheetView>
    <customSheetView guid="{8930B103-E5CB-49CF-B279-92DC95584FC0}" scale="60" colorId="22" showPageBreaks="1" fitToPage="1" view="pageBreakPreview">
      <selection activeCell="A53" sqref="A53"/>
      <pageMargins left="0.25" right="0.25" top="0.25" bottom="0.25" header="0" footer="0"/>
      <printOptions horizontalCentered="1" verticalCentered="1"/>
      <pageSetup scale="81" orientation="portrait" horizontalDpi="300" verticalDpi="300" r:id="rId5"/>
      <headerFooter alignWithMargins="0"/>
    </customSheetView>
  </customSheetViews>
  <phoneticPr fontId="54" type="noConversion"/>
  <printOptions horizontalCentered="1" verticalCentered="1"/>
  <pageMargins left="0.25" right="0.25" top="0.25" bottom="0.25" header="0" footer="0"/>
  <pageSetup scale="81" orientation="portrait" horizontalDpi="300" verticalDpi="300" r:id="rId6"/>
  <headerFooter alignWithMargins="0"/>
</worksheet>
</file>

<file path=xl/worksheets/sheet57.xml><?xml version="1.0" encoding="utf-8"?>
<worksheet xmlns="http://schemas.openxmlformats.org/spreadsheetml/2006/main" xmlns:r="http://schemas.openxmlformats.org/officeDocument/2006/relationships">
  <sheetPr transitionEvaluation="1"/>
  <dimension ref="A1:H102"/>
  <sheetViews>
    <sheetView defaultGridColor="0" topLeftCell="A46" colorId="22" zoomScale="85" zoomScaleNormal="85" workbookViewId="0">
      <selection activeCell="O79" sqref="O79"/>
    </sheetView>
  </sheetViews>
  <sheetFormatPr defaultColWidth="9.6328125" defaultRowHeight="15"/>
  <cols>
    <col min="1" max="1" width="5.6328125" customWidth="1"/>
    <col min="2" max="2" width="21.90625" customWidth="1"/>
    <col min="3" max="3" width="15.1796875" customWidth="1"/>
    <col min="4" max="4" width="11.36328125" customWidth="1"/>
    <col min="5" max="5" width="10.6328125" customWidth="1"/>
    <col min="6" max="6" width="14.90625" customWidth="1"/>
    <col min="7" max="7" width="12.54296875" customWidth="1"/>
    <col min="8" max="8" width="11.54296875" customWidth="1"/>
  </cols>
  <sheetData>
    <row r="1" spans="1:8">
      <c r="A1" s="29" t="s">
        <v>1820</v>
      </c>
      <c r="B1" s="1108"/>
      <c r="C1" s="1109"/>
      <c r="D1" s="66" t="s">
        <v>2377</v>
      </c>
      <c r="E1" s="1109"/>
      <c r="F1" s="66" t="s">
        <v>1431</v>
      </c>
      <c r="G1" s="262" t="s">
        <v>1432</v>
      </c>
      <c r="H1" s="1165"/>
    </row>
    <row r="2" spans="1:8">
      <c r="A2" s="72" t="str">
        <f>'Data Sheet'!$C$25</f>
        <v>Rochester Gas &amp; Electric Corporation</v>
      </c>
      <c r="B2" s="17"/>
      <c r="C2" s="1114"/>
      <c r="D2" s="17" t="s">
        <v>3719</v>
      </c>
      <c r="E2" s="1114"/>
      <c r="F2" s="17" t="s">
        <v>1434</v>
      </c>
      <c r="G2" s="98"/>
      <c r="H2" s="73"/>
    </row>
    <row r="3" spans="1:8" ht="15" customHeight="1">
      <c r="A3" s="72"/>
      <c r="B3" s="17"/>
      <c r="C3" s="1114"/>
      <c r="D3" s="17" t="s">
        <v>3720</v>
      </c>
      <c r="E3" s="81"/>
      <c r="F3" s="1124" t="str">
        <f>'Data Sheet'!$C$40</f>
        <v xml:space="preserve"> </v>
      </c>
      <c r="G3" s="1104" t="str">
        <f>'Data Sheet'!$C$38</f>
        <v>12/31/2013</v>
      </c>
      <c r="H3" s="73"/>
    </row>
    <row r="4" spans="1:8" ht="15" customHeight="1">
      <c r="A4" s="410" t="s">
        <v>3097</v>
      </c>
      <c r="B4" s="411"/>
      <c r="C4" s="411"/>
      <c r="D4" s="411"/>
      <c r="E4" s="411"/>
      <c r="F4" s="411"/>
      <c r="G4" s="411"/>
      <c r="H4" s="412"/>
    </row>
    <row r="5" spans="1:8">
      <c r="A5" s="263" t="s">
        <v>1195</v>
      </c>
      <c r="B5" s="264"/>
      <c r="C5" s="264"/>
      <c r="D5" s="264"/>
      <c r="E5" s="264"/>
      <c r="F5" s="264"/>
      <c r="G5" s="264"/>
      <c r="H5" s="265"/>
    </row>
    <row r="6" spans="1:8">
      <c r="A6" s="271"/>
      <c r="B6" s="98"/>
      <c r="C6" s="345" t="s">
        <v>1196</v>
      </c>
      <c r="D6" s="345" t="s">
        <v>1197</v>
      </c>
      <c r="E6" s="98"/>
      <c r="F6" s="345" t="s">
        <v>1198</v>
      </c>
      <c r="G6" s="98" t="s">
        <v>2805</v>
      </c>
      <c r="H6" s="270" t="s">
        <v>1128</v>
      </c>
    </row>
    <row r="7" spans="1:8">
      <c r="A7" s="271"/>
      <c r="B7" s="345" t="s">
        <v>4208</v>
      </c>
      <c r="C7" s="345" t="s">
        <v>1199</v>
      </c>
      <c r="D7" s="345" t="s">
        <v>1200</v>
      </c>
      <c r="E7" s="345" t="s">
        <v>4817</v>
      </c>
      <c r="F7" s="345" t="s">
        <v>4818</v>
      </c>
      <c r="G7" s="345" t="s">
        <v>2804</v>
      </c>
      <c r="H7" s="270" t="s">
        <v>4820</v>
      </c>
    </row>
    <row r="8" spans="1:8">
      <c r="A8" s="271" t="s">
        <v>1357</v>
      </c>
      <c r="B8" s="345" t="s">
        <v>1360</v>
      </c>
      <c r="C8" s="345" t="s">
        <v>4821</v>
      </c>
      <c r="D8" s="345" t="s">
        <v>4822</v>
      </c>
      <c r="E8" s="345" t="s">
        <v>4823</v>
      </c>
      <c r="F8" s="345" t="s">
        <v>4823</v>
      </c>
      <c r="G8" s="345" t="s">
        <v>4824</v>
      </c>
      <c r="H8" s="270" t="s">
        <v>4822</v>
      </c>
    </row>
    <row r="9" spans="1:8">
      <c r="A9" s="272" t="s">
        <v>1360</v>
      </c>
      <c r="B9" s="395" t="s">
        <v>446</v>
      </c>
      <c r="C9" s="395" t="s">
        <v>447</v>
      </c>
      <c r="D9" s="395" t="s">
        <v>448</v>
      </c>
      <c r="E9" s="395" t="s">
        <v>449</v>
      </c>
      <c r="F9" s="395" t="s">
        <v>1953</v>
      </c>
      <c r="G9" s="395" t="s">
        <v>1954</v>
      </c>
      <c r="H9" s="273" t="s">
        <v>1955</v>
      </c>
    </row>
    <row r="10" spans="1:8">
      <c r="A10" s="271">
        <v>12</v>
      </c>
      <c r="B10" s="78" t="s">
        <v>2806</v>
      </c>
      <c r="C10" s="694"/>
      <c r="D10" s="81"/>
      <c r="E10" s="695"/>
      <c r="F10" s="695"/>
      <c r="G10" s="81"/>
      <c r="H10" s="73"/>
    </row>
    <row r="11" spans="1:8">
      <c r="A11" s="271">
        <v>13</v>
      </c>
      <c r="B11" s="78" t="s">
        <v>2807</v>
      </c>
      <c r="C11" s="427"/>
      <c r="D11" s="81"/>
      <c r="E11" s="695"/>
      <c r="F11" s="695"/>
      <c r="G11" s="81"/>
      <c r="H11" s="73"/>
    </row>
    <row r="12" spans="1:8">
      <c r="A12" s="271">
        <v>14</v>
      </c>
      <c r="B12" s="78"/>
      <c r="C12" s="427"/>
      <c r="D12" s="81"/>
      <c r="E12" s="695"/>
      <c r="F12" s="695"/>
      <c r="G12" s="81"/>
      <c r="H12" s="73"/>
    </row>
    <row r="13" spans="1:8">
      <c r="A13" s="271">
        <v>15</v>
      </c>
      <c r="B13" s="78" t="s">
        <v>2808</v>
      </c>
      <c r="C13" s="427"/>
      <c r="D13" s="427"/>
      <c r="E13" s="695"/>
      <c r="F13" s="695"/>
      <c r="G13" s="427"/>
      <c r="H13" s="379"/>
    </row>
    <row r="14" spans="1:8">
      <c r="A14" s="271">
        <v>16</v>
      </c>
      <c r="B14" s="78" t="s">
        <v>2809</v>
      </c>
      <c r="C14" s="427"/>
      <c r="D14" s="501">
        <v>90</v>
      </c>
      <c r="E14" s="1708">
        <v>-0.05</v>
      </c>
      <c r="F14" s="1708">
        <v>1.17E-2</v>
      </c>
      <c r="G14" s="81" t="s">
        <v>2840</v>
      </c>
      <c r="H14" s="73"/>
    </row>
    <row r="15" spans="1:8">
      <c r="A15" s="271">
        <v>17</v>
      </c>
      <c r="B15" s="78" t="s">
        <v>2810</v>
      </c>
      <c r="C15" s="427"/>
      <c r="D15" s="501">
        <v>60</v>
      </c>
      <c r="E15" s="1708">
        <v>-0.5</v>
      </c>
      <c r="F15" s="1708">
        <v>2.5000000000000001E-2</v>
      </c>
      <c r="G15" s="81" t="s">
        <v>2841</v>
      </c>
      <c r="H15" s="73"/>
    </row>
    <row r="16" spans="1:8">
      <c r="A16" s="271">
        <v>18</v>
      </c>
      <c r="B16" s="78" t="s">
        <v>2811</v>
      </c>
      <c r="C16" s="427"/>
      <c r="D16" s="501">
        <v>70</v>
      </c>
      <c r="E16" s="1708">
        <v>-0.5</v>
      </c>
      <c r="F16" s="1708">
        <v>2.1399999999999999E-2</v>
      </c>
      <c r="G16" s="81" t="s">
        <v>2842</v>
      </c>
      <c r="H16" s="73"/>
    </row>
    <row r="17" spans="1:8">
      <c r="A17" s="271">
        <v>19</v>
      </c>
      <c r="B17" s="78" t="s">
        <v>2812</v>
      </c>
      <c r="C17" s="427"/>
      <c r="D17" s="501">
        <v>85</v>
      </c>
      <c r="E17" s="1708"/>
      <c r="F17" s="1708">
        <v>1.18E-2</v>
      </c>
      <c r="G17" s="81" t="s">
        <v>2841</v>
      </c>
      <c r="H17" s="73"/>
    </row>
    <row r="18" spans="1:8">
      <c r="A18" s="271">
        <v>20</v>
      </c>
      <c r="B18" s="78" t="s">
        <v>2813</v>
      </c>
      <c r="C18" s="427"/>
      <c r="D18" s="501">
        <v>68</v>
      </c>
      <c r="E18" s="1708">
        <v>-0.5</v>
      </c>
      <c r="F18" s="1708">
        <v>2.1999999999999999E-2</v>
      </c>
      <c r="G18" s="81" t="s">
        <v>2843</v>
      </c>
      <c r="H18" s="73"/>
    </row>
    <row r="19" spans="1:8">
      <c r="A19" s="271">
        <v>21</v>
      </c>
      <c r="B19" s="78" t="s">
        <v>2814</v>
      </c>
      <c r="C19" s="427"/>
      <c r="D19" s="501">
        <v>75</v>
      </c>
      <c r="E19" s="1708"/>
      <c r="F19" s="1708">
        <v>1.3299999999999999E-2</v>
      </c>
      <c r="G19" s="81" t="s">
        <v>2844</v>
      </c>
      <c r="H19" s="73"/>
    </row>
    <row r="20" spans="1:8">
      <c r="A20" s="271">
        <v>22</v>
      </c>
      <c r="B20" s="78"/>
      <c r="C20" s="427"/>
      <c r="D20" s="501"/>
      <c r="E20" s="1708"/>
      <c r="F20" s="1708"/>
      <c r="G20" s="81"/>
      <c r="H20" s="73"/>
    </row>
    <row r="21" spans="1:8">
      <c r="A21" s="271">
        <v>23</v>
      </c>
      <c r="B21" s="78" t="s">
        <v>2418</v>
      </c>
      <c r="C21" s="427"/>
      <c r="D21" s="1845"/>
      <c r="E21" s="1708"/>
      <c r="F21" s="1708"/>
      <c r="G21" s="427"/>
      <c r="H21" s="379"/>
    </row>
    <row r="22" spans="1:8">
      <c r="A22" s="271">
        <v>24</v>
      </c>
      <c r="B22" s="78" t="s">
        <v>2815</v>
      </c>
      <c r="C22" s="427"/>
      <c r="D22" s="501">
        <v>75</v>
      </c>
      <c r="E22" s="1708"/>
      <c r="F22" s="1708">
        <v>1.3299999999999999E-2</v>
      </c>
      <c r="G22" s="81" t="s">
        <v>2844</v>
      </c>
      <c r="H22" s="73"/>
    </row>
    <row r="23" spans="1:8">
      <c r="A23" s="271">
        <v>25</v>
      </c>
      <c r="B23" s="78" t="s">
        <v>2816</v>
      </c>
      <c r="C23" s="427"/>
      <c r="D23" s="501">
        <v>50</v>
      </c>
      <c r="E23" s="1708">
        <v>-0.25</v>
      </c>
      <c r="F23" s="1708">
        <v>2.5000000000000001E-2</v>
      </c>
      <c r="G23" s="81" t="s">
        <v>2845</v>
      </c>
      <c r="H23" s="73"/>
    </row>
    <row r="24" spans="1:8">
      <c r="A24" s="271">
        <v>26</v>
      </c>
      <c r="B24" s="78" t="s">
        <v>2817</v>
      </c>
      <c r="C24" s="427"/>
      <c r="D24" s="501">
        <v>63</v>
      </c>
      <c r="E24" s="1708"/>
      <c r="F24" s="1708">
        <v>1.5900000000000001E-2</v>
      </c>
      <c r="G24" s="81" t="s">
        <v>2840</v>
      </c>
      <c r="H24" s="73"/>
    </row>
    <row r="25" spans="1:8">
      <c r="A25" s="271">
        <v>27</v>
      </c>
      <c r="B25" s="78" t="s">
        <v>2818</v>
      </c>
      <c r="C25" s="427"/>
      <c r="D25" s="501">
        <v>60</v>
      </c>
      <c r="E25" s="1708">
        <v>-0.25</v>
      </c>
      <c r="F25" s="1708">
        <v>2.0799999999999999E-2</v>
      </c>
      <c r="G25" s="81" t="s">
        <v>2846</v>
      </c>
      <c r="H25" s="73"/>
    </row>
    <row r="26" spans="1:8">
      <c r="A26" s="271">
        <v>28</v>
      </c>
      <c r="B26" s="78" t="s">
        <v>2819</v>
      </c>
      <c r="C26" s="427"/>
      <c r="D26" s="501">
        <v>55</v>
      </c>
      <c r="E26" s="1708">
        <v>-0.2</v>
      </c>
      <c r="F26" s="1708">
        <v>2.18E-2</v>
      </c>
      <c r="G26" s="81" t="s">
        <v>2847</v>
      </c>
      <c r="H26" s="73"/>
    </row>
    <row r="27" spans="1:8">
      <c r="A27" s="271">
        <v>29</v>
      </c>
      <c r="B27" s="78" t="s">
        <v>2820</v>
      </c>
      <c r="C27" s="427"/>
      <c r="D27" s="501">
        <v>66</v>
      </c>
      <c r="E27" s="1708">
        <v>-0.15</v>
      </c>
      <c r="F27" s="1708">
        <v>1.7399999999999999E-2</v>
      </c>
      <c r="G27" s="81" t="s">
        <v>2843</v>
      </c>
      <c r="H27" s="73"/>
    </row>
    <row r="28" spans="1:8">
      <c r="A28" s="271">
        <v>30</v>
      </c>
      <c r="B28" s="78" t="s">
        <v>2821</v>
      </c>
      <c r="C28" s="427"/>
      <c r="D28" s="501">
        <v>75</v>
      </c>
      <c r="E28" s="1708">
        <v>-0.2</v>
      </c>
      <c r="F28" s="1708">
        <v>1.6E-2</v>
      </c>
      <c r="G28" s="81" t="s">
        <v>2848</v>
      </c>
      <c r="H28" s="73"/>
    </row>
    <row r="29" spans="1:8">
      <c r="A29" s="271">
        <v>31</v>
      </c>
      <c r="B29" s="78" t="s">
        <v>2822</v>
      </c>
      <c r="C29" s="427"/>
      <c r="D29" s="1845">
        <v>75</v>
      </c>
      <c r="E29" s="1708"/>
      <c r="F29" s="1708">
        <v>1.3299999999999999E-2</v>
      </c>
      <c r="G29" s="427" t="s">
        <v>2848</v>
      </c>
      <c r="H29" s="379"/>
    </row>
    <row r="30" spans="1:8">
      <c r="A30" s="271">
        <v>32</v>
      </c>
      <c r="B30" s="78" t="s">
        <v>2823</v>
      </c>
      <c r="C30" s="427"/>
      <c r="D30" s="501">
        <v>62</v>
      </c>
      <c r="E30" s="1708">
        <v>-0.15</v>
      </c>
      <c r="F30" s="1708">
        <v>1.8599999999999998E-2</v>
      </c>
      <c r="G30" s="81" t="s">
        <v>2843</v>
      </c>
      <c r="H30" s="73"/>
    </row>
    <row r="31" spans="1:8">
      <c r="A31" s="271">
        <v>33</v>
      </c>
      <c r="B31" s="693"/>
      <c r="C31" s="427"/>
      <c r="D31" s="501"/>
      <c r="E31" s="1708"/>
      <c r="F31" s="1708"/>
      <c r="G31" s="81"/>
      <c r="H31" s="73"/>
    </row>
    <row r="32" spans="1:8">
      <c r="A32" s="271">
        <v>34</v>
      </c>
      <c r="B32" s="78" t="s">
        <v>2419</v>
      </c>
      <c r="C32" s="427"/>
      <c r="D32" s="501"/>
      <c r="E32" s="1708"/>
      <c r="F32" s="1708"/>
      <c r="G32" s="81"/>
      <c r="H32" s="73"/>
    </row>
    <row r="33" spans="1:8">
      <c r="A33" s="271">
        <v>35</v>
      </c>
      <c r="B33" s="78" t="s">
        <v>2824</v>
      </c>
      <c r="C33" s="427"/>
      <c r="D33" s="501">
        <v>75</v>
      </c>
      <c r="E33" s="1708"/>
      <c r="F33" s="1708">
        <v>1.3299999999999999E-2</v>
      </c>
      <c r="G33" s="81" t="s">
        <v>2844</v>
      </c>
      <c r="H33" s="73"/>
    </row>
    <row r="34" spans="1:8">
      <c r="A34" s="271">
        <v>36</v>
      </c>
      <c r="B34" s="78" t="s">
        <v>2825</v>
      </c>
      <c r="C34" s="427"/>
      <c r="D34" s="501">
        <v>60</v>
      </c>
      <c r="E34" s="1708">
        <v>-0.25</v>
      </c>
      <c r="F34" s="1708">
        <v>2.0799999999999999E-2</v>
      </c>
      <c r="G34" s="81" t="s">
        <v>2845</v>
      </c>
      <c r="H34" s="73"/>
    </row>
    <row r="35" spans="1:8">
      <c r="A35" s="271">
        <v>37</v>
      </c>
      <c r="B35" s="78" t="s">
        <v>2826</v>
      </c>
      <c r="C35" s="427"/>
      <c r="D35" s="501">
        <v>63</v>
      </c>
      <c r="E35" s="1708">
        <v>-0.15</v>
      </c>
      <c r="F35" s="1708">
        <v>1.83E-2</v>
      </c>
      <c r="G35" s="81" t="s">
        <v>2840</v>
      </c>
      <c r="H35" s="73"/>
    </row>
    <row r="36" spans="1:8">
      <c r="A36" s="271">
        <v>38</v>
      </c>
      <c r="B36" s="78" t="s">
        <v>2827</v>
      </c>
      <c r="C36" s="427"/>
      <c r="D36" s="501">
        <v>52</v>
      </c>
      <c r="E36" s="1708"/>
      <c r="F36" s="1708">
        <v>1.9199999999999998E-2</v>
      </c>
      <c r="G36" s="81" t="s">
        <v>2840</v>
      </c>
      <c r="H36" s="73"/>
    </row>
    <row r="37" spans="1:8">
      <c r="A37" s="271">
        <v>39</v>
      </c>
      <c r="B37" s="78" t="s">
        <v>2828</v>
      </c>
      <c r="C37" s="427"/>
      <c r="D37" s="501">
        <v>55</v>
      </c>
      <c r="E37" s="1708">
        <v>-0.3</v>
      </c>
      <c r="F37" s="1708">
        <v>2.3599999999999999E-2</v>
      </c>
      <c r="G37" s="81" t="s">
        <v>2849</v>
      </c>
      <c r="H37" s="73"/>
    </row>
    <row r="38" spans="1:8">
      <c r="A38" s="271">
        <v>40</v>
      </c>
      <c r="B38" s="78" t="s">
        <v>2829</v>
      </c>
      <c r="C38" s="427"/>
      <c r="D38" s="501">
        <v>52</v>
      </c>
      <c r="E38" s="1708">
        <v>-0.2</v>
      </c>
      <c r="F38" s="1708">
        <v>2.3099999999999999E-2</v>
      </c>
      <c r="G38" s="81" t="s">
        <v>2850</v>
      </c>
      <c r="H38" s="73"/>
    </row>
    <row r="39" spans="1:8">
      <c r="A39" s="271">
        <v>41</v>
      </c>
      <c r="B39" s="78" t="s">
        <v>2830</v>
      </c>
      <c r="C39" s="427"/>
      <c r="D39" s="1845">
        <v>74</v>
      </c>
      <c r="E39" s="1708">
        <v>-0.3</v>
      </c>
      <c r="F39" s="1708">
        <v>1.7600000000000001E-2</v>
      </c>
      <c r="G39" s="427" t="s">
        <v>2840</v>
      </c>
      <c r="H39" s="379"/>
    </row>
    <row r="40" spans="1:8">
      <c r="A40" s="271">
        <v>42</v>
      </c>
      <c r="B40" s="78" t="s">
        <v>2831</v>
      </c>
      <c r="C40" s="427"/>
      <c r="D40" s="501">
        <v>53</v>
      </c>
      <c r="E40" s="1708">
        <v>-0.2</v>
      </c>
      <c r="F40" s="1708">
        <v>2.2599999999999999E-2</v>
      </c>
      <c r="G40" s="81" t="s">
        <v>2851</v>
      </c>
      <c r="H40" s="73"/>
    </row>
    <row r="41" spans="1:8">
      <c r="A41" s="271">
        <v>43</v>
      </c>
      <c r="B41" s="78" t="s">
        <v>2832</v>
      </c>
      <c r="C41" s="427"/>
      <c r="D41" s="501">
        <v>62</v>
      </c>
      <c r="E41" s="1708">
        <v>-0.05</v>
      </c>
      <c r="F41" s="1708">
        <v>1.6899999999999998E-2</v>
      </c>
      <c r="G41" s="81" t="s">
        <v>2851</v>
      </c>
      <c r="H41" s="73"/>
    </row>
    <row r="42" spans="1:8">
      <c r="A42" s="271">
        <v>44</v>
      </c>
      <c r="B42" s="78" t="s">
        <v>2833</v>
      </c>
      <c r="C42" s="427"/>
      <c r="D42" s="501">
        <v>55</v>
      </c>
      <c r="E42" s="1708">
        <v>-0.5</v>
      </c>
      <c r="F42" s="1708">
        <v>2.7300000000000001E-2</v>
      </c>
      <c r="G42" s="81" t="s">
        <v>2850</v>
      </c>
      <c r="H42" s="73"/>
    </row>
    <row r="43" spans="1:8">
      <c r="A43" s="271">
        <v>45</v>
      </c>
      <c r="B43" s="78" t="s">
        <v>2834</v>
      </c>
      <c r="C43" s="427"/>
      <c r="D43" s="501">
        <v>35</v>
      </c>
      <c r="E43" s="1708">
        <v>-0.25</v>
      </c>
      <c r="F43" s="1708">
        <v>3.5700000000000003E-2</v>
      </c>
      <c r="G43" s="81" t="s">
        <v>2845</v>
      </c>
      <c r="H43" s="73"/>
    </row>
    <row r="44" spans="1:8">
      <c r="A44" s="271">
        <v>46</v>
      </c>
      <c r="B44" s="78" t="s">
        <v>2835</v>
      </c>
      <c r="C44" s="427"/>
      <c r="D44" s="501">
        <v>62</v>
      </c>
      <c r="E44" s="1708">
        <v>-0.1</v>
      </c>
      <c r="F44" s="1708">
        <v>1.77E-2</v>
      </c>
      <c r="G44" s="81" t="s">
        <v>2840</v>
      </c>
      <c r="H44" s="73"/>
    </row>
    <row r="45" spans="1:8">
      <c r="A45" s="271">
        <v>47</v>
      </c>
      <c r="B45" s="78" t="s">
        <v>2836</v>
      </c>
      <c r="C45" s="427"/>
      <c r="D45" s="501">
        <v>41</v>
      </c>
      <c r="E45" s="1708"/>
      <c r="F45" s="1708">
        <v>2.4400000000000002E-2</v>
      </c>
      <c r="G45" s="81" t="s">
        <v>2842</v>
      </c>
      <c r="H45" s="73"/>
    </row>
    <row r="46" spans="1:8">
      <c r="A46" s="271">
        <v>48</v>
      </c>
      <c r="B46" s="78" t="s">
        <v>2837</v>
      </c>
      <c r="C46" s="427"/>
      <c r="D46" s="501">
        <v>33</v>
      </c>
      <c r="E46" s="1708">
        <v>-0.1</v>
      </c>
      <c r="F46" s="1708">
        <v>3.3300000000000003E-2</v>
      </c>
      <c r="G46" s="81" t="s">
        <v>2852</v>
      </c>
      <c r="H46" s="73"/>
    </row>
    <row r="47" spans="1:8">
      <c r="A47" s="271">
        <v>49</v>
      </c>
      <c r="B47" s="78" t="s">
        <v>2838</v>
      </c>
      <c r="C47" s="427"/>
      <c r="D47" s="501">
        <v>33</v>
      </c>
      <c r="E47" s="1708">
        <v>-0.05</v>
      </c>
      <c r="F47" s="1708">
        <v>3.1800000000000002E-2</v>
      </c>
      <c r="G47" s="81" t="s">
        <v>2852</v>
      </c>
      <c r="H47" s="73"/>
    </row>
    <row r="48" spans="1:8" ht="15.6" thickBot="1">
      <c r="A48" s="404">
        <v>50</v>
      </c>
      <c r="B48" s="512" t="s">
        <v>2839</v>
      </c>
      <c r="C48" s="511"/>
      <c r="D48" s="1846">
        <v>15</v>
      </c>
      <c r="E48" s="696"/>
      <c r="F48" s="1709">
        <v>6.6699999999999995E-2</v>
      </c>
      <c r="G48" s="644" t="s">
        <v>2850</v>
      </c>
      <c r="H48" s="414"/>
    </row>
    <row r="49" spans="1:8">
      <c r="A49" s="17" t="s">
        <v>4825</v>
      </c>
      <c r="B49" s="17"/>
      <c r="C49" s="17"/>
      <c r="D49" s="17"/>
      <c r="E49" s="1105"/>
      <c r="F49" s="17"/>
      <c r="G49" s="17"/>
      <c r="H49" s="331" t="s">
        <v>4826</v>
      </c>
    </row>
    <row r="50" spans="1:8">
      <c r="A50" s="69" t="s">
        <v>4827</v>
      </c>
      <c r="B50" s="69"/>
      <c r="C50" s="69"/>
      <c r="D50" s="69"/>
      <c r="E50" s="69"/>
      <c r="F50" s="69"/>
      <c r="G50" s="69"/>
      <c r="H50" s="69"/>
    </row>
    <row r="52" spans="1:8" ht="15.6" thickBot="1"/>
    <row r="53" spans="1:8">
      <c r="A53" s="29" t="s">
        <v>1820</v>
      </c>
      <c r="B53" s="1108"/>
      <c r="C53" s="1109"/>
      <c r="D53" s="66" t="s">
        <v>2377</v>
      </c>
      <c r="E53" s="1109"/>
      <c r="F53" s="66" t="s">
        <v>1431</v>
      </c>
      <c r="G53" s="262" t="s">
        <v>1432</v>
      </c>
      <c r="H53" s="1165"/>
    </row>
    <row r="54" spans="1:8">
      <c r="A54" s="72" t="str">
        <f>'Data Sheet'!$C$25</f>
        <v>Rochester Gas &amp; Electric Corporation</v>
      </c>
      <c r="B54" s="17"/>
      <c r="C54" s="1114"/>
      <c r="D54" s="17" t="s">
        <v>3719</v>
      </c>
      <c r="E54" s="1114"/>
      <c r="F54" s="17" t="s">
        <v>1434</v>
      </c>
      <c r="G54" s="98"/>
      <c r="H54" s="73"/>
    </row>
    <row r="55" spans="1:8">
      <c r="A55" s="72"/>
      <c r="B55" s="17"/>
      <c r="C55" s="1114"/>
      <c r="D55" s="17" t="s">
        <v>3720</v>
      </c>
      <c r="E55" s="81"/>
      <c r="F55" s="1124" t="str">
        <f>'Data Sheet'!$C$40</f>
        <v xml:space="preserve"> </v>
      </c>
      <c r="G55" s="1104" t="str">
        <f>'Data Sheet'!$C$38</f>
        <v>12/31/2013</v>
      </c>
      <c r="H55" s="73"/>
    </row>
    <row r="56" spans="1:8">
      <c r="A56" s="410" t="s">
        <v>3097</v>
      </c>
      <c r="B56" s="411"/>
      <c r="C56" s="411"/>
      <c r="D56" s="411"/>
      <c r="E56" s="411"/>
      <c r="F56" s="411"/>
      <c r="G56" s="411"/>
      <c r="H56" s="412"/>
    </row>
    <row r="57" spans="1:8">
      <c r="A57" s="263" t="s">
        <v>1195</v>
      </c>
      <c r="B57" s="264"/>
      <c r="C57" s="264"/>
      <c r="D57" s="264"/>
      <c r="E57" s="264"/>
      <c r="F57" s="264"/>
      <c r="G57" s="264"/>
      <c r="H57" s="265"/>
    </row>
    <row r="58" spans="1:8">
      <c r="A58" s="271"/>
      <c r="B58" s="98"/>
      <c r="C58" s="345" t="s">
        <v>1196</v>
      </c>
      <c r="D58" s="345" t="s">
        <v>1197</v>
      </c>
      <c r="E58" s="98"/>
      <c r="F58" s="345" t="s">
        <v>1198</v>
      </c>
      <c r="G58" s="98"/>
      <c r="H58" s="270" t="s">
        <v>1128</v>
      </c>
    </row>
    <row r="59" spans="1:8">
      <c r="A59" s="271"/>
      <c r="B59" s="345" t="s">
        <v>4208</v>
      </c>
      <c r="C59" s="345" t="s">
        <v>1199</v>
      </c>
      <c r="D59" s="345" t="s">
        <v>1200</v>
      </c>
      <c r="E59" s="345" t="s">
        <v>4817</v>
      </c>
      <c r="F59" s="345" t="s">
        <v>4818</v>
      </c>
      <c r="G59" s="345" t="s">
        <v>4819</v>
      </c>
      <c r="H59" s="270" t="s">
        <v>4820</v>
      </c>
    </row>
    <row r="60" spans="1:8">
      <c r="A60" s="271" t="s">
        <v>1357</v>
      </c>
      <c r="B60" s="345" t="s">
        <v>1360</v>
      </c>
      <c r="C60" s="345" t="s">
        <v>4821</v>
      </c>
      <c r="D60" s="345" t="s">
        <v>4822</v>
      </c>
      <c r="E60" s="345" t="s">
        <v>4823</v>
      </c>
      <c r="F60" s="345" t="s">
        <v>4823</v>
      </c>
      <c r="G60" s="345" t="s">
        <v>4824</v>
      </c>
      <c r="H60" s="270" t="s">
        <v>4822</v>
      </c>
    </row>
    <row r="61" spans="1:8">
      <c r="A61" s="272" t="s">
        <v>1360</v>
      </c>
      <c r="B61" s="395" t="s">
        <v>446</v>
      </c>
      <c r="C61" s="395" t="s">
        <v>447</v>
      </c>
      <c r="D61" s="395" t="s">
        <v>448</v>
      </c>
      <c r="E61" s="395" t="s">
        <v>449</v>
      </c>
      <c r="F61" s="395" t="s">
        <v>1953</v>
      </c>
      <c r="G61" s="395" t="s">
        <v>1954</v>
      </c>
      <c r="H61" s="273" t="s">
        <v>1955</v>
      </c>
    </row>
    <row r="62" spans="1:8">
      <c r="A62" s="271">
        <v>12</v>
      </c>
      <c r="B62" s="78" t="s">
        <v>2853</v>
      </c>
      <c r="C62" s="694"/>
      <c r="D62" s="501">
        <v>25</v>
      </c>
      <c r="E62" s="1708">
        <v>-0.05</v>
      </c>
      <c r="F62" s="1708">
        <v>4.2000000000000003E-2</v>
      </c>
      <c r="G62" s="81" t="s">
        <v>707</v>
      </c>
      <c r="H62" s="73"/>
    </row>
    <row r="63" spans="1:8">
      <c r="A63" s="271">
        <v>13</v>
      </c>
      <c r="B63" s="78" t="s">
        <v>2854</v>
      </c>
      <c r="C63" s="427"/>
      <c r="D63" s="501">
        <v>32</v>
      </c>
      <c r="E63" s="1708">
        <v>-0.15</v>
      </c>
      <c r="F63" s="1708">
        <v>3.5900000000000001E-2</v>
      </c>
      <c r="G63" s="81" t="s">
        <v>708</v>
      </c>
      <c r="H63" s="73"/>
    </row>
    <row r="64" spans="1:8">
      <c r="A64" s="271">
        <v>14</v>
      </c>
      <c r="B64" s="78" t="s">
        <v>2855</v>
      </c>
      <c r="C64" s="427"/>
      <c r="D64" s="501">
        <v>45</v>
      </c>
      <c r="E64" s="1708">
        <v>-0.2</v>
      </c>
      <c r="F64" s="1708">
        <v>2.6700000000000002E-2</v>
      </c>
      <c r="G64" s="81" t="s">
        <v>2850</v>
      </c>
      <c r="H64" s="73"/>
    </row>
    <row r="65" spans="1:8">
      <c r="A65" s="271">
        <v>15</v>
      </c>
      <c r="B65" s="78" t="s">
        <v>2856</v>
      </c>
      <c r="C65" s="427"/>
      <c r="D65" s="1845">
        <v>25</v>
      </c>
      <c r="E65" s="1708">
        <v>-0.2</v>
      </c>
      <c r="F65" s="1708">
        <v>4.8000000000000001E-2</v>
      </c>
      <c r="G65" s="427" t="s">
        <v>2850</v>
      </c>
      <c r="H65" s="379"/>
    </row>
    <row r="66" spans="1:8">
      <c r="A66" s="271">
        <v>16</v>
      </c>
      <c r="B66" s="78"/>
      <c r="C66" s="427"/>
      <c r="D66" s="501"/>
      <c r="E66" s="1708"/>
      <c r="F66" s="1708"/>
      <c r="G66" s="81"/>
      <c r="H66" s="73"/>
    </row>
    <row r="67" spans="1:8">
      <c r="A67" s="271">
        <v>17</v>
      </c>
      <c r="B67" s="78" t="s">
        <v>2857</v>
      </c>
      <c r="C67" s="427"/>
      <c r="D67" s="501"/>
      <c r="E67" s="1708"/>
      <c r="F67" s="1708"/>
      <c r="G67" s="81"/>
      <c r="H67" s="73"/>
    </row>
    <row r="68" spans="1:8">
      <c r="A68" s="271">
        <v>18</v>
      </c>
      <c r="B68" s="78" t="s">
        <v>2858</v>
      </c>
      <c r="C68" s="427"/>
      <c r="D68" s="501">
        <v>25</v>
      </c>
      <c r="E68" s="1708">
        <v>-0.5</v>
      </c>
      <c r="F68" s="1708">
        <v>0.06</v>
      </c>
      <c r="G68" s="81" t="s">
        <v>2852</v>
      </c>
      <c r="H68" s="73"/>
    </row>
    <row r="69" spans="1:8">
      <c r="A69" s="271">
        <v>19</v>
      </c>
      <c r="B69" s="78" t="s">
        <v>2859</v>
      </c>
      <c r="C69" s="427"/>
      <c r="D69" s="501">
        <v>25</v>
      </c>
      <c r="E69" s="1708">
        <v>-0.1</v>
      </c>
      <c r="F69" s="1708">
        <v>4.3999999999999997E-2</v>
      </c>
      <c r="G69" s="81" t="s">
        <v>2852</v>
      </c>
      <c r="H69" s="73"/>
    </row>
    <row r="70" spans="1:8">
      <c r="A70" s="271">
        <v>20</v>
      </c>
      <c r="B70" s="78" t="s">
        <v>2860</v>
      </c>
      <c r="C70" s="427"/>
      <c r="D70" s="501">
        <v>75</v>
      </c>
      <c r="E70" s="1708">
        <v>-0.2</v>
      </c>
      <c r="F70" s="1708">
        <v>1.6E-2</v>
      </c>
      <c r="G70" s="81" t="s">
        <v>2848</v>
      </c>
      <c r="H70" s="73"/>
    </row>
    <row r="71" spans="1:8">
      <c r="A71" s="271">
        <v>21</v>
      </c>
      <c r="B71" s="78"/>
      <c r="C71" s="427"/>
      <c r="D71" s="501"/>
      <c r="E71" s="1708"/>
      <c r="F71" s="1708"/>
      <c r="G71" s="81"/>
      <c r="H71" s="73"/>
    </row>
    <row r="72" spans="1:8">
      <c r="A72" s="271">
        <v>22</v>
      </c>
      <c r="B72" s="78" t="s">
        <v>2861</v>
      </c>
      <c r="C72" s="427"/>
      <c r="D72" s="501"/>
      <c r="E72" s="1708"/>
      <c r="F72" s="1708"/>
      <c r="G72" s="81"/>
      <c r="H72" s="73"/>
    </row>
    <row r="73" spans="1:8">
      <c r="A73" s="271">
        <v>23</v>
      </c>
      <c r="B73" s="78" t="s">
        <v>2862</v>
      </c>
      <c r="C73" s="427"/>
      <c r="D73" s="1845">
        <v>15</v>
      </c>
      <c r="E73" s="1708"/>
      <c r="F73" s="1708">
        <v>6.6699999999999995E-2</v>
      </c>
      <c r="G73" s="427"/>
      <c r="H73" s="379"/>
    </row>
    <row r="74" spans="1:8">
      <c r="A74" s="271">
        <v>24</v>
      </c>
      <c r="B74" s="78" t="s">
        <v>2863</v>
      </c>
      <c r="C74" s="427"/>
      <c r="D74" s="501">
        <v>25</v>
      </c>
      <c r="E74" s="1708"/>
      <c r="F74" s="1708">
        <v>0.04</v>
      </c>
      <c r="G74" s="81"/>
      <c r="H74" s="73"/>
    </row>
    <row r="75" spans="1:8">
      <c r="A75" s="271">
        <v>25</v>
      </c>
      <c r="B75" s="78" t="s">
        <v>2864</v>
      </c>
      <c r="C75" s="427"/>
      <c r="D75" s="501">
        <v>5</v>
      </c>
      <c r="E75" s="1708"/>
      <c r="F75" s="1708">
        <v>0.2</v>
      </c>
      <c r="G75" s="81"/>
      <c r="H75" s="73"/>
    </row>
    <row r="76" spans="1:8">
      <c r="A76" s="271">
        <v>26</v>
      </c>
      <c r="B76" s="78" t="s">
        <v>2865</v>
      </c>
      <c r="C76" s="427"/>
      <c r="D76" s="501">
        <v>25</v>
      </c>
      <c r="E76" s="1708"/>
      <c r="F76" s="1708">
        <v>0.04</v>
      </c>
      <c r="G76" s="81"/>
      <c r="H76" s="73"/>
    </row>
    <row r="77" spans="1:8">
      <c r="A77" s="271">
        <v>27</v>
      </c>
      <c r="B77" s="78" t="s">
        <v>2866</v>
      </c>
      <c r="C77" s="427"/>
      <c r="D77" s="501">
        <v>30</v>
      </c>
      <c r="E77" s="1708"/>
      <c r="F77" s="1708">
        <v>3.3300000000000003E-2</v>
      </c>
      <c r="G77" s="81"/>
      <c r="H77" s="73"/>
    </row>
    <row r="78" spans="1:8">
      <c r="A78" s="271">
        <v>28</v>
      </c>
      <c r="B78" s="78" t="s">
        <v>2867</v>
      </c>
      <c r="C78" s="427"/>
      <c r="D78" s="501">
        <v>25</v>
      </c>
      <c r="E78" s="1708"/>
      <c r="F78" s="1708">
        <v>0.04</v>
      </c>
      <c r="G78" s="81"/>
      <c r="H78" s="73"/>
    </row>
    <row r="79" spans="1:8">
      <c r="A79" s="271">
        <v>29</v>
      </c>
      <c r="B79" s="78"/>
      <c r="C79" s="427"/>
      <c r="D79" s="81"/>
      <c r="E79" s="1708"/>
      <c r="F79" s="695"/>
      <c r="G79" s="81"/>
      <c r="H79" s="73"/>
    </row>
    <row r="80" spans="1:8">
      <c r="A80" s="271">
        <v>30</v>
      </c>
      <c r="B80" s="78"/>
      <c r="C80" s="427"/>
      <c r="D80" s="81"/>
      <c r="E80" s="695"/>
      <c r="F80" s="695"/>
      <c r="G80" s="81"/>
      <c r="H80" s="73"/>
    </row>
    <row r="81" spans="1:8">
      <c r="A81" s="271">
        <v>31</v>
      </c>
      <c r="B81" s="78" t="s">
        <v>2868</v>
      </c>
      <c r="C81" s="427"/>
      <c r="D81" s="427"/>
      <c r="E81" s="695"/>
      <c r="F81" s="695"/>
      <c r="G81" s="427"/>
      <c r="H81" s="379"/>
    </row>
    <row r="82" spans="1:8">
      <c r="A82" s="271">
        <v>32</v>
      </c>
      <c r="B82" s="78" t="s">
        <v>2869</v>
      </c>
      <c r="C82" s="427"/>
      <c r="D82" s="81"/>
      <c r="E82" s="695"/>
      <c r="F82" s="695"/>
      <c r="G82" s="81"/>
      <c r="H82" s="73"/>
    </row>
    <row r="83" spans="1:8">
      <c r="A83" s="271">
        <v>33</v>
      </c>
      <c r="B83" s="78" t="s">
        <v>2870</v>
      </c>
      <c r="C83" s="427"/>
      <c r="D83" s="81"/>
      <c r="E83" s="695"/>
      <c r="F83" s="695"/>
      <c r="G83" s="81"/>
      <c r="H83" s="73"/>
    </row>
    <row r="84" spans="1:8">
      <c r="A84" s="271">
        <v>34</v>
      </c>
      <c r="B84" s="78" t="s">
        <v>2871</v>
      </c>
      <c r="C84" s="427"/>
      <c r="D84" s="81"/>
      <c r="E84" s="695"/>
      <c r="F84" s="695"/>
      <c r="G84" s="81"/>
      <c r="H84" s="73"/>
    </row>
    <row r="85" spans="1:8">
      <c r="A85" s="271">
        <v>35</v>
      </c>
      <c r="B85" s="78" t="s">
        <v>2872</v>
      </c>
      <c r="C85" s="427"/>
      <c r="D85" s="81"/>
      <c r="E85" s="695"/>
      <c r="F85" s="695"/>
      <c r="G85" s="81"/>
      <c r="H85" s="73"/>
    </row>
    <row r="86" spans="1:8">
      <c r="A86" s="271">
        <v>36</v>
      </c>
      <c r="B86" s="78" t="s">
        <v>2873</v>
      </c>
      <c r="C86" s="427"/>
      <c r="D86" s="81"/>
      <c r="E86" s="695"/>
      <c r="F86" s="695"/>
      <c r="G86" s="81"/>
      <c r="H86" s="73"/>
    </row>
    <row r="87" spans="1:8">
      <c r="A87" s="271">
        <v>37</v>
      </c>
      <c r="B87" s="78" t="s">
        <v>2874</v>
      </c>
      <c r="C87" s="427"/>
      <c r="D87" s="81"/>
      <c r="E87" s="695"/>
      <c r="F87" s="695"/>
      <c r="G87" s="81"/>
      <c r="H87" s="73"/>
    </row>
    <row r="88" spans="1:8">
      <c r="A88" s="271">
        <v>38</v>
      </c>
      <c r="B88" s="78" t="s">
        <v>2875</v>
      </c>
      <c r="C88" s="427"/>
      <c r="D88" s="81"/>
      <c r="E88" s="695"/>
      <c r="F88" s="695"/>
      <c r="G88" s="81"/>
      <c r="H88" s="73"/>
    </row>
    <row r="89" spans="1:8">
      <c r="A89" s="271">
        <v>39</v>
      </c>
      <c r="B89" s="78"/>
      <c r="C89" s="427"/>
      <c r="D89" s="81"/>
      <c r="E89" s="695"/>
      <c r="F89" s="695"/>
      <c r="G89" s="81"/>
      <c r="H89" s="73"/>
    </row>
    <row r="90" spans="1:8">
      <c r="A90" s="271">
        <v>40</v>
      </c>
      <c r="B90" s="78"/>
      <c r="C90" s="427"/>
      <c r="D90" s="81"/>
      <c r="E90" s="695"/>
      <c r="F90" s="695"/>
      <c r="G90" s="81"/>
      <c r="H90" s="73"/>
    </row>
    <row r="91" spans="1:8">
      <c r="A91" s="271">
        <v>41</v>
      </c>
      <c r="B91" s="78"/>
      <c r="C91" s="427"/>
      <c r="D91" s="427"/>
      <c r="E91" s="695"/>
      <c r="F91" s="695"/>
      <c r="G91" s="427"/>
      <c r="H91" s="379"/>
    </row>
    <row r="92" spans="1:8">
      <c r="A92" s="271">
        <v>42</v>
      </c>
      <c r="B92" s="78"/>
      <c r="C92" s="427"/>
      <c r="D92" s="81"/>
      <c r="E92" s="695"/>
      <c r="F92" s="695"/>
      <c r="G92" s="81"/>
      <c r="H92" s="73"/>
    </row>
    <row r="93" spans="1:8">
      <c r="A93" s="271">
        <v>43</v>
      </c>
      <c r="B93" s="693"/>
      <c r="C93" s="427"/>
      <c r="D93" s="81"/>
      <c r="E93" s="695"/>
      <c r="F93" s="695"/>
      <c r="G93" s="81"/>
      <c r="H93" s="73"/>
    </row>
    <row r="94" spans="1:8">
      <c r="A94" s="271">
        <v>44</v>
      </c>
      <c r="B94" s="78"/>
      <c r="C94" s="427"/>
      <c r="D94" s="81"/>
      <c r="E94" s="695"/>
      <c r="F94" s="695"/>
      <c r="G94" s="81"/>
      <c r="H94" s="73"/>
    </row>
    <row r="95" spans="1:8">
      <c r="A95" s="271">
        <v>45</v>
      </c>
      <c r="B95" s="78"/>
      <c r="C95" s="427"/>
      <c r="D95" s="81"/>
      <c r="E95" s="695"/>
      <c r="F95" s="695"/>
      <c r="G95" s="81"/>
      <c r="H95" s="73"/>
    </row>
    <row r="96" spans="1:8">
      <c r="A96" s="271">
        <v>46</v>
      </c>
      <c r="B96" s="78"/>
      <c r="C96" s="427"/>
      <c r="D96" s="81"/>
      <c r="E96" s="695"/>
      <c r="F96" s="695"/>
      <c r="G96" s="81"/>
      <c r="H96" s="73"/>
    </row>
    <row r="97" spans="1:8">
      <c r="A97" s="271">
        <v>47</v>
      </c>
      <c r="B97" s="78"/>
      <c r="C97" s="427"/>
      <c r="D97" s="81"/>
      <c r="E97" s="695"/>
      <c r="F97" s="695"/>
      <c r="G97" s="81"/>
      <c r="H97" s="73"/>
    </row>
    <row r="98" spans="1:8">
      <c r="A98" s="271">
        <v>48</v>
      </c>
      <c r="B98" s="78"/>
      <c r="C98" s="427"/>
      <c r="D98" s="81"/>
      <c r="E98" s="695"/>
      <c r="F98" s="695"/>
      <c r="G98" s="81"/>
      <c r="H98" s="73"/>
    </row>
    <row r="99" spans="1:8">
      <c r="A99" s="271">
        <v>49</v>
      </c>
      <c r="B99" s="78"/>
      <c r="C99" s="427"/>
      <c r="D99" s="81"/>
      <c r="E99" s="695"/>
      <c r="F99" s="695"/>
      <c r="G99" s="81"/>
      <c r="H99" s="73"/>
    </row>
    <row r="100" spans="1:8" ht="15.6" thickBot="1">
      <c r="A100" s="404">
        <v>50</v>
      </c>
      <c r="B100" s="512"/>
      <c r="C100" s="511"/>
      <c r="D100" s="644"/>
      <c r="E100" s="696"/>
      <c r="F100" s="696"/>
      <c r="G100" s="644"/>
      <c r="H100" s="414"/>
    </row>
    <row r="101" spans="1:8">
      <c r="A101" s="17" t="s">
        <v>4825</v>
      </c>
      <c r="B101" s="17"/>
      <c r="C101" s="17"/>
      <c r="D101" s="17"/>
      <c r="E101" s="1105"/>
      <c r="F101" s="17"/>
      <c r="G101" s="17"/>
      <c r="H101" s="331" t="s">
        <v>4826</v>
      </c>
    </row>
    <row r="102" spans="1:8">
      <c r="A102" s="69" t="s">
        <v>2803</v>
      </c>
      <c r="B102" s="69"/>
      <c r="C102" s="69"/>
      <c r="D102" s="69"/>
      <c r="E102" s="69"/>
      <c r="F102" s="69"/>
      <c r="G102" s="69"/>
      <c r="H102" s="69"/>
    </row>
  </sheetData>
  <customSheetViews>
    <customSheetView guid="{B03EE9F7-5DE6-4312-9CF8-68BFF35B892B}" scale="85" colorId="22" topLeftCell="A19">
      <selection activeCell="G49" sqref="G49:H49"/>
      <rowBreaks count="1" manualBreakCount="1">
        <brk id="51" max="16383" man="1"/>
      </rowBreaks>
      <pageMargins left="0.5" right="0.25" top="0.25" bottom="0.25" header="0" footer="0"/>
      <printOptions horizontalCentered="1" verticalCentered="1"/>
      <pageSetup scale="75" fitToHeight="2" orientation="portrait" horizontalDpi="300" verticalDpi="300" r:id="rId1"/>
      <headerFooter alignWithMargins="0"/>
    </customSheetView>
    <customSheetView guid="{6604920B-9A9A-4B1B-8001-ABFAE204A5A1}" scale="85" colorId="22" showPageBreaks="1" topLeftCell="A19">
      <selection activeCell="G49" sqref="G49:H49"/>
      <rowBreaks count="1" manualBreakCount="1">
        <brk id="51" max="16383" man="1"/>
      </rowBreaks>
      <pageMargins left="0.5" right="0.25" top="0.25" bottom="0.25" header="0" footer="0"/>
      <printOptions horizontalCentered="1" verticalCentered="1"/>
      <pageSetup scale="75" fitToHeight="2" orientation="portrait" horizontalDpi="300" verticalDpi="300" r:id="rId2"/>
      <headerFooter alignWithMargins="0"/>
    </customSheetView>
    <customSheetView guid="{725D19D6-B2FF-4AA6-9BA8-2C93787C1292}" scale="85" colorId="22" showRuler="0" topLeftCell="A19">
      <selection activeCell="G49" sqref="G49:H49"/>
      <rowBreaks count="1" manualBreakCount="1">
        <brk id="51" max="16383" man="1"/>
      </rowBreaks>
      <pageMargins left="0.5" right="0.25" top="0.25" bottom="0.25" header="0" footer="0"/>
      <printOptions horizontalCentered="1" verticalCentered="1"/>
      <pageSetup scale="75" fitToHeight="2" orientation="portrait" horizontalDpi="300" verticalDpi="300" r:id="rId3"/>
      <headerFooter alignWithMargins="0"/>
    </customSheetView>
    <customSheetView guid="{00D7FFF0-A637-4B2D-8964-7D108FE27DC9}" scale="85" colorId="22" topLeftCell="A19">
      <selection activeCell="G49" sqref="G49:H49"/>
      <rowBreaks count="1" manualBreakCount="1">
        <brk id="51" max="16383" man="1"/>
      </rowBreaks>
      <pageMargins left="0.5" right="0.25" top="0.25" bottom="0.25" header="0" footer="0"/>
      <printOptions horizontalCentered="1" verticalCentered="1"/>
      <pageSetup scale="75" fitToHeight="2" orientation="portrait" horizontalDpi="300" verticalDpi="300" r:id="rId4"/>
      <headerFooter alignWithMargins="0"/>
    </customSheetView>
    <customSheetView guid="{8930B103-E5CB-49CF-B279-92DC95584FC0}" scale="85" colorId="22" showPageBreaks="1" topLeftCell="A19">
      <selection activeCell="G49" sqref="G49:H49"/>
      <rowBreaks count="1" manualBreakCount="1">
        <brk id="51" max="16383" man="1"/>
      </rowBreaks>
      <pageMargins left="0.5" right="0.25" top="0.25" bottom="0.25" header="0" footer="0"/>
      <printOptions horizontalCentered="1" verticalCentered="1"/>
      <pageSetup scale="75" fitToHeight="2" orientation="portrait" horizontalDpi="300" verticalDpi="300" r:id="rId5"/>
      <headerFooter alignWithMargins="0"/>
    </customSheetView>
  </customSheetViews>
  <phoneticPr fontId="54" type="noConversion"/>
  <printOptions horizontalCentered="1" verticalCentered="1"/>
  <pageMargins left="0.5" right="0.25" top="0.25" bottom="0.25" header="0" footer="0"/>
  <pageSetup scale="75" fitToHeight="2" orientation="portrait" horizontalDpi="300" verticalDpi="300" r:id="rId6"/>
  <headerFooter alignWithMargins="0"/>
  <rowBreaks count="1" manualBreakCount="1">
    <brk id="51" max="16383" man="1"/>
  </rowBreaks>
</worksheet>
</file>

<file path=xl/worksheets/sheet58.xml><?xml version="1.0" encoding="utf-8"?>
<worksheet xmlns="http://schemas.openxmlformats.org/spreadsheetml/2006/main" xmlns:r="http://schemas.openxmlformats.org/officeDocument/2006/relationships">
  <sheetPr transitionEvaluation="1"/>
  <dimension ref="A1:E189"/>
  <sheetViews>
    <sheetView defaultGridColor="0" view="pageBreakPreview" topLeftCell="A112" colorId="22" zoomScale="60" zoomScaleNormal="85" workbookViewId="0">
      <selection activeCell="B154" sqref="B154"/>
    </sheetView>
  </sheetViews>
  <sheetFormatPr defaultColWidth="9.6328125" defaultRowHeight="15"/>
  <cols>
    <col min="1" max="1" width="4.6328125" customWidth="1"/>
    <col min="2" max="2" width="48" customWidth="1"/>
    <col min="3" max="3" width="21.6328125" customWidth="1"/>
    <col min="4" max="4" width="14.6328125" customWidth="1"/>
    <col min="5" max="5" width="15.6328125" customWidth="1"/>
  </cols>
  <sheetData>
    <row r="1" spans="1:5">
      <c r="A1" s="1107" t="s">
        <v>1429</v>
      </c>
      <c r="B1" s="1108"/>
      <c r="C1" s="1110" t="s">
        <v>2377</v>
      </c>
      <c r="D1" s="1197" t="s">
        <v>1431</v>
      </c>
      <c r="E1" s="1198" t="s">
        <v>1432</v>
      </c>
    </row>
    <row r="2" spans="1:5">
      <c r="A2" s="72" t="str">
        <f>'Data Sheet'!$C$25</f>
        <v>Rochester Gas &amp; Electric Corporation</v>
      </c>
      <c r="B2" s="1105"/>
      <c r="C2" s="1102" t="s">
        <v>3699</v>
      </c>
      <c r="D2" s="1136" t="s">
        <v>1434</v>
      </c>
      <c r="E2" s="1186"/>
    </row>
    <row r="3" spans="1:5" ht="15" customHeight="1">
      <c r="A3" s="1168"/>
      <c r="B3" s="1105"/>
      <c r="C3" s="1102" t="s">
        <v>3700</v>
      </c>
      <c r="D3" s="1103" t="str">
        <f>'Data Sheet'!$C$40</f>
        <v xml:space="preserve"> </v>
      </c>
      <c r="E3" s="1125" t="str">
        <f>'Data Sheet'!$C$38</f>
        <v>12/31/2013</v>
      </c>
    </row>
    <row r="4" spans="1:5" ht="15" customHeight="1">
      <c r="A4" s="697" t="s">
        <v>4828</v>
      </c>
      <c r="B4" s="698"/>
      <c r="C4" s="1127"/>
      <c r="D4" s="1127"/>
      <c r="E4" s="1128"/>
    </row>
    <row r="5" spans="1:5" ht="15.6">
      <c r="A5" s="68"/>
      <c r="B5" s="17"/>
      <c r="C5" s="1106"/>
      <c r="D5" s="1106"/>
      <c r="E5" s="1167"/>
    </row>
    <row r="6" spans="1:5">
      <c r="A6" s="72" t="s">
        <v>4829</v>
      </c>
      <c r="B6" s="17"/>
      <c r="C6" s="1105" t="s">
        <v>4830</v>
      </c>
      <c r="D6" s="1106"/>
      <c r="E6" s="1167"/>
    </row>
    <row r="7" spans="1:5">
      <c r="A7" s="1168" t="s">
        <v>4831</v>
      </c>
      <c r="B7" s="1105"/>
      <c r="C7" s="1105" t="s">
        <v>4832</v>
      </c>
      <c r="D7" s="1105"/>
      <c r="E7" s="1169"/>
    </row>
    <row r="8" spans="1:5">
      <c r="A8" s="1168" t="s">
        <v>4833</v>
      </c>
      <c r="B8" s="1105"/>
      <c r="C8" s="1105" t="s">
        <v>4834</v>
      </c>
      <c r="D8" s="1105"/>
      <c r="E8" s="1169"/>
    </row>
    <row r="9" spans="1:5">
      <c r="A9" s="1168" t="s">
        <v>2334</v>
      </c>
      <c r="B9" s="1105"/>
      <c r="C9" s="1105" t="s">
        <v>2335</v>
      </c>
      <c r="D9" s="1105"/>
      <c r="E9" s="1169"/>
    </row>
    <row r="10" spans="1:5">
      <c r="A10" s="1168" t="s">
        <v>2336</v>
      </c>
      <c r="B10" s="1105"/>
      <c r="C10" s="1105" t="s">
        <v>2337</v>
      </c>
      <c r="D10" s="1105"/>
      <c r="E10" s="1169"/>
    </row>
    <row r="11" spans="1:5">
      <c r="A11" s="1168" t="s">
        <v>2338</v>
      </c>
      <c r="B11" s="1105"/>
      <c r="C11" s="1105" t="s">
        <v>2339</v>
      </c>
      <c r="D11" s="1105"/>
      <c r="E11" s="1169"/>
    </row>
    <row r="12" spans="1:5">
      <c r="A12" s="1168" t="s">
        <v>2340</v>
      </c>
      <c r="B12" s="1105"/>
      <c r="C12" s="1105" t="s">
        <v>2341</v>
      </c>
      <c r="D12" s="1105"/>
      <c r="E12" s="1169"/>
    </row>
    <row r="13" spans="1:5">
      <c r="A13" s="1168" t="s">
        <v>2342</v>
      </c>
      <c r="B13" s="1105"/>
      <c r="C13" s="1105" t="s">
        <v>2343</v>
      </c>
      <c r="D13" s="1105"/>
      <c r="E13" s="1169"/>
    </row>
    <row r="14" spans="1:5">
      <c r="A14" s="1168" t="s">
        <v>2344</v>
      </c>
      <c r="B14" s="1105"/>
      <c r="C14" s="1105" t="s">
        <v>2345</v>
      </c>
      <c r="D14" s="1105"/>
      <c r="E14" s="1169"/>
    </row>
    <row r="15" spans="1:5">
      <c r="A15" s="1168" t="s">
        <v>2346</v>
      </c>
      <c r="B15" s="1105"/>
      <c r="C15" s="1105" t="s">
        <v>2347</v>
      </c>
      <c r="D15" s="1105"/>
      <c r="E15" s="1169"/>
    </row>
    <row r="16" spans="1:5">
      <c r="A16" s="1168" t="s">
        <v>2348</v>
      </c>
      <c r="B16" s="1105"/>
      <c r="C16" s="1105" t="s">
        <v>2349</v>
      </c>
      <c r="D16" s="1105"/>
      <c r="E16" s="1169"/>
    </row>
    <row r="17" spans="1:5">
      <c r="A17" s="1168" t="s">
        <v>2350</v>
      </c>
      <c r="B17" s="1105"/>
      <c r="C17" s="1105" t="s">
        <v>2351</v>
      </c>
      <c r="D17" s="1105"/>
      <c r="E17" s="1169"/>
    </row>
    <row r="18" spans="1:5">
      <c r="A18" s="1168" t="s">
        <v>2352</v>
      </c>
      <c r="B18" s="1105"/>
      <c r="C18" s="1105" t="s">
        <v>2353</v>
      </c>
      <c r="D18" s="1105"/>
      <c r="E18" s="1169"/>
    </row>
    <row r="19" spans="1:5">
      <c r="A19" s="1168" t="s">
        <v>2354</v>
      </c>
      <c r="B19" s="1105"/>
      <c r="C19" s="1105" t="s">
        <v>2355</v>
      </c>
      <c r="D19" s="1105"/>
      <c r="E19" s="1169"/>
    </row>
    <row r="20" spans="1:5">
      <c r="A20" s="1168" t="s">
        <v>2273</v>
      </c>
      <c r="B20" s="1105"/>
      <c r="C20" s="1105" t="s">
        <v>2274</v>
      </c>
      <c r="D20" s="1105"/>
      <c r="E20" s="1169"/>
    </row>
    <row r="21" spans="1:5">
      <c r="A21" s="1168"/>
      <c r="B21" s="1105"/>
      <c r="C21" s="1105"/>
      <c r="D21" s="1105"/>
      <c r="E21" s="1169"/>
    </row>
    <row r="22" spans="1:5">
      <c r="A22" s="1129" t="s">
        <v>1357</v>
      </c>
      <c r="B22" s="1196" t="s">
        <v>1412</v>
      </c>
      <c r="C22" s="1196"/>
      <c r="D22" s="1196"/>
      <c r="E22" s="1199" t="s">
        <v>4717</v>
      </c>
    </row>
    <row r="23" spans="1:5">
      <c r="A23" s="1140" t="s">
        <v>1360</v>
      </c>
      <c r="B23" s="1189" t="s">
        <v>446</v>
      </c>
      <c r="C23" s="1189"/>
      <c r="D23" s="1189"/>
      <c r="E23" s="1200" t="s">
        <v>447</v>
      </c>
    </row>
    <row r="24" spans="1:5">
      <c r="A24" s="1135">
        <v>1</v>
      </c>
      <c r="B24" s="1150" t="s">
        <v>2275</v>
      </c>
      <c r="C24" s="1105"/>
      <c r="D24" s="1105"/>
      <c r="E24" s="1186"/>
    </row>
    <row r="25" spans="1:5">
      <c r="A25" s="1135">
        <v>2</v>
      </c>
      <c r="B25" s="1105"/>
      <c r="C25" s="1105"/>
      <c r="D25" s="1105"/>
      <c r="E25" s="1201"/>
    </row>
    <row r="26" spans="1:5">
      <c r="A26" s="1135">
        <v>3</v>
      </c>
      <c r="B26" s="1105"/>
      <c r="C26" s="1105"/>
      <c r="D26" s="1105"/>
      <c r="E26" s="1201"/>
    </row>
    <row r="27" spans="1:5">
      <c r="A27" s="1135">
        <v>4</v>
      </c>
      <c r="B27" s="1105"/>
      <c r="C27" s="1105"/>
      <c r="D27" s="1105"/>
      <c r="E27" s="1201"/>
    </row>
    <row r="28" spans="1:5">
      <c r="A28" s="1135">
        <v>5</v>
      </c>
      <c r="B28" s="1105"/>
      <c r="C28" s="1105"/>
      <c r="D28" s="1105"/>
      <c r="E28" s="1201"/>
    </row>
    <row r="29" spans="1:5">
      <c r="A29" s="1135">
        <v>6</v>
      </c>
      <c r="B29" s="1105"/>
      <c r="C29" s="1105"/>
      <c r="D29" s="1105"/>
      <c r="E29" s="1201"/>
    </row>
    <row r="30" spans="1:5">
      <c r="A30" s="1135">
        <v>7</v>
      </c>
      <c r="B30" s="1105"/>
      <c r="C30" s="1105"/>
      <c r="D30" s="1105"/>
      <c r="E30" s="1201"/>
    </row>
    <row r="31" spans="1:5">
      <c r="A31" s="1135">
        <v>8</v>
      </c>
      <c r="B31" s="1105"/>
      <c r="C31" s="1105"/>
      <c r="D31" s="1105"/>
      <c r="E31" s="1201"/>
    </row>
    <row r="32" spans="1:5">
      <c r="A32" s="1135">
        <v>9</v>
      </c>
      <c r="B32" s="1105"/>
      <c r="C32" s="1105"/>
      <c r="D32" s="1105"/>
      <c r="E32" s="1201"/>
    </row>
    <row r="33" spans="1:5" ht="15.6" thickBot="1">
      <c r="A33" s="1135">
        <v>10</v>
      </c>
      <c r="B33" s="1105"/>
      <c r="C33" s="1151" t="s">
        <v>1938</v>
      </c>
      <c r="D33" s="1105"/>
      <c r="E33" s="1202">
        <f>SUM(E25:E32)</f>
        <v>0</v>
      </c>
    </row>
    <row r="34" spans="1:5" ht="15.6" thickTop="1">
      <c r="A34" s="1135">
        <v>11</v>
      </c>
      <c r="B34" s="1150" t="s">
        <v>2276</v>
      </c>
      <c r="C34" s="1105"/>
      <c r="D34" s="1105"/>
      <c r="E34" s="1186"/>
    </row>
    <row r="35" spans="1:5">
      <c r="A35" s="1135">
        <v>12</v>
      </c>
      <c r="B35" s="1105"/>
      <c r="C35" s="1105"/>
      <c r="D35" s="1105"/>
      <c r="E35" s="1203"/>
    </row>
    <row r="36" spans="1:5">
      <c r="A36" s="1135">
        <v>13</v>
      </c>
      <c r="B36" s="17" t="s">
        <v>4511</v>
      </c>
      <c r="C36" s="1105"/>
      <c r="D36" s="1105"/>
      <c r="E36" s="1201">
        <v>295000</v>
      </c>
    </row>
    <row r="37" spans="1:5">
      <c r="A37" s="1135">
        <v>14</v>
      </c>
      <c r="B37" s="17" t="s">
        <v>593</v>
      </c>
      <c r="C37" s="1105"/>
      <c r="D37" s="1105"/>
      <c r="E37" s="1201">
        <v>68370</v>
      </c>
    </row>
    <row r="38" spans="1:5">
      <c r="A38" s="1135">
        <v>15</v>
      </c>
      <c r="B38" s="17"/>
      <c r="C38" s="1105"/>
      <c r="D38" s="1105"/>
      <c r="E38" s="1201"/>
    </row>
    <row r="39" spans="1:5">
      <c r="A39" s="1135">
        <v>16</v>
      </c>
      <c r="B39" s="1105"/>
      <c r="C39" s="1105"/>
      <c r="D39" s="1105"/>
      <c r="E39" s="1201"/>
    </row>
    <row r="40" spans="1:5">
      <c r="A40" s="1135">
        <v>17</v>
      </c>
      <c r="B40" s="1105"/>
      <c r="C40" s="1105"/>
      <c r="D40" s="1105"/>
      <c r="E40" s="1201"/>
    </row>
    <row r="41" spans="1:5">
      <c r="A41" s="1135">
        <v>18</v>
      </c>
      <c r="B41" s="1105"/>
      <c r="C41" s="1105"/>
      <c r="D41" s="1105"/>
      <c r="E41" s="1201"/>
    </row>
    <row r="42" spans="1:5">
      <c r="A42" s="1135">
        <v>19</v>
      </c>
      <c r="B42" s="1105"/>
      <c r="C42" s="1105"/>
      <c r="D42" s="1105"/>
      <c r="E42" s="1201"/>
    </row>
    <row r="43" spans="1:5">
      <c r="A43" s="1135">
        <v>20</v>
      </c>
      <c r="B43" s="1105"/>
      <c r="C43" s="1105"/>
      <c r="D43" s="1105"/>
      <c r="E43" s="1201"/>
    </row>
    <row r="44" spans="1:5">
      <c r="A44" s="1135">
        <v>21</v>
      </c>
      <c r="B44" s="1105"/>
      <c r="C44" s="1105"/>
      <c r="D44" s="1105"/>
      <c r="E44" s="1201"/>
    </row>
    <row r="45" spans="1:5">
      <c r="A45" s="1135">
        <v>22</v>
      </c>
      <c r="B45" s="1105"/>
      <c r="C45" s="1105"/>
      <c r="D45" s="1105"/>
      <c r="E45" s="1201"/>
    </row>
    <row r="46" spans="1:5">
      <c r="A46" s="1135">
        <v>23</v>
      </c>
      <c r="B46" s="1105"/>
      <c r="C46" s="1105"/>
      <c r="D46" s="1105"/>
      <c r="E46" s="1201"/>
    </row>
    <row r="47" spans="1:5">
      <c r="A47" s="1135">
        <v>24</v>
      </c>
      <c r="B47" s="1105"/>
      <c r="C47" s="1105"/>
      <c r="D47" s="1105"/>
      <c r="E47" s="1201"/>
    </row>
    <row r="48" spans="1:5">
      <c r="A48" s="1135">
        <v>25</v>
      </c>
      <c r="B48" s="1105"/>
      <c r="C48" s="1105"/>
      <c r="D48" s="1105"/>
      <c r="E48" s="1201"/>
    </row>
    <row r="49" spans="1:5">
      <c r="A49" s="1135">
        <v>26</v>
      </c>
      <c r="B49" s="1105"/>
      <c r="C49" s="1105"/>
      <c r="D49" s="1105"/>
      <c r="E49" s="1201"/>
    </row>
    <row r="50" spans="1:5">
      <c r="A50" s="1135">
        <v>27</v>
      </c>
      <c r="B50" s="1105"/>
      <c r="C50" s="1105"/>
      <c r="D50" s="1105"/>
      <c r="E50" s="1201"/>
    </row>
    <row r="51" spans="1:5">
      <c r="A51" s="1135">
        <v>28</v>
      </c>
      <c r="B51" s="1105"/>
      <c r="C51" s="1105"/>
      <c r="D51" s="1105"/>
      <c r="E51" s="1201"/>
    </row>
    <row r="52" spans="1:5">
      <c r="A52" s="1135">
        <v>29</v>
      </c>
      <c r="B52" s="1105"/>
      <c r="C52" s="1105"/>
      <c r="D52" s="1105"/>
      <c r="E52" s="1201"/>
    </row>
    <row r="53" spans="1:5">
      <c r="A53" s="1135">
        <v>30</v>
      </c>
      <c r="B53" s="1105"/>
      <c r="C53" s="1105"/>
      <c r="D53" s="1105"/>
      <c r="E53" s="1201"/>
    </row>
    <row r="54" spans="1:5">
      <c r="A54" s="1135">
        <v>31</v>
      </c>
      <c r="B54" s="1105"/>
      <c r="C54" s="1105"/>
      <c r="D54" s="1105"/>
      <c r="E54" s="1201"/>
    </row>
    <row r="55" spans="1:5">
      <c r="A55" s="1135">
        <v>32</v>
      </c>
      <c r="B55" s="1105"/>
      <c r="C55" s="1105"/>
      <c r="D55" s="1105"/>
      <c r="E55" s="1201"/>
    </row>
    <row r="56" spans="1:5">
      <c r="A56" s="1135">
        <v>33</v>
      </c>
      <c r="B56" s="1105"/>
      <c r="C56" s="1105"/>
      <c r="D56" s="1105"/>
      <c r="E56" s="1201"/>
    </row>
    <row r="57" spans="1:5">
      <c r="A57" s="1135">
        <v>34</v>
      </c>
      <c r="B57" s="1105"/>
      <c r="C57" s="1105"/>
      <c r="D57" s="1105"/>
      <c r="E57" s="1201"/>
    </row>
    <row r="58" spans="1:5">
      <c r="A58" s="1135">
        <v>35</v>
      </c>
      <c r="B58" s="1105"/>
      <c r="C58" s="1105"/>
      <c r="D58" s="1105"/>
      <c r="E58" s="1201"/>
    </row>
    <row r="59" spans="1:5">
      <c r="A59" s="1135">
        <v>36</v>
      </c>
      <c r="B59" s="1105"/>
      <c r="C59" s="1105"/>
      <c r="D59" s="1105"/>
      <c r="E59" s="1201"/>
    </row>
    <row r="60" spans="1:5">
      <c r="A60" s="1135">
        <v>37</v>
      </c>
      <c r="B60" s="1105"/>
      <c r="C60" s="1105"/>
      <c r="D60" s="1105"/>
      <c r="E60" s="1201"/>
    </row>
    <row r="61" spans="1:5">
      <c r="A61" s="1135">
        <v>38</v>
      </c>
      <c r="B61" s="1105"/>
      <c r="C61" s="1105"/>
      <c r="D61" s="1105"/>
      <c r="E61" s="1201"/>
    </row>
    <row r="62" spans="1:5">
      <c r="A62" s="1135">
        <v>39</v>
      </c>
      <c r="B62" s="1105"/>
      <c r="C62" s="1105"/>
      <c r="D62" s="1105"/>
      <c r="E62" s="1201"/>
    </row>
    <row r="63" spans="1:5">
      <c r="A63" s="1135">
        <v>40</v>
      </c>
      <c r="B63" s="1105"/>
      <c r="C63" s="1105"/>
      <c r="D63" s="1105"/>
      <c r="E63" s="1201"/>
    </row>
    <row r="64" spans="1:5" ht="15.6" thickBot="1">
      <c r="A64" s="1170">
        <v>41</v>
      </c>
      <c r="B64" s="1158"/>
      <c r="C64" s="1204" t="s">
        <v>1938</v>
      </c>
      <c r="D64" s="1158"/>
      <c r="E64" s="1205">
        <f>SUM(E35:E63)</f>
        <v>363370</v>
      </c>
    </row>
    <row r="65" spans="1:5">
      <c r="A65" s="1105" t="s">
        <v>2277</v>
      </c>
      <c r="B65" s="1105"/>
      <c r="C65" s="1105"/>
      <c r="D65" s="1105"/>
      <c r="E65" s="1163" t="s">
        <v>2278</v>
      </c>
    </row>
    <row r="66" spans="1:5">
      <c r="A66" s="1106" t="s">
        <v>2279</v>
      </c>
      <c r="B66" s="1106"/>
      <c r="C66" s="1106"/>
      <c r="D66" s="1106"/>
      <c r="E66" s="1106"/>
    </row>
    <row r="68" spans="1:5" ht="17.399999999999999">
      <c r="A68" s="480" t="s">
        <v>3620</v>
      </c>
      <c r="B68" s="1106"/>
      <c r="C68" s="1106"/>
      <c r="D68" s="1106"/>
      <c r="E68" s="1106"/>
    </row>
    <row r="70" spans="1:5" ht="16.2" thickBot="1">
      <c r="A70" s="1175" t="str">
        <f>'Data Sheet'!$C$25</f>
        <v>Rochester Gas &amp; Electric Corporation</v>
      </c>
      <c r="B70" s="1105"/>
      <c r="C70" s="1105"/>
      <c r="D70" s="1164" t="str">
        <f>'Data Sheet'!$C$40</f>
        <v xml:space="preserve"> </v>
      </c>
      <c r="E70" t="str">
        <f>'Data Sheet'!$C$38</f>
        <v>12/31/2013</v>
      </c>
    </row>
    <row r="71" spans="1:5">
      <c r="A71" s="1107"/>
      <c r="B71" s="1108"/>
      <c r="C71" s="1108"/>
      <c r="D71" s="1108"/>
      <c r="E71" s="1165"/>
    </row>
    <row r="72" spans="1:5" ht="15.6">
      <c r="A72" s="68" t="s">
        <v>4828</v>
      </c>
      <c r="B72" s="71"/>
      <c r="C72" s="1106"/>
      <c r="D72" s="1106"/>
      <c r="E72" s="1167"/>
    </row>
    <row r="73" spans="1:5">
      <c r="A73" s="1168"/>
      <c r="B73" s="1105"/>
      <c r="C73" s="1105"/>
      <c r="D73" s="1105"/>
      <c r="E73" s="1169"/>
    </row>
    <row r="74" spans="1:5">
      <c r="A74" s="1129" t="s">
        <v>1357</v>
      </c>
      <c r="B74" s="1196" t="s">
        <v>1412</v>
      </c>
      <c r="C74" s="1196"/>
      <c r="D74" s="1196"/>
      <c r="E74" s="1199" t="s">
        <v>4717</v>
      </c>
    </row>
    <row r="75" spans="1:5">
      <c r="A75" s="1140" t="s">
        <v>1360</v>
      </c>
      <c r="B75" s="1189" t="s">
        <v>446</v>
      </c>
      <c r="C75" s="1189"/>
      <c r="D75" s="1189"/>
      <c r="E75" s="1200" t="s">
        <v>447</v>
      </c>
    </row>
    <row r="76" spans="1:5">
      <c r="A76" s="1135">
        <v>1</v>
      </c>
      <c r="B76" s="1150" t="s">
        <v>2280</v>
      </c>
      <c r="C76" s="1105"/>
      <c r="D76" s="1105"/>
      <c r="E76" s="1186"/>
    </row>
    <row r="77" spans="1:5">
      <c r="A77" s="1135">
        <v>2</v>
      </c>
      <c r="B77" s="1105"/>
      <c r="C77" s="1105"/>
      <c r="D77" s="1105"/>
      <c r="E77" s="1203"/>
    </row>
    <row r="78" spans="1:5">
      <c r="A78" s="1135">
        <v>3</v>
      </c>
      <c r="B78" s="1105"/>
      <c r="C78" s="1105"/>
      <c r="D78" s="1105"/>
      <c r="E78" s="1201"/>
    </row>
    <row r="79" spans="1:5">
      <c r="A79" s="1135">
        <v>4</v>
      </c>
      <c r="B79" s="1105"/>
      <c r="C79" s="1105"/>
      <c r="D79" s="1105"/>
      <c r="E79" s="1201"/>
    </row>
    <row r="80" spans="1:5">
      <c r="A80" s="1135">
        <v>5</v>
      </c>
      <c r="B80" s="1105"/>
      <c r="C80" s="1105"/>
      <c r="D80" s="1105"/>
      <c r="E80" s="1201"/>
    </row>
    <row r="81" spans="1:5">
      <c r="A81" s="1135">
        <v>6</v>
      </c>
      <c r="B81" s="1105"/>
      <c r="C81" s="1105"/>
      <c r="D81" s="1105"/>
      <c r="E81" s="1201"/>
    </row>
    <row r="82" spans="1:5" ht="15.6" thickBot="1">
      <c r="A82" s="1135">
        <v>7</v>
      </c>
      <c r="B82" s="1105"/>
      <c r="C82" s="1151" t="s">
        <v>1938</v>
      </c>
      <c r="D82" s="1105"/>
      <c r="E82" s="1202">
        <f>SUM(E77:E81)</f>
        <v>0</v>
      </c>
    </row>
    <row r="83" spans="1:5" ht="15.6" thickTop="1">
      <c r="A83" s="1135">
        <v>8</v>
      </c>
      <c r="B83" s="1150" t="s">
        <v>2281</v>
      </c>
      <c r="C83" s="1105"/>
      <c r="D83" s="1105"/>
      <c r="E83" s="1186"/>
    </row>
    <row r="84" spans="1:5">
      <c r="A84" s="1135">
        <v>9</v>
      </c>
      <c r="B84" s="1105"/>
      <c r="C84" s="1105"/>
      <c r="D84" s="1105"/>
      <c r="E84" s="1203"/>
    </row>
    <row r="85" spans="1:5">
      <c r="A85" s="1135">
        <v>10</v>
      </c>
      <c r="B85" s="1105"/>
      <c r="C85" s="1105"/>
      <c r="D85" s="1105"/>
      <c r="E85" s="1201"/>
    </row>
    <row r="86" spans="1:5">
      <c r="A86" s="1135">
        <v>11</v>
      </c>
      <c r="B86" s="1105"/>
      <c r="C86" s="1105"/>
      <c r="D86" s="1105"/>
      <c r="E86" s="1201"/>
    </row>
    <row r="87" spans="1:5">
      <c r="A87" s="1135">
        <v>12</v>
      </c>
      <c r="B87" s="1105"/>
      <c r="C87" s="1105"/>
      <c r="D87" s="1105"/>
      <c r="E87" s="1201"/>
    </row>
    <row r="88" spans="1:5">
      <c r="A88" s="1135">
        <v>13</v>
      </c>
      <c r="B88" s="1105"/>
      <c r="C88" s="1105"/>
      <c r="D88" s="1105"/>
      <c r="E88" s="1201"/>
    </row>
    <row r="89" spans="1:5">
      <c r="A89" s="1135">
        <v>14</v>
      </c>
      <c r="B89" s="1105"/>
      <c r="C89" s="1105"/>
      <c r="D89" s="1105"/>
      <c r="E89" s="1201"/>
    </row>
    <row r="90" spans="1:5" ht="15.6" thickBot="1">
      <c r="A90" s="1135">
        <v>15</v>
      </c>
      <c r="B90" s="1105"/>
      <c r="C90" s="1151" t="s">
        <v>1938</v>
      </c>
      <c r="D90" s="1105"/>
      <c r="E90" s="1202">
        <f>SUM(E84:E89)</f>
        <v>0</v>
      </c>
    </row>
    <row r="91" spans="1:5" ht="15.6" thickTop="1">
      <c r="A91" s="1135">
        <v>16</v>
      </c>
      <c r="B91" s="1150" t="s">
        <v>2282</v>
      </c>
      <c r="C91" s="1105"/>
      <c r="D91" s="1105"/>
      <c r="E91" s="1186"/>
    </row>
    <row r="92" spans="1:5">
      <c r="A92" s="1135">
        <v>17</v>
      </c>
      <c r="B92" s="1105"/>
      <c r="C92" s="1105"/>
      <c r="D92" s="1105"/>
      <c r="E92" s="1203"/>
    </row>
    <row r="93" spans="1:5">
      <c r="A93" s="1135">
        <v>18</v>
      </c>
      <c r="B93" s="1105" t="s">
        <v>4513</v>
      </c>
      <c r="C93" s="1105"/>
      <c r="D93" s="1105"/>
      <c r="E93" s="1201">
        <v>1375</v>
      </c>
    </row>
    <row r="94" spans="1:5">
      <c r="A94" s="1135">
        <v>19</v>
      </c>
      <c r="B94" s="1105" t="s">
        <v>4514</v>
      </c>
      <c r="C94" s="1105"/>
      <c r="D94" s="1105"/>
      <c r="E94" s="1201">
        <v>78022</v>
      </c>
    </row>
    <row r="95" spans="1:5">
      <c r="A95" s="1135">
        <v>20</v>
      </c>
      <c r="B95" s="1105" t="s">
        <v>4515</v>
      </c>
      <c r="C95" s="1105"/>
      <c r="D95" s="1105"/>
      <c r="E95" s="1201">
        <v>85699</v>
      </c>
    </row>
    <row r="96" spans="1:5">
      <c r="A96" s="1135">
        <v>21</v>
      </c>
      <c r="B96" s="1105"/>
      <c r="C96" s="1105"/>
      <c r="D96" s="1105"/>
      <c r="E96" s="1201"/>
    </row>
    <row r="97" spans="1:5">
      <c r="A97" s="1135">
        <v>22</v>
      </c>
      <c r="B97" s="1105"/>
      <c r="C97" s="1105"/>
      <c r="D97" s="1105"/>
      <c r="E97" s="1201"/>
    </row>
    <row r="98" spans="1:5">
      <c r="A98" s="1135">
        <v>23</v>
      </c>
      <c r="B98" s="1105"/>
      <c r="C98" s="1105"/>
      <c r="D98" s="1105"/>
      <c r="E98" s="1201"/>
    </row>
    <row r="99" spans="1:5">
      <c r="A99" s="1135">
        <v>24</v>
      </c>
      <c r="B99" s="1105"/>
      <c r="C99" s="1105"/>
      <c r="D99" s="1105"/>
      <c r="E99" s="1201"/>
    </row>
    <row r="100" spans="1:5">
      <c r="A100" s="1135">
        <v>25</v>
      </c>
      <c r="B100" s="1105"/>
      <c r="C100" s="1105"/>
      <c r="D100" s="1105"/>
      <c r="E100" s="1201"/>
    </row>
    <row r="101" spans="1:5">
      <c r="A101" s="1135">
        <v>26</v>
      </c>
      <c r="B101" s="1105"/>
      <c r="C101" s="1105"/>
      <c r="D101" s="1105"/>
      <c r="E101" s="1201"/>
    </row>
    <row r="102" spans="1:5">
      <c r="A102" s="1135">
        <v>27</v>
      </c>
      <c r="B102" s="1105"/>
      <c r="C102" s="1105"/>
      <c r="D102" s="1105"/>
      <c r="E102" s="1201"/>
    </row>
    <row r="103" spans="1:5">
      <c r="A103" s="1135">
        <v>28</v>
      </c>
      <c r="B103" s="1105"/>
      <c r="C103" s="1105"/>
      <c r="D103" s="1105"/>
      <c r="E103" s="1201"/>
    </row>
    <row r="104" spans="1:5">
      <c r="A104" s="1135">
        <v>29</v>
      </c>
      <c r="B104" s="1105"/>
      <c r="C104" s="1105"/>
      <c r="D104" s="1105"/>
      <c r="E104" s="1201"/>
    </row>
    <row r="105" spans="1:5">
      <c r="A105" s="1135">
        <v>30</v>
      </c>
      <c r="B105" s="1105"/>
      <c r="C105" s="1105"/>
      <c r="D105" s="1105"/>
      <c r="E105" s="1201"/>
    </row>
    <row r="106" spans="1:5">
      <c r="A106" s="1135">
        <v>31</v>
      </c>
      <c r="B106" s="1105"/>
      <c r="C106" s="1105"/>
      <c r="D106" s="1105"/>
      <c r="E106" s="1201"/>
    </row>
    <row r="107" spans="1:5">
      <c r="A107" s="1135">
        <v>32</v>
      </c>
      <c r="B107" s="1105"/>
      <c r="C107" s="1105"/>
      <c r="D107" s="1105"/>
      <c r="E107" s="1201"/>
    </row>
    <row r="108" spans="1:5">
      <c r="A108" s="1135">
        <v>33</v>
      </c>
      <c r="B108" s="1105"/>
      <c r="C108" s="1105"/>
      <c r="D108" s="1105"/>
      <c r="E108" s="1201"/>
    </row>
    <row r="109" spans="1:5">
      <c r="A109" s="1135">
        <v>34</v>
      </c>
      <c r="B109" s="1105"/>
      <c r="C109" s="1105"/>
      <c r="D109" s="1105"/>
      <c r="E109" s="1201"/>
    </row>
    <row r="110" spans="1:5">
      <c r="A110" s="1135">
        <v>35</v>
      </c>
      <c r="B110" s="1105"/>
      <c r="C110" s="1105"/>
      <c r="D110" s="1105"/>
      <c r="E110" s="1201"/>
    </row>
    <row r="111" spans="1:5">
      <c r="A111" s="1135">
        <v>36</v>
      </c>
      <c r="B111" s="1105"/>
      <c r="C111" s="1105"/>
      <c r="D111" s="1105"/>
      <c r="E111" s="1201"/>
    </row>
    <row r="112" spans="1:5">
      <c r="A112" s="1135">
        <v>37</v>
      </c>
      <c r="B112" s="1105"/>
      <c r="C112" s="1105"/>
      <c r="D112" s="1105"/>
      <c r="E112" s="1201"/>
    </row>
    <row r="113" spans="1:5">
      <c r="A113" s="1135">
        <v>38</v>
      </c>
      <c r="B113" s="1105"/>
      <c r="C113" s="1105"/>
      <c r="D113" s="1105"/>
      <c r="E113" s="1201"/>
    </row>
    <row r="114" spans="1:5">
      <c r="A114" s="1135">
        <v>39</v>
      </c>
      <c r="B114" s="1105"/>
      <c r="C114" s="1105"/>
      <c r="D114" s="1105"/>
      <c r="E114" s="1201"/>
    </row>
    <row r="115" spans="1:5">
      <c r="A115" s="1135">
        <v>40</v>
      </c>
      <c r="B115" s="1105"/>
      <c r="C115" s="1105"/>
      <c r="D115" s="1105"/>
      <c r="E115" s="1201"/>
    </row>
    <row r="116" spans="1:5">
      <c r="A116" s="1135">
        <v>41</v>
      </c>
      <c r="B116" s="1105"/>
      <c r="C116" s="1105"/>
      <c r="D116" s="1105"/>
      <c r="E116" s="1201"/>
    </row>
    <row r="117" spans="1:5">
      <c r="A117" s="1135">
        <v>42</v>
      </c>
      <c r="B117" s="1105"/>
      <c r="C117" s="1105"/>
      <c r="D117" s="1105"/>
      <c r="E117" s="1201"/>
    </row>
    <row r="118" spans="1:5">
      <c r="A118" s="1135">
        <v>43</v>
      </c>
      <c r="B118" s="1105"/>
      <c r="C118" s="1105"/>
      <c r="D118" s="1105"/>
      <c r="E118" s="1201"/>
    </row>
    <row r="119" spans="1:5">
      <c r="A119" s="1135">
        <v>44</v>
      </c>
      <c r="B119" s="1105"/>
      <c r="C119" s="1105"/>
      <c r="D119" s="1105"/>
      <c r="E119" s="1201"/>
    </row>
    <row r="120" spans="1:5">
      <c r="A120" s="1135">
        <v>45</v>
      </c>
      <c r="B120" s="1105"/>
      <c r="C120" s="1105"/>
      <c r="D120" s="1105"/>
      <c r="E120" s="1201"/>
    </row>
    <row r="121" spans="1:5">
      <c r="A121" s="1135">
        <v>46</v>
      </c>
      <c r="B121" s="1105"/>
      <c r="C121" s="1105"/>
      <c r="D121" s="1105"/>
      <c r="E121" s="1201"/>
    </row>
    <row r="122" spans="1:5">
      <c r="A122" s="1135">
        <v>47</v>
      </c>
      <c r="B122" s="1105"/>
      <c r="C122" s="1105"/>
      <c r="D122" s="1105"/>
      <c r="E122" s="1201"/>
    </row>
    <row r="123" spans="1:5">
      <c r="A123" s="1135">
        <v>48</v>
      </c>
      <c r="B123" s="1105"/>
      <c r="C123" s="1105"/>
      <c r="D123" s="1105"/>
      <c r="E123" s="1201"/>
    </row>
    <row r="124" spans="1:5">
      <c r="A124" s="1135">
        <v>49</v>
      </c>
      <c r="B124" s="1105"/>
      <c r="C124" s="1105"/>
      <c r="D124" s="1105"/>
      <c r="E124" s="1201"/>
    </row>
    <row r="125" spans="1:5">
      <c r="A125" s="1135">
        <v>50</v>
      </c>
      <c r="B125" s="1105"/>
      <c r="C125" s="1105"/>
      <c r="D125" s="1105"/>
      <c r="E125" s="1201"/>
    </row>
    <row r="126" spans="1:5">
      <c r="A126" s="1135">
        <v>51</v>
      </c>
      <c r="B126" s="1105"/>
      <c r="C126" s="1105"/>
      <c r="D126" s="1105"/>
      <c r="E126" s="1201"/>
    </row>
    <row r="127" spans="1:5" ht="15.6" thickBot="1">
      <c r="A127" s="1170">
        <v>52</v>
      </c>
      <c r="B127" s="1158"/>
      <c r="C127" s="1204" t="s">
        <v>1938</v>
      </c>
      <c r="D127" s="1158"/>
      <c r="E127" s="1205">
        <f>SUM(E92:E126)</f>
        <v>165096</v>
      </c>
    </row>
    <row r="128" spans="1:5">
      <c r="A128" t="str">
        <f>A65</f>
        <v>FERC FORM NO. 1 (ED. 12-87) NYPSC Modified-96</v>
      </c>
    </row>
    <row r="129" spans="1:5">
      <c r="A129" s="1106" t="s">
        <v>2283</v>
      </c>
      <c r="B129" s="1106"/>
      <c r="C129" s="1106"/>
      <c r="D129" s="1106"/>
      <c r="E129" s="1106"/>
    </row>
    <row r="130" spans="1:5" ht="16.2" thickBot="1">
      <c r="A130" s="1175" t="str">
        <f>'Data Sheet'!$C$25</f>
        <v>Rochester Gas &amp; Electric Corporation</v>
      </c>
      <c r="B130" s="1106"/>
      <c r="C130" s="1106"/>
      <c r="D130" s="1164" t="str">
        <f>'Data Sheet'!$C$40</f>
        <v xml:space="preserve"> </v>
      </c>
      <c r="E130" t="str">
        <f>'Data Sheet'!$C$38</f>
        <v>12/31/2013</v>
      </c>
    </row>
    <row r="131" spans="1:5">
      <c r="A131" s="1107"/>
      <c r="B131" s="1108"/>
      <c r="C131" s="1108"/>
      <c r="D131" s="1108"/>
      <c r="E131" s="1165"/>
    </row>
    <row r="132" spans="1:5" ht="15.6">
      <c r="A132" s="68" t="s">
        <v>4828</v>
      </c>
      <c r="B132" s="71"/>
      <c r="C132" s="1106"/>
      <c r="D132" s="1106"/>
      <c r="E132" s="1167"/>
    </row>
    <row r="133" spans="1:5">
      <c r="A133" s="1168"/>
      <c r="B133" s="1105"/>
      <c r="C133" s="1105"/>
      <c r="D133" s="1105"/>
      <c r="E133" s="1169"/>
    </row>
    <row r="134" spans="1:5">
      <c r="A134" s="1129" t="s">
        <v>1357</v>
      </c>
      <c r="B134" s="1196" t="s">
        <v>1412</v>
      </c>
      <c r="C134" s="1196"/>
      <c r="D134" s="1196"/>
      <c r="E134" s="1199" t="s">
        <v>4717</v>
      </c>
    </row>
    <row r="135" spans="1:5">
      <c r="A135" s="1140" t="s">
        <v>1360</v>
      </c>
      <c r="B135" s="1189" t="s">
        <v>446</v>
      </c>
      <c r="C135" s="1189"/>
      <c r="D135" s="1189"/>
      <c r="E135" s="1200" t="s">
        <v>447</v>
      </c>
    </row>
    <row r="136" spans="1:5">
      <c r="A136" s="1135">
        <v>1</v>
      </c>
      <c r="B136" s="1150" t="s">
        <v>2284</v>
      </c>
      <c r="C136" s="1105"/>
      <c r="D136" s="1105"/>
      <c r="E136" s="1186"/>
    </row>
    <row r="137" spans="1:5">
      <c r="A137" s="1135">
        <v>2</v>
      </c>
      <c r="B137" s="1105"/>
      <c r="C137" s="1105"/>
      <c r="D137" s="1105"/>
      <c r="E137" s="1203"/>
    </row>
    <row r="138" spans="1:5">
      <c r="A138" s="1135">
        <v>3</v>
      </c>
      <c r="B138" s="17" t="s">
        <v>340</v>
      </c>
      <c r="C138" s="1105"/>
      <c r="D138" s="1105"/>
      <c r="E138" s="1201">
        <v>52829</v>
      </c>
    </row>
    <row r="139" spans="1:5">
      <c r="A139" s="1135">
        <v>4</v>
      </c>
      <c r="B139" s="1105" t="s">
        <v>4512</v>
      </c>
      <c r="C139" s="1105"/>
      <c r="D139" s="1105"/>
      <c r="E139" s="1201">
        <v>-9266</v>
      </c>
    </row>
    <row r="140" spans="1:5">
      <c r="A140" s="1135">
        <v>5</v>
      </c>
      <c r="B140" s="1105" t="s">
        <v>4519</v>
      </c>
      <c r="C140" s="1105"/>
      <c r="D140" s="1105"/>
      <c r="E140" s="1201">
        <v>36720</v>
      </c>
    </row>
    <row r="141" spans="1:5">
      <c r="A141" s="1135">
        <v>6</v>
      </c>
      <c r="B141" s="1105" t="s">
        <v>593</v>
      </c>
      <c r="C141" s="1105"/>
      <c r="D141" s="1105"/>
      <c r="E141" s="1201">
        <v>780</v>
      </c>
    </row>
    <row r="142" spans="1:5">
      <c r="A142" s="1135">
        <v>7</v>
      </c>
      <c r="B142" s="1105"/>
      <c r="C142" s="1105"/>
      <c r="D142" s="1105"/>
      <c r="E142" s="1201"/>
    </row>
    <row r="143" spans="1:5">
      <c r="A143" s="1135">
        <v>8</v>
      </c>
      <c r="B143" s="1150"/>
      <c r="C143" s="1105"/>
      <c r="D143" s="1105"/>
      <c r="E143" s="1201"/>
    </row>
    <row r="144" spans="1:5">
      <c r="A144" s="1135">
        <v>9</v>
      </c>
      <c r="B144" s="1105"/>
      <c r="C144" s="1105"/>
      <c r="D144" s="1105"/>
      <c r="E144" s="1201"/>
    </row>
    <row r="145" spans="1:5">
      <c r="A145" s="1135">
        <v>10</v>
      </c>
      <c r="B145" s="1105"/>
      <c r="C145" s="1105"/>
      <c r="D145" s="1105"/>
      <c r="E145" s="1201"/>
    </row>
    <row r="146" spans="1:5">
      <c r="A146" s="1135">
        <v>11</v>
      </c>
      <c r="B146" s="1105"/>
      <c r="C146" s="1105"/>
      <c r="D146" s="1105"/>
      <c r="E146" s="1201"/>
    </row>
    <row r="147" spans="1:5">
      <c r="A147" s="1135">
        <v>12</v>
      </c>
      <c r="B147" s="1105"/>
      <c r="C147" s="1105"/>
      <c r="D147" s="1105"/>
      <c r="E147" s="1201"/>
    </row>
    <row r="148" spans="1:5">
      <c r="A148" s="1135">
        <v>13</v>
      </c>
      <c r="B148" s="1105"/>
      <c r="C148" s="1105"/>
      <c r="D148" s="1105"/>
      <c r="E148" s="1201"/>
    </row>
    <row r="149" spans="1:5">
      <c r="A149" s="1135">
        <v>14</v>
      </c>
      <c r="B149" s="1105"/>
      <c r="C149" s="1105"/>
      <c r="D149" s="1105"/>
      <c r="E149" s="1201"/>
    </row>
    <row r="150" spans="1:5" ht="15.6" thickBot="1">
      <c r="A150" s="1135">
        <v>15</v>
      </c>
      <c r="B150" s="1105"/>
      <c r="C150" s="1151" t="s">
        <v>1938</v>
      </c>
      <c r="D150" s="1105"/>
      <c r="E150" s="1202">
        <f>SUM(E137:E149)</f>
        <v>81063</v>
      </c>
    </row>
    <row r="151" spans="1:5" ht="15.6" thickTop="1">
      <c r="A151" s="1135">
        <v>16</v>
      </c>
      <c r="B151" s="1150" t="s">
        <v>2285</v>
      </c>
      <c r="C151" s="1105"/>
      <c r="D151" s="1105"/>
      <c r="E151" s="1186"/>
    </row>
    <row r="152" spans="1:5">
      <c r="A152" s="1135">
        <v>17</v>
      </c>
      <c r="B152" s="1105"/>
      <c r="C152" s="1105"/>
      <c r="D152" s="1105"/>
      <c r="E152" s="1203"/>
    </row>
    <row r="153" spans="1:5">
      <c r="A153" s="1135">
        <v>18</v>
      </c>
      <c r="B153" s="1105" t="s">
        <v>4520</v>
      </c>
      <c r="C153" s="1105"/>
      <c r="D153" s="1105"/>
      <c r="E153" s="1201">
        <v>123819</v>
      </c>
    </row>
    <row r="154" spans="1:5">
      <c r="A154" s="1135">
        <v>19</v>
      </c>
      <c r="B154" s="1105"/>
      <c r="C154" s="1105"/>
      <c r="D154" s="1105"/>
      <c r="E154" s="1201"/>
    </row>
    <row r="155" spans="1:5">
      <c r="A155" s="1135">
        <v>20</v>
      </c>
      <c r="B155" s="1105"/>
      <c r="C155" s="1105"/>
      <c r="D155" s="1105"/>
      <c r="E155" s="1201"/>
    </row>
    <row r="156" spans="1:5">
      <c r="A156" s="1135">
        <v>21</v>
      </c>
      <c r="B156" s="1105"/>
      <c r="C156" s="1105"/>
      <c r="D156" s="1105"/>
      <c r="E156" s="1201"/>
    </row>
    <row r="157" spans="1:5">
      <c r="A157" s="1135">
        <v>22</v>
      </c>
      <c r="B157" s="1105"/>
      <c r="C157" s="1105"/>
      <c r="D157" s="1105"/>
      <c r="E157" s="1201"/>
    </row>
    <row r="158" spans="1:5">
      <c r="A158" s="1135">
        <v>23</v>
      </c>
      <c r="B158" s="1105"/>
      <c r="C158" s="1105"/>
      <c r="D158" s="1105"/>
      <c r="E158" s="1201"/>
    </row>
    <row r="159" spans="1:5">
      <c r="A159" s="1135">
        <v>24</v>
      </c>
      <c r="B159" s="1105"/>
      <c r="C159" s="1105"/>
      <c r="D159" s="1105"/>
      <c r="E159" s="1201"/>
    </row>
    <row r="160" spans="1:5">
      <c r="A160" s="1135">
        <v>25</v>
      </c>
      <c r="B160" s="1105"/>
      <c r="C160" s="1105"/>
      <c r="D160" s="1105"/>
      <c r="E160" s="1201"/>
    </row>
    <row r="161" spans="1:5" ht="15.6" thickBot="1">
      <c r="A161" s="1135">
        <v>26</v>
      </c>
      <c r="B161" s="1105"/>
      <c r="C161" s="1151" t="s">
        <v>1938</v>
      </c>
      <c r="D161" s="1105"/>
      <c r="E161" s="1202">
        <f>SUM(E152:E160)</f>
        <v>123819</v>
      </c>
    </row>
    <row r="162" spans="1:5" ht="15.6" thickTop="1">
      <c r="A162" s="1135">
        <v>27</v>
      </c>
      <c r="B162" s="1150" t="s">
        <v>2286</v>
      </c>
      <c r="C162" s="1105"/>
      <c r="D162" s="1105"/>
      <c r="E162" s="1186"/>
    </row>
    <row r="163" spans="1:5">
      <c r="A163" s="1135">
        <v>28</v>
      </c>
      <c r="B163" s="1105"/>
      <c r="C163" s="1105"/>
      <c r="D163" s="1105"/>
      <c r="E163" s="1203"/>
    </row>
    <row r="164" spans="1:5">
      <c r="A164" s="1135">
        <v>29</v>
      </c>
      <c r="B164" s="1105"/>
      <c r="C164" s="1105"/>
      <c r="D164" s="1105"/>
      <c r="E164" s="1201"/>
    </row>
    <row r="165" spans="1:5">
      <c r="A165" s="1135">
        <v>30</v>
      </c>
      <c r="B165" s="1105" t="s">
        <v>4516</v>
      </c>
      <c r="C165" s="1105"/>
      <c r="D165" s="1105"/>
      <c r="E165" s="1201">
        <f>17958556+3459725</f>
        <v>21418281</v>
      </c>
    </row>
    <row r="166" spans="1:5">
      <c r="A166" s="1135">
        <v>31</v>
      </c>
      <c r="B166" s="1105" t="s">
        <v>4517</v>
      </c>
      <c r="C166" s="1105"/>
      <c r="D166" s="1105"/>
      <c r="E166" s="1201">
        <f>2120042+372600+44720</f>
        <v>2537362</v>
      </c>
    </row>
    <row r="167" spans="1:5">
      <c r="A167" s="1135">
        <v>32</v>
      </c>
      <c r="B167" s="1105" t="s">
        <v>4518</v>
      </c>
      <c r="C167" s="1105"/>
      <c r="D167" s="1105"/>
      <c r="E167" s="1201">
        <v>33150</v>
      </c>
    </row>
    <row r="168" spans="1:5">
      <c r="A168" s="1135">
        <v>33</v>
      </c>
      <c r="B168" s="1105" t="s">
        <v>4370</v>
      </c>
      <c r="C168" s="1105"/>
      <c r="D168" s="1105"/>
      <c r="E168" s="1201">
        <v>28394</v>
      </c>
    </row>
    <row r="169" spans="1:5">
      <c r="A169" s="1135">
        <v>34</v>
      </c>
      <c r="B169" s="1105" t="s">
        <v>4521</v>
      </c>
      <c r="C169" s="1105"/>
      <c r="D169" s="1105"/>
      <c r="E169" s="1764">
        <v>283</v>
      </c>
    </row>
    <row r="170" spans="1:5">
      <c r="A170" s="1135">
        <v>35</v>
      </c>
      <c r="B170" s="1105" t="s">
        <v>593</v>
      </c>
      <c r="C170" s="1151"/>
      <c r="D170" s="1105"/>
      <c r="E170" s="1203">
        <f>137292+35854</f>
        <v>173146</v>
      </c>
    </row>
    <row r="171" spans="1:5" ht="15.6" thickBot="1">
      <c r="A171" s="1135">
        <v>36</v>
      </c>
      <c r="B171" s="1105"/>
      <c r="C171" s="1151" t="s">
        <v>1938</v>
      </c>
      <c r="D171" s="1105"/>
      <c r="E171" s="1202">
        <f>SUM(E164:E170)</f>
        <v>24190616</v>
      </c>
    </row>
    <row r="172" spans="1:5" ht="15.6" thickTop="1">
      <c r="A172" s="1135">
        <v>37</v>
      </c>
      <c r="B172" s="1105"/>
      <c r="C172" s="1105"/>
      <c r="D172" s="1105"/>
      <c r="E172" s="1201"/>
    </row>
    <row r="173" spans="1:5">
      <c r="A173" s="1135">
        <v>38</v>
      </c>
      <c r="B173" s="1105"/>
      <c r="C173" s="1105"/>
      <c r="D173" s="1105"/>
      <c r="E173" s="1201"/>
    </row>
    <row r="174" spans="1:5">
      <c r="A174" s="1135">
        <v>39</v>
      </c>
      <c r="B174" s="1105"/>
      <c r="C174" s="1105"/>
      <c r="D174" s="1105"/>
      <c r="E174" s="1201"/>
    </row>
    <row r="175" spans="1:5">
      <c r="A175" s="1135">
        <v>40</v>
      </c>
      <c r="B175" s="1105"/>
      <c r="C175" s="1105"/>
      <c r="D175" s="1105"/>
      <c r="E175" s="1201"/>
    </row>
    <row r="176" spans="1:5">
      <c r="A176" s="1135">
        <v>41</v>
      </c>
      <c r="B176" s="1105"/>
      <c r="C176" s="1105"/>
      <c r="D176" s="1105"/>
      <c r="E176" s="1201"/>
    </row>
    <row r="177" spans="1:5">
      <c r="A177" s="1135">
        <v>42</v>
      </c>
      <c r="B177" s="1105"/>
      <c r="C177" s="1105"/>
      <c r="D177" s="1105"/>
      <c r="E177" s="1201"/>
    </row>
    <row r="178" spans="1:5">
      <c r="A178" s="1135">
        <v>43</v>
      </c>
      <c r="B178" s="1105"/>
      <c r="C178" s="1105"/>
      <c r="D178" s="1105"/>
      <c r="E178" s="1201"/>
    </row>
    <row r="179" spans="1:5">
      <c r="A179" s="1135">
        <v>44</v>
      </c>
      <c r="B179" s="1105"/>
      <c r="C179" s="1105"/>
      <c r="D179" s="1105"/>
      <c r="E179" s="1201"/>
    </row>
    <row r="180" spans="1:5">
      <c r="A180" s="1135">
        <v>45</v>
      </c>
      <c r="B180" s="1105"/>
      <c r="C180" s="1105"/>
      <c r="D180" s="1105"/>
      <c r="E180" s="1201"/>
    </row>
    <row r="181" spans="1:5">
      <c r="A181" s="1135">
        <v>46</v>
      </c>
      <c r="B181" s="1105"/>
      <c r="C181" s="1105"/>
      <c r="D181" s="1105"/>
      <c r="E181" s="1201"/>
    </row>
    <row r="182" spans="1:5">
      <c r="A182" s="1135">
        <v>47</v>
      </c>
      <c r="B182" s="1105"/>
      <c r="C182" s="1105"/>
      <c r="D182" s="1105"/>
      <c r="E182" s="1201"/>
    </row>
    <row r="183" spans="1:5">
      <c r="A183" s="1135">
        <v>48</v>
      </c>
      <c r="B183" s="1105"/>
      <c r="C183" s="1105"/>
      <c r="D183" s="1105"/>
      <c r="E183" s="1201"/>
    </row>
    <row r="184" spans="1:5">
      <c r="A184" s="1135">
        <v>49</v>
      </c>
      <c r="B184" s="1105"/>
      <c r="C184" s="1105"/>
      <c r="D184" s="1105"/>
      <c r="E184" s="1201"/>
    </row>
    <row r="185" spans="1:5">
      <c r="A185" s="1135">
        <v>50</v>
      </c>
      <c r="B185" s="1105"/>
      <c r="C185" s="1105"/>
      <c r="D185" s="1105"/>
      <c r="E185" s="1201"/>
    </row>
    <row r="186" spans="1:5">
      <c r="A186" s="1135">
        <v>51</v>
      </c>
      <c r="B186" s="1105"/>
      <c r="C186" s="1105"/>
      <c r="D186" s="1105"/>
      <c r="E186" s="1201"/>
    </row>
    <row r="187" spans="1:5" ht="15.6" thickBot="1">
      <c r="A187" s="1170">
        <v>52</v>
      </c>
      <c r="B187" s="1158"/>
      <c r="C187" s="1158"/>
      <c r="D187" s="1158"/>
      <c r="E187" s="1206"/>
    </row>
    <row r="188" spans="1:5">
      <c r="A188" t="str">
        <f>A65</f>
        <v>FERC FORM NO. 1 (ED. 12-87) NYPSC Modified-96</v>
      </c>
    </row>
    <row r="189" spans="1:5">
      <c r="A189" s="1106" t="s">
        <v>2287</v>
      </c>
      <c r="B189" s="1106"/>
      <c r="C189" s="1106"/>
      <c r="D189" s="1106"/>
      <c r="E189" s="1106"/>
    </row>
  </sheetData>
  <customSheetViews>
    <customSheetView guid="{B03EE9F7-5DE6-4312-9CF8-68BFF35B892B}" scale="60" colorId="22" showPageBreaks="1" printArea="1" view="pageBreakPreview">
      <selection activeCell="E171" sqref="E171"/>
      <rowBreaks count="2" manualBreakCount="2">
        <brk id="67" max="4" man="1"/>
        <brk id="129" max="4" man="1"/>
      </rowBreaks>
      <pageMargins left="0.25" right="0.25" top="0.25" bottom="0.25" header="0" footer="0"/>
      <printOptions horizontalCentered="1" verticalCentered="1"/>
      <pageSetup scale="72" fitToHeight="3" orientation="portrait" horizontalDpi="300" verticalDpi="300" r:id="rId1"/>
      <headerFooter alignWithMargins="0"/>
    </customSheetView>
    <customSheetView guid="{6604920B-9A9A-4B1B-8001-ABFAE204A5A1}" scale="60" colorId="22" showPageBreaks="1" view="pageBreakPreview" topLeftCell="A125">
      <selection activeCell="E171" sqref="E171"/>
      <rowBreaks count="2" manualBreakCount="2">
        <brk id="67" max="4" man="1"/>
        <brk id="129" max="4" man="1"/>
      </rowBreaks>
      <pageMargins left="0.25" right="0.25" top="0.25" bottom="0.25" header="0" footer="0"/>
      <printOptions horizontalCentered="1" verticalCentered="1"/>
      <pageSetup scale="72" fitToHeight="3" orientation="portrait" horizontalDpi="300" verticalDpi="300" r:id="rId2"/>
      <headerFooter alignWithMargins="0"/>
    </customSheetView>
    <customSheetView guid="{725D19D6-B2FF-4AA6-9BA8-2C93787C1292}" scale="60" colorId="22" showPageBreaks="1" printArea="1" view="pageBreakPreview" showRuler="0" topLeftCell="A125">
      <selection activeCell="E171" sqref="E171"/>
      <rowBreaks count="2" manualBreakCount="2">
        <brk id="67" max="4" man="1"/>
        <brk id="129" max="4" man="1"/>
      </rowBreaks>
      <pageMargins left="0.25" right="0.25" top="0.25" bottom="0.25" header="0" footer="0"/>
      <printOptions horizontalCentered="1" verticalCentered="1"/>
      <pageSetup scale="72" fitToHeight="3" orientation="portrait" horizontalDpi="300" verticalDpi="300" r:id="rId3"/>
      <headerFooter alignWithMargins="0"/>
    </customSheetView>
    <customSheetView guid="{00D7FFF0-A637-4B2D-8964-7D108FE27DC9}" scale="60" colorId="22" showPageBreaks="1" printArea="1" view="pageBreakPreview">
      <selection activeCell="E171" sqref="E171"/>
      <rowBreaks count="2" manualBreakCount="2">
        <brk id="67" max="4" man="1"/>
        <brk id="129" max="4" man="1"/>
      </rowBreaks>
      <pageMargins left="0.25" right="0.25" top="0.25" bottom="0.25" header="0" footer="0"/>
      <printOptions horizontalCentered="1" verticalCentered="1"/>
      <pageSetup scale="72" fitToHeight="3" orientation="portrait" horizontalDpi="300" verticalDpi="300" r:id="rId4"/>
      <headerFooter alignWithMargins="0"/>
    </customSheetView>
    <customSheetView guid="{8930B103-E5CB-49CF-B279-92DC95584FC0}" scale="60" colorId="22" showPageBreaks="1" printArea="1" view="pageBreakPreview">
      <selection activeCell="E171" sqref="E171"/>
      <rowBreaks count="2" manualBreakCount="2">
        <brk id="67" max="4" man="1"/>
        <brk id="129" max="4" man="1"/>
      </rowBreaks>
      <pageMargins left="0.25" right="0.25" top="0.25" bottom="0.25" header="0" footer="0"/>
      <printOptions horizontalCentered="1" verticalCentered="1"/>
      <pageSetup scale="72" fitToHeight="3" orientation="portrait" horizontalDpi="300" verticalDpi="300" r:id="rId5"/>
      <headerFooter alignWithMargins="0"/>
    </customSheetView>
  </customSheetViews>
  <phoneticPr fontId="54" type="noConversion"/>
  <printOptions horizontalCentered="1" verticalCentered="1"/>
  <pageMargins left="0.25" right="0.25" top="0.25" bottom="0.25" header="0" footer="0"/>
  <pageSetup scale="72" fitToHeight="3" orientation="portrait" horizontalDpi="300" verticalDpi="300" r:id="rId6"/>
  <headerFooter alignWithMargins="0"/>
  <rowBreaks count="2" manualBreakCount="2">
    <brk id="67" max="4" man="1"/>
    <brk id="129" max="4" man="1"/>
  </rowBreaks>
</worksheet>
</file>

<file path=xl/worksheets/sheet59.xml><?xml version="1.0" encoding="utf-8"?>
<worksheet xmlns="http://schemas.openxmlformats.org/spreadsheetml/2006/main" xmlns:r="http://schemas.openxmlformats.org/officeDocument/2006/relationships">
  <sheetPr transitionEvaluation="1">
    <pageSetUpPr fitToPage="1"/>
  </sheetPr>
  <dimension ref="A1:N68"/>
  <sheetViews>
    <sheetView defaultGridColor="0" topLeftCell="A4" colorId="22" zoomScale="85" workbookViewId="0">
      <selection activeCell="G33" sqref="G33"/>
    </sheetView>
  </sheetViews>
  <sheetFormatPr defaultColWidth="9.6328125" defaultRowHeight="15"/>
  <cols>
    <col min="1" max="1" width="4.6328125" customWidth="1"/>
    <col min="2" max="2" width="51.54296875" customWidth="1"/>
    <col min="3" max="6" width="12.6328125" customWidth="1"/>
    <col min="7" max="7" width="15.6328125" customWidth="1"/>
    <col min="8" max="8" width="8.6328125" customWidth="1"/>
    <col min="9" max="10" width="15.6328125" customWidth="1"/>
    <col min="11" max="11" width="8.6328125" customWidth="1"/>
    <col min="12" max="13" width="15.6328125" customWidth="1"/>
    <col min="14" max="14" width="4.6328125" customWidth="1"/>
  </cols>
  <sheetData>
    <row r="1" spans="1:14">
      <c r="A1" s="1107" t="s">
        <v>1429</v>
      </c>
      <c r="B1" s="699"/>
      <c r="C1" s="1110" t="s">
        <v>2377</v>
      </c>
      <c r="D1" s="1108"/>
      <c r="E1" s="1197" t="s">
        <v>1431</v>
      </c>
      <c r="F1" s="1198" t="s">
        <v>1432</v>
      </c>
      <c r="G1" s="1107" t="s">
        <v>1429</v>
      </c>
      <c r="H1" s="1108"/>
      <c r="I1" s="1108"/>
      <c r="J1" s="1110" t="s">
        <v>2377</v>
      </c>
      <c r="K1" s="1108"/>
      <c r="L1" s="1110" t="s">
        <v>1431</v>
      </c>
      <c r="M1" s="1110" t="s">
        <v>1432</v>
      </c>
      <c r="N1" s="1207"/>
    </row>
    <row r="2" spans="1:14">
      <c r="A2" s="72" t="str">
        <f>'Data Sheet'!$C$25</f>
        <v>Rochester Gas &amp; Electric Corporation</v>
      </c>
      <c r="B2" s="1105"/>
      <c r="C2" s="1102" t="s">
        <v>3699</v>
      </c>
      <c r="D2" s="1105"/>
      <c r="E2" s="1136" t="s">
        <v>1434</v>
      </c>
      <c r="F2" s="353"/>
      <c r="G2" s="72" t="str">
        <f>'Data Sheet'!$C$25</f>
        <v>Rochester Gas &amp; Electric Corporation</v>
      </c>
      <c r="H2" s="1105"/>
      <c r="I2" s="1105"/>
      <c r="J2" s="1102" t="s">
        <v>3699</v>
      </c>
      <c r="K2" s="1105"/>
      <c r="L2" s="1115" t="s">
        <v>1434</v>
      </c>
      <c r="M2" s="1102"/>
      <c r="N2" s="1169"/>
    </row>
    <row r="3" spans="1:14" ht="15" customHeight="1">
      <c r="A3" s="358"/>
      <c r="B3" s="1105"/>
      <c r="C3" s="1102" t="s">
        <v>3700</v>
      </c>
      <c r="D3" s="1105"/>
      <c r="E3" s="1103" t="str">
        <f>'Data Sheet'!$C$40</f>
        <v xml:space="preserve"> </v>
      </c>
      <c r="F3" s="1125" t="str">
        <f>'Data Sheet'!$C$38</f>
        <v>12/31/2013</v>
      </c>
      <c r="G3" s="358"/>
      <c r="H3" s="1105"/>
      <c r="I3" s="1105"/>
      <c r="J3" s="1102" t="s">
        <v>3700</v>
      </c>
      <c r="K3" s="1105"/>
      <c r="L3" s="1187" t="str">
        <f>'Data Sheet'!$C$40</f>
        <v xml:space="preserve"> </v>
      </c>
      <c r="M3" s="1104" t="str">
        <f>'Data Sheet'!$C$38</f>
        <v>12/31/2013</v>
      </c>
      <c r="N3" s="1169"/>
    </row>
    <row r="4" spans="1:14" ht="15" customHeight="1">
      <c r="A4" s="700" t="s">
        <v>2288</v>
      </c>
      <c r="B4" s="698"/>
      <c r="C4" s="1127"/>
      <c r="D4" s="1127"/>
      <c r="E4" s="1127"/>
      <c r="F4" s="701"/>
      <c r="G4" s="700" t="s">
        <v>2289</v>
      </c>
      <c r="H4" s="698"/>
      <c r="I4" s="698"/>
      <c r="J4" s="1127"/>
      <c r="K4" s="1127"/>
      <c r="L4" s="1127"/>
      <c r="M4" s="1127"/>
      <c r="N4" s="1208"/>
    </row>
    <row r="5" spans="1:14" ht="15.6">
      <c r="A5" s="702"/>
      <c r="B5" s="71"/>
      <c r="C5" s="1106"/>
      <c r="D5" s="1106"/>
      <c r="E5" s="1106"/>
      <c r="F5" s="703"/>
      <c r="G5" s="702"/>
      <c r="H5" s="71"/>
      <c r="I5" s="71"/>
      <c r="J5" s="1106"/>
      <c r="K5" s="1106"/>
      <c r="L5" s="1106"/>
      <c r="M5" s="1106"/>
      <c r="N5" s="1169"/>
    </row>
    <row r="6" spans="1:14">
      <c r="A6" s="358" t="s">
        <v>2290</v>
      </c>
      <c r="B6" s="1105"/>
      <c r="C6" s="1105" t="s">
        <v>4491</v>
      </c>
      <c r="D6" s="1105"/>
      <c r="E6" s="1105"/>
      <c r="F6" s="602"/>
      <c r="G6" s="358" t="s">
        <v>4492</v>
      </c>
      <c r="H6" s="1105"/>
      <c r="I6" s="1105"/>
      <c r="J6" s="1105"/>
      <c r="K6" s="1105" t="s">
        <v>4493</v>
      </c>
      <c r="L6" s="1105"/>
      <c r="M6" s="1105"/>
      <c r="N6" s="1169"/>
    </row>
    <row r="7" spans="1:14">
      <c r="A7" s="358" t="s">
        <v>4494</v>
      </c>
      <c r="B7" s="1105"/>
      <c r="C7" s="1105" t="s">
        <v>4495</v>
      </c>
      <c r="D7" s="1105"/>
      <c r="E7" s="1105"/>
      <c r="F7" s="602"/>
      <c r="G7" s="358" t="s">
        <v>4496</v>
      </c>
      <c r="H7" s="1105"/>
      <c r="I7" s="1105"/>
      <c r="J7" s="1105"/>
      <c r="K7" s="1105" t="s">
        <v>4497</v>
      </c>
      <c r="L7" s="1105"/>
      <c r="M7" s="1105"/>
      <c r="N7" s="1169"/>
    </row>
    <row r="8" spans="1:14">
      <c r="A8" s="358" t="s">
        <v>4498</v>
      </c>
      <c r="B8" s="1105"/>
      <c r="C8" s="1105" t="s">
        <v>3121</v>
      </c>
      <c r="D8" s="1105"/>
      <c r="E8" s="1105"/>
      <c r="F8" s="602"/>
      <c r="G8" s="358" t="s">
        <v>3122</v>
      </c>
      <c r="H8" s="1105"/>
      <c r="I8" s="1105"/>
      <c r="J8" s="1105"/>
      <c r="K8" s="1105" t="s">
        <v>3123</v>
      </c>
      <c r="L8" s="1105"/>
      <c r="M8" s="1105"/>
      <c r="N8" s="1169"/>
    </row>
    <row r="9" spans="1:14">
      <c r="A9" s="358" t="s">
        <v>3124</v>
      </c>
      <c r="B9" s="1105"/>
      <c r="C9" s="1105"/>
      <c r="D9" s="1105"/>
      <c r="E9" s="1105"/>
      <c r="F9" s="602"/>
      <c r="G9" s="358"/>
      <c r="H9" s="1105"/>
      <c r="I9" s="1105"/>
      <c r="J9" s="1105"/>
      <c r="K9" s="1105" t="s">
        <v>3125</v>
      </c>
      <c r="L9" s="1105"/>
      <c r="M9" s="1105"/>
      <c r="N9" s="1169"/>
    </row>
    <row r="10" spans="1:14">
      <c r="A10" s="358" t="s">
        <v>3126</v>
      </c>
      <c r="B10" s="1105"/>
      <c r="C10" s="1105"/>
      <c r="D10" s="1105"/>
      <c r="E10" s="1105"/>
      <c r="F10" s="602"/>
      <c r="G10" s="358"/>
      <c r="H10" s="1105"/>
      <c r="I10" s="1105"/>
      <c r="J10" s="1105"/>
      <c r="K10" s="1105"/>
      <c r="L10" s="1105"/>
      <c r="M10" s="1105"/>
      <c r="N10" s="1169"/>
    </row>
    <row r="11" spans="1:14">
      <c r="A11" s="358"/>
      <c r="B11" s="1105"/>
      <c r="C11" s="1105"/>
      <c r="D11" s="1105"/>
      <c r="E11" s="1105"/>
      <c r="F11" s="602"/>
      <c r="G11" s="358"/>
      <c r="H11" s="1105"/>
      <c r="I11" s="1105"/>
      <c r="J11" s="1105"/>
      <c r="K11" s="1105"/>
      <c r="L11" s="1105"/>
      <c r="M11" s="1105"/>
      <c r="N11" s="1169"/>
    </row>
    <row r="12" spans="1:14">
      <c r="A12" s="704"/>
      <c r="B12" s="1209" t="s">
        <v>1413</v>
      </c>
      <c r="C12" s="1209"/>
      <c r="D12" s="1209"/>
      <c r="E12" s="1209"/>
      <c r="F12" s="705"/>
      <c r="G12" s="706" t="s">
        <v>3127</v>
      </c>
      <c r="H12" s="1127"/>
      <c r="I12" s="1127"/>
      <c r="J12" s="1210"/>
      <c r="K12" s="1211" t="s">
        <v>3128</v>
      </c>
      <c r="L12" s="1127"/>
      <c r="M12" s="1210"/>
      <c r="N12" s="1212"/>
    </row>
    <row r="13" spans="1:14" ht="15.6">
      <c r="A13" s="707"/>
      <c r="B13" s="708" t="s">
        <v>1668</v>
      </c>
      <c r="C13" s="1137" t="s">
        <v>1669</v>
      </c>
      <c r="D13" s="1137" t="s">
        <v>1670</v>
      </c>
      <c r="E13" s="1137" t="s">
        <v>1938</v>
      </c>
      <c r="F13" s="709" t="s">
        <v>1671</v>
      </c>
      <c r="G13" s="706" t="s">
        <v>1672</v>
      </c>
      <c r="H13" s="1189"/>
      <c r="I13" s="710"/>
      <c r="J13" s="1137"/>
      <c r="K13" s="1137"/>
      <c r="L13" s="1137"/>
      <c r="M13" s="711"/>
      <c r="N13" s="1118"/>
    </row>
    <row r="14" spans="1:14" ht="15.6">
      <c r="A14" s="707" t="s">
        <v>1357</v>
      </c>
      <c r="B14" s="708" t="s">
        <v>1673</v>
      </c>
      <c r="C14" s="1137" t="s">
        <v>1674</v>
      </c>
      <c r="D14" s="1137" t="s">
        <v>3384</v>
      </c>
      <c r="E14" s="1137" t="s">
        <v>1675</v>
      </c>
      <c r="F14" s="709" t="s">
        <v>1676</v>
      </c>
      <c r="G14" s="707"/>
      <c r="H14" s="1137"/>
      <c r="I14" s="708"/>
      <c r="J14" s="1137" t="s">
        <v>1677</v>
      </c>
      <c r="K14" s="1137" t="s">
        <v>4715</v>
      </c>
      <c r="L14" s="1137" t="s">
        <v>4717</v>
      </c>
      <c r="M14" s="712" t="s">
        <v>1671</v>
      </c>
      <c r="N14" s="1118"/>
    </row>
    <row r="15" spans="1:14" ht="15.6">
      <c r="A15" s="707" t="s">
        <v>1360</v>
      </c>
      <c r="B15" s="708" t="s">
        <v>1678</v>
      </c>
      <c r="C15" s="1137" t="s">
        <v>3709</v>
      </c>
      <c r="D15" s="1137" t="s">
        <v>1679</v>
      </c>
      <c r="E15" s="1137" t="s">
        <v>4209</v>
      </c>
      <c r="F15" s="709" t="s">
        <v>1882</v>
      </c>
      <c r="G15" s="707" t="s">
        <v>1680</v>
      </c>
      <c r="H15" s="1137" t="s">
        <v>4208</v>
      </c>
      <c r="I15" s="1137" t="s">
        <v>4717</v>
      </c>
      <c r="J15" s="712" t="s">
        <v>1676</v>
      </c>
      <c r="K15" s="1137" t="s">
        <v>4208</v>
      </c>
      <c r="L15" s="1137"/>
      <c r="M15" s="712" t="s">
        <v>1676</v>
      </c>
      <c r="N15" s="1118" t="s">
        <v>1357</v>
      </c>
    </row>
    <row r="16" spans="1:14">
      <c r="A16" s="707"/>
      <c r="B16" s="1213"/>
      <c r="C16" s="1213"/>
      <c r="D16" s="1213"/>
      <c r="E16" s="1137" t="s">
        <v>1681</v>
      </c>
      <c r="F16" s="709" t="s">
        <v>3414</v>
      </c>
      <c r="G16" s="707"/>
      <c r="H16" s="1137" t="s">
        <v>1360</v>
      </c>
      <c r="I16" s="1137"/>
      <c r="J16" s="1137"/>
      <c r="K16" s="1137"/>
      <c r="L16" s="1137"/>
      <c r="M16" s="1137" t="s">
        <v>2139</v>
      </c>
      <c r="N16" s="1118" t="s">
        <v>1360</v>
      </c>
    </row>
    <row r="17" spans="1:14">
      <c r="A17" s="707"/>
      <c r="B17" s="1142" t="s">
        <v>446</v>
      </c>
      <c r="C17" s="1142" t="s">
        <v>447</v>
      </c>
      <c r="D17" s="1142" t="s">
        <v>448</v>
      </c>
      <c r="E17" s="1142" t="s">
        <v>449</v>
      </c>
      <c r="F17" s="709" t="s">
        <v>1953</v>
      </c>
      <c r="G17" s="707" t="s">
        <v>1954</v>
      </c>
      <c r="H17" s="1142" t="s">
        <v>1955</v>
      </c>
      <c r="I17" s="1142" t="s">
        <v>1956</v>
      </c>
      <c r="J17" s="1142" t="s">
        <v>1957</v>
      </c>
      <c r="K17" s="1142" t="s">
        <v>1958</v>
      </c>
      <c r="L17" s="1142" t="s">
        <v>1959</v>
      </c>
      <c r="M17" s="1142" t="s">
        <v>1960</v>
      </c>
      <c r="N17" s="1214"/>
    </row>
    <row r="18" spans="1:14">
      <c r="A18" s="713">
        <v>1</v>
      </c>
      <c r="B18" s="1150" t="s">
        <v>423</v>
      </c>
      <c r="C18" s="1102"/>
      <c r="D18" s="1215"/>
      <c r="E18" s="1215"/>
      <c r="F18" s="1216"/>
      <c r="G18" s="714"/>
      <c r="H18" s="1217"/>
      <c r="I18" s="1215"/>
      <c r="J18" s="1215"/>
      <c r="K18" s="1102"/>
      <c r="L18" s="1215"/>
      <c r="M18" s="1215"/>
      <c r="N18" s="1218">
        <v>1</v>
      </c>
    </row>
    <row r="19" spans="1:14">
      <c r="A19" s="715">
        <v>2</v>
      </c>
      <c r="B19" s="1105" t="s">
        <v>5001</v>
      </c>
      <c r="C19" s="1102"/>
      <c r="D19" s="1215">
        <v>12882136</v>
      </c>
      <c r="E19" s="1215">
        <v>12882136</v>
      </c>
      <c r="F19" s="686"/>
      <c r="G19" s="716" t="s">
        <v>423</v>
      </c>
      <c r="H19" s="1217">
        <v>928</v>
      </c>
      <c r="I19" s="1215">
        <v>12882136</v>
      </c>
      <c r="J19" s="1215"/>
      <c r="K19" s="1102"/>
      <c r="L19" s="1215"/>
      <c r="M19" s="1215"/>
      <c r="N19" s="1218">
        <v>2</v>
      </c>
    </row>
    <row r="20" spans="1:14">
      <c r="A20" s="715">
        <v>3</v>
      </c>
      <c r="B20" s="1105"/>
      <c r="C20" s="1102"/>
      <c r="D20" s="1215"/>
      <c r="E20" s="1215"/>
      <c r="F20" s="686"/>
      <c r="G20" s="716"/>
      <c r="H20" s="1217"/>
      <c r="I20" s="1215"/>
      <c r="J20" s="1215"/>
      <c r="K20" s="1102"/>
      <c r="L20" s="1215"/>
      <c r="M20" s="1215"/>
      <c r="N20" s="1218">
        <v>3</v>
      </c>
    </row>
    <row r="21" spans="1:14">
      <c r="A21" s="715">
        <v>4</v>
      </c>
      <c r="B21" s="1105" t="s">
        <v>5002</v>
      </c>
      <c r="C21" s="1102"/>
      <c r="D21" s="1215">
        <v>1821899</v>
      </c>
      <c r="E21" s="1215">
        <v>1821899</v>
      </c>
      <c r="F21" s="686"/>
      <c r="G21" s="716" t="s">
        <v>423</v>
      </c>
      <c r="H21" s="1217">
        <v>928</v>
      </c>
      <c r="I21" s="1215">
        <v>1821899</v>
      </c>
      <c r="J21" s="1215"/>
      <c r="K21" s="1102"/>
      <c r="L21" s="1215"/>
      <c r="M21" s="1215"/>
      <c r="N21" s="1218">
        <v>4</v>
      </c>
    </row>
    <row r="22" spans="1:14">
      <c r="A22" s="715">
        <v>5</v>
      </c>
      <c r="B22" s="1105"/>
      <c r="C22" s="1102"/>
      <c r="D22" s="1215"/>
      <c r="E22" s="1215"/>
      <c r="F22" s="686"/>
      <c r="G22" s="716"/>
      <c r="H22" s="1217"/>
      <c r="I22" s="1215"/>
      <c r="J22" s="1215"/>
      <c r="K22" s="1102"/>
      <c r="L22" s="1215"/>
      <c r="M22" s="1215"/>
      <c r="N22" s="1218">
        <v>5</v>
      </c>
    </row>
    <row r="23" spans="1:14">
      <c r="A23" s="715">
        <v>6</v>
      </c>
      <c r="B23" s="1105" t="s">
        <v>5003</v>
      </c>
      <c r="C23" s="1102"/>
      <c r="D23" s="1215">
        <v>31671</v>
      </c>
      <c r="E23" s="1215">
        <v>31671</v>
      </c>
      <c r="F23" s="686"/>
      <c r="G23" s="716" t="s">
        <v>423</v>
      </c>
      <c r="H23" s="1217">
        <v>928</v>
      </c>
      <c r="I23" s="1215">
        <v>31671</v>
      </c>
      <c r="J23" s="1215"/>
      <c r="K23" s="1102"/>
      <c r="L23" s="1215"/>
      <c r="M23" s="1215"/>
      <c r="N23" s="1218">
        <v>6</v>
      </c>
    </row>
    <row r="24" spans="1:14">
      <c r="A24" s="715">
        <v>7</v>
      </c>
      <c r="B24" s="1105"/>
      <c r="C24" s="1102"/>
      <c r="D24" s="1215"/>
      <c r="E24" s="1215"/>
      <c r="F24" s="686"/>
      <c r="G24" s="716"/>
      <c r="H24" s="1217"/>
      <c r="I24" s="1215"/>
      <c r="J24" s="1215"/>
      <c r="K24" s="1102"/>
      <c r="L24" s="1215"/>
      <c r="M24" s="1215"/>
      <c r="N24" s="1218">
        <v>7</v>
      </c>
    </row>
    <row r="25" spans="1:14">
      <c r="A25" s="715">
        <v>8</v>
      </c>
      <c r="B25" s="1105" t="s">
        <v>5004</v>
      </c>
      <c r="C25" s="1102"/>
      <c r="D25" s="1215">
        <v>33373</v>
      </c>
      <c r="E25" s="1215">
        <v>33373</v>
      </c>
      <c r="F25" s="686"/>
      <c r="G25" s="716" t="s">
        <v>423</v>
      </c>
      <c r="H25" s="1217">
        <v>928</v>
      </c>
      <c r="I25" s="1215">
        <v>33373</v>
      </c>
      <c r="J25" s="1215"/>
      <c r="K25" s="1102"/>
      <c r="L25" s="1215"/>
      <c r="M25" s="1215"/>
      <c r="N25" s="1218">
        <v>8</v>
      </c>
    </row>
    <row r="26" spans="1:14">
      <c r="A26" s="715">
        <v>9</v>
      </c>
      <c r="B26" s="1105"/>
      <c r="C26" s="1102"/>
      <c r="D26" s="1215"/>
      <c r="E26" s="1215"/>
      <c r="F26" s="686"/>
      <c r="G26" s="716"/>
      <c r="H26" s="1217"/>
      <c r="I26" s="1215"/>
      <c r="J26" s="1215"/>
      <c r="K26" s="1102"/>
      <c r="L26" s="1215"/>
      <c r="M26" s="1215"/>
      <c r="N26" s="1218">
        <v>9</v>
      </c>
    </row>
    <row r="27" spans="1:14">
      <c r="A27" s="715">
        <v>10</v>
      </c>
      <c r="B27" s="1105" t="s">
        <v>5005</v>
      </c>
      <c r="C27" s="1102"/>
      <c r="D27" s="1215">
        <v>395851</v>
      </c>
      <c r="E27" s="1215">
        <v>395851</v>
      </c>
      <c r="F27" s="686"/>
      <c r="G27" s="716" t="s">
        <v>423</v>
      </c>
      <c r="H27" s="1217">
        <v>928</v>
      </c>
      <c r="I27" s="1215">
        <v>395851</v>
      </c>
      <c r="J27" s="1215"/>
      <c r="K27" s="1102"/>
      <c r="L27" s="1215"/>
      <c r="M27" s="1215"/>
      <c r="N27" s="1218">
        <v>10</v>
      </c>
    </row>
    <row r="28" spans="1:14">
      <c r="A28" s="715">
        <v>11</v>
      </c>
      <c r="B28" s="1105"/>
      <c r="C28" s="1102"/>
      <c r="D28" s="1215"/>
      <c r="E28" s="1215"/>
      <c r="F28" s="686"/>
      <c r="G28" s="716"/>
      <c r="H28" s="1217"/>
      <c r="I28" s="1215"/>
      <c r="J28" s="1215"/>
      <c r="K28" s="1102"/>
      <c r="L28" s="1215"/>
      <c r="M28" s="1215"/>
      <c r="N28" s="1218">
        <v>11</v>
      </c>
    </row>
    <row r="29" spans="1:14">
      <c r="A29" s="715">
        <v>12</v>
      </c>
      <c r="B29" s="1105" t="s">
        <v>5006</v>
      </c>
      <c r="C29" s="1102"/>
      <c r="D29" s="1215">
        <v>148633</v>
      </c>
      <c r="E29" s="1215">
        <v>148633</v>
      </c>
      <c r="F29" s="686"/>
      <c r="G29" s="716" t="s">
        <v>423</v>
      </c>
      <c r="H29" s="1102">
        <v>928</v>
      </c>
      <c r="I29" s="1215">
        <v>148633</v>
      </c>
      <c r="J29" s="1215"/>
      <c r="K29" s="1102"/>
      <c r="L29" s="1215"/>
      <c r="M29" s="1215"/>
      <c r="N29" s="1218">
        <v>12</v>
      </c>
    </row>
    <row r="30" spans="1:14">
      <c r="A30" s="715">
        <v>13</v>
      </c>
      <c r="B30" s="1105"/>
      <c r="C30" s="1102"/>
      <c r="D30" s="1215"/>
      <c r="E30" s="1215"/>
      <c r="F30" s="686"/>
      <c r="G30" s="358"/>
      <c r="H30" s="1102"/>
      <c r="I30" s="1215"/>
      <c r="J30" s="1215"/>
      <c r="K30" s="1102"/>
      <c r="L30" s="1215"/>
      <c r="M30" s="1215"/>
      <c r="N30" s="1218">
        <v>13</v>
      </c>
    </row>
    <row r="31" spans="1:14">
      <c r="A31" s="715">
        <v>14</v>
      </c>
      <c r="B31" s="1105" t="s">
        <v>5007</v>
      </c>
      <c r="C31" s="1102"/>
      <c r="D31" s="1215">
        <v>162512</v>
      </c>
      <c r="E31" s="1215">
        <v>162512</v>
      </c>
      <c r="F31" s="686"/>
      <c r="G31" s="716" t="s">
        <v>423</v>
      </c>
      <c r="H31" s="1102">
        <v>928</v>
      </c>
      <c r="I31" s="1215">
        <v>162512</v>
      </c>
      <c r="J31" s="1215"/>
      <c r="K31" s="1102"/>
      <c r="L31" s="1215"/>
      <c r="M31" s="1215"/>
      <c r="N31" s="1218">
        <v>14</v>
      </c>
    </row>
    <row r="32" spans="1:14">
      <c r="A32" s="715">
        <v>15</v>
      </c>
      <c r="B32" s="1105"/>
      <c r="C32" s="1102"/>
      <c r="D32" s="1215"/>
      <c r="E32" s="1215"/>
      <c r="F32" s="686"/>
      <c r="G32" s="716"/>
      <c r="H32" s="1102"/>
      <c r="I32" s="1215"/>
      <c r="J32" s="1215"/>
      <c r="K32" s="1102"/>
      <c r="L32" s="1215"/>
      <c r="M32" s="1215"/>
      <c r="N32" s="1218">
        <v>15</v>
      </c>
    </row>
    <row r="33" spans="1:14">
      <c r="A33" s="715">
        <v>16</v>
      </c>
      <c r="B33" s="1105" t="s">
        <v>5008</v>
      </c>
      <c r="C33" s="1102"/>
      <c r="D33" s="1215">
        <v>47150</v>
      </c>
      <c r="E33" s="1215">
        <v>47150</v>
      </c>
      <c r="F33" s="686"/>
      <c r="G33" s="716" t="s">
        <v>423</v>
      </c>
      <c r="H33" s="1102">
        <v>928</v>
      </c>
      <c r="I33" s="1215">
        <v>47150</v>
      </c>
      <c r="J33" s="1215"/>
      <c r="K33" s="1102"/>
      <c r="L33" s="1215"/>
      <c r="M33" s="1215"/>
      <c r="N33" s="1218">
        <v>16</v>
      </c>
    </row>
    <row r="34" spans="1:14">
      <c r="A34" s="715">
        <v>17</v>
      </c>
      <c r="B34" s="1105" t="s">
        <v>5009</v>
      </c>
      <c r="C34" s="1102"/>
      <c r="D34" s="1215"/>
      <c r="E34" s="1215"/>
      <c r="F34" s="686"/>
      <c r="G34" s="716"/>
      <c r="H34" s="1102"/>
      <c r="I34" s="1215"/>
      <c r="J34" s="1215"/>
      <c r="K34" s="1102"/>
      <c r="L34" s="1215"/>
      <c r="M34" s="1215"/>
      <c r="N34" s="1218">
        <v>17</v>
      </c>
    </row>
    <row r="35" spans="1:14">
      <c r="A35" s="715">
        <v>18</v>
      </c>
      <c r="B35" s="1105"/>
      <c r="C35" s="1102"/>
      <c r="D35" s="1215"/>
      <c r="E35" s="1215"/>
      <c r="F35" s="686"/>
      <c r="G35" s="716"/>
      <c r="H35" s="1102"/>
      <c r="I35" s="1215"/>
      <c r="J35" s="1215"/>
      <c r="K35" s="1102"/>
      <c r="L35" s="1215"/>
      <c r="M35" s="1215"/>
      <c r="N35" s="1218">
        <v>18</v>
      </c>
    </row>
    <row r="36" spans="1:14">
      <c r="A36" s="715">
        <v>19</v>
      </c>
      <c r="B36" s="1105" t="s">
        <v>5010</v>
      </c>
      <c r="C36" s="717"/>
      <c r="D36" s="1822">
        <v>118690</v>
      </c>
      <c r="E36" s="718">
        <v>118690</v>
      </c>
      <c r="F36" s="686"/>
      <c r="G36" s="716" t="s">
        <v>423</v>
      </c>
      <c r="H36" s="1102">
        <v>928</v>
      </c>
      <c r="I36" s="718">
        <v>118690</v>
      </c>
      <c r="J36" s="718"/>
      <c r="K36" s="1102"/>
      <c r="L36" s="718"/>
      <c r="M36" s="718"/>
      <c r="N36" s="1218">
        <v>19</v>
      </c>
    </row>
    <row r="37" spans="1:14">
      <c r="A37" s="715">
        <v>20</v>
      </c>
      <c r="B37" s="1150"/>
      <c r="C37" s="1102"/>
      <c r="D37" s="1215"/>
      <c r="E37" s="1215"/>
      <c r="F37" s="686"/>
      <c r="G37" s="716"/>
      <c r="H37" s="1102"/>
      <c r="I37" s="1215"/>
      <c r="J37" s="1215"/>
      <c r="K37" s="1102"/>
      <c r="L37" s="1215"/>
      <c r="M37" s="1215"/>
      <c r="N37" s="1218">
        <v>20</v>
      </c>
    </row>
    <row r="38" spans="1:14">
      <c r="A38" s="715">
        <v>21</v>
      </c>
      <c r="B38" s="1105" t="s">
        <v>5011</v>
      </c>
      <c r="C38" s="1102"/>
      <c r="D38" s="1215">
        <v>115180</v>
      </c>
      <c r="E38" s="1215">
        <v>115180</v>
      </c>
      <c r="F38" s="686"/>
      <c r="G38" s="716" t="s">
        <v>423</v>
      </c>
      <c r="H38" s="1102">
        <v>928</v>
      </c>
      <c r="I38" s="1215">
        <v>115180</v>
      </c>
      <c r="J38" s="1215"/>
      <c r="K38" s="1102"/>
      <c r="L38" s="1215"/>
      <c r="M38" s="1215"/>
      <c r="N38" s="1218">
        <v>21</v>
      </c>
    </row>
    <row r="39" spans="1:14">
      <c r="A39" s="715">
        <v>22</v>
      </c>
      <c r="B39" s="1105"/>
      <c r="C39" s="1102"/>
      <c r="D39" s="1215"/>
      <c r="E39" s="1215"/>
      <c r="F39" s="686"/>
      <c r="G39" s="716"/>
      <c r="H39" s="1102"/>
      <c r="I39" s="1215"/>
      <c r="J39" s="1215"/>
      <c r="K39" s="1102"/>
      <c r="L39" s="1215"/>
      <c r="M39" s="1215"/>
      <c r="N39" s="1218">
        <v>22</v>
      </c>
    </row>
    <row r="40" spans="1:14">
      <c r="A40" s="715">
        <v>23</v>
      </c>
      <c r="B40" s="1105" t="s">
        <v>5012</v>
      </c>
      <c r="C40" s="1102"/>
      <c r="D40" s="1215">
        <v>38607</v>
      </c>
      <c r="E40" s="1215">
        <v>38607</v>
      </c>
      <c r="F40" s="686"/>
      <c r="G40" s="716" t="s">
        <v>423</v>
      </c>
      <c r="H40" s="1102">
        <v>928</v>
      </c>
      <c r="I40" s="1215">
        <v>38607</v>
      </c>
      <c r="J40" s="1215"/>
      <c r="K40" s="1102"/>
      <c r="L40" s="1215"/>
      <c r="M40" s="1215"/>
      <c r="N40" s="1218">
        <v>23</v>
      </c>
    </row>
    <row r="41" spans="1:14">
      <c r="A41" s="715">
        <v>24</v>
      </c>
      <c r="B41" s="1105"/>
      <c r="C41" s="1102"/>
      <c r="D41" s="1215"/>
      <c r="E41" s="1215"/>
      <c r="F41" s="686"/>
      <c r="G41" s="358"/>
      <c r="H41" s="1102"/>
      <c r="I41" s="1215"/>
      <c r="J41" s="1215"/>
      <c r="K41" s="1102"/>
      <c r="L41" s="1215"/>
      <c r="M41" s="1215"/>
      <c r="N41" s="1218">
        <v>24</v>
      </c>
    </row>
    <row r="42" spans="1:14">
      <c r="A42" s="715">
        <v>25</v>
      </c>
      <c r="B42" s="1105"/>
      <c r="C42" s="1102"/>
      <c r="D42" s="1215"/>
      <c r="E42" s="1215"/>
      <c r="F42" s="686"/>
      <c r="G42" s="358"/>
      <c r="H42" s="1102"/>
      <c r="I42" s="1215"/>
      <c r="J42" s="1215"/>
      <c r="K42" s="1102"/>
      <c r="L42" s="1215"/>
      <c r="M42" s="1215"/>
      <c r="N42" s="1218">
        <v>25</v>
      </c>
    </row>
    <row r="43" spans="1:14">
      <c r="A43" s="715">
        <v>26</v>
      </c>
      <c r="B43" s="1747" t="s">
        <v>424</v>
      </c>
      <c r="C43" s="1102"/>
      <c r="D43" s="1215"/>
      <c r="E43" s="1215"/>
      <c r="F43" s="686"/>
      <c r="G43" s="358"/>
      <c r="H43" s="1102"/>
      <c r="I43" s="1215"/>
      <c r="J43" s="1215"/>
      <c r="K43" s="1102"/>
      <c r="L43" s="1215"/>
      <c r="M43" s="1215"/>
      <c r="N43" s="1218">
        <v>26</v>
      </c>
    </row>
    <row r="44" spans="1:14">
      <c r="A44" s="715">
        <v>27</v>
      </c>
      <c r="B44" s="1105" t="s">
        <v>5001</v>
      </c>
      <c r="C44" s="1102"/>
      <c r="D44" s="1215">
        <v>7601096</v>
      </c>
      <c r="E44" s="1215">
        <v>7601096</v>
      </c>
      <c r="F44" s="686"/>
      <c r="G44" s="716" t="s">
        <v>424</v>
      </c>
      <c r="H44" s="1102">
        <v>928</v>
      </c>
      <c r="I44" s="1215">
        <v>7601096</v>
      </c>
      <c r="J44" s="1215"/>
      <c r="K44" s="1102"/>
      <c r="L44" s="1215"/>
      <c r="M44" s="1215"/>
      <c r="N44" s="1218">
        <v>27</v>
      </c>
    </row>
    <row r="45" spans="1:14">
      <c r="A45" s="715">
        <v>28</v>
      </c>
      <c r="B45" s="1105"/>
      <c r="C45" s="1102"/>
      <c r="D45" s="1215"/>
      <c r="E45" s="1215"/>
      <c r="F45" s="686"/>
      <c r="G45" s="716"/>
      <c r="H45" s="1102"/>
      <c r="I45" s="1215"/>
      <c r="J45" s="1215"/>
      <c r="K45" s="1102"/>
      <c r="L45" s="1215"/>
      <c r="M45" s="1215"/>
      <c r="N45" s="1218">
        <v>28</v>
      </c>
    </row>
    <row r="46" spans="1:14">
      <c r="A46" s="715">
        <v>29</v>
      </c>
      <c r="B46" s="1105" t="s">
        <v>5002</v>
      </c>
      <c r="C46" s="1102"/>
      <c r="D46" s="1215">
        <v>1073110</v>
      </c>
      <c r="E46" s="1215">
        <v>1073110</v>
      </c>
      <c r="F46" s="686"/>
      <c r="G46" s="716" t="s">
        <v>424</v>
      </c>
      <c r="H46" s="1102">
        <v>928</v>
      </c>
      <c r="I46" s="1215">
        <v>1073110</v>
      </c>
      <c r="J46" s="1215"/>
      <c r="K46" s="1102"/>
      <c r="L46" s="1215"/>
      <c r="M46" s="1215"/>
      <c r="N46" s="1218">
        <v>29</v>
      </c>
    </row>
    <row r="47" spans="1:14">
      <c r="A47" s="715">
        <v>30</v>
      </c>
      <c r="B47" s="1105"/>
      <c r="C47" s="1102"/>
      <c r="D47" s="1215"/>
      <c r="E47" s="1215"/>
      <c r="F47" s="686"/>
      <c r="G47" s="716"/>
      <c r="H47" s="1102"/>
      <c r="I47" s="1215"/>
      <c r="J47" s="1215"/>
      <c r="K47" s="1102"/>
      <c r="L47" s="1215"/>
      <c r="M47" s="1215"/>
      <c r="N47" s="1218">
        <v>30</v>
      </c>
    </row>
    <row r="48" spans="1:14">
      <c r="A48" s="715">
        <v>31</v>
      </c>
      <c r="B48" s="1105" t="s">
        <v>5003</v>
      </c>
      <c r="C48" s="717"/>
      <c r="D48" s="718">
        <v>77386</v>
      </c>
      <c r="E48" s="718">
        <v>77386</v>
      </c>
      <c r="F48" s="686"/>
      <c r="G48" s="716" t="s">
        <v>424</v>
      </c>
      <c r="H48" s="1102">
        <v>928</v>
      </c>
      <c r="I48" s="718">
        <v>77386</v>
      </c>
      <c r="J48" s="718"/>
      <c r="K48" s="1102"/>
      <c r="L48" s="718"/>
      <c r="M48" s="718"/>
      <c r="N48" s="1218">
        <v>31</v>
      </c>
    </row>
    <row r="49" spans="1:14">
      <c r="A49" s="715">
        <v>32</v>
      </c>
      <c r="B49" s="1105"/>
      <c r="C49" s="1102"/>
      <c r="D49" s="1215"/>
      <c r="E49" s="1215"/>
      <c r="F49" s="686"/>
      <c r="G49" s="716"/>
      <c r="H49" s="1102"/>
      <c r="I49" s="1215"/>
      <c r="J49" s="1215"/>
      <c r="K49" s="1102"/>
      <c r="L49" s="1215"/>
      <c r="M49" s="1215"/>
      <c r="N49" s="1218">
        <v>32</v>
      </c>
    </row>
    <row r="50" spans="1:14">
      <c r="A50" s="715">
        <v>33</v>
      </c>
      <c r="B50" s="1105" t="s">
        <v>5004</v>
      </c>
      <c r="C50" s="1102"/>
      <c r="D50" s="1215">
        <v>16887</v>
      </c>
      <c r="E50" s="1215">
        <v>16887</v>
      </c>
      <c r="F50" s="686"/>
      <c r="G50" s="716" t="s">
        <v>424</v>
      </c>
      <c r="H50" s="1102">
        <v>928</v>
      </c>
      <c r="I50" s="1215">
        <v>16887</v>
      </c>
      <c r="J50" s="1215"/>
      <c r="K50" s="1102"/>
      <c r="L50" s="1215"/>
      <c r="M50" s="1215"/>
      <c r="N50" s="1218">
        <v>33</v>
      </c>
    </row>
    <row r="51" spans="1:14">
      <c r="A51" s="715">
        <v>34</v>
      </c>
      <c r="B51" s="1105"/>
      <c r="C51" s="1102"/>
      <c r="D51" s="1215"/>
      <c r="E51" s="1215"/>
      <c r="F51" s="686"/>
      <c r="G51" s="716"/>
      <c r="H51" s="1102"/>
      <c r="I51" s="1215"/>
      <c r="J51" s="1215"/>
      <c r="K51" s="1102"/>
      <c r="L51" s="1215"/>
      <c r="M51" s="1215"/>
      <c r="N51" s="1218">
        <v>34</v>
      </c>
    </row>
    <row r="52" spans="1:14">
      <c r="A52" s="715">
        <v>35</v>
      </c>
      <c r="B52" s="1105" t="s">
        <v>5005</v>
      </c>
      <c r="C52" s="1102"/>
      <c r="D52" s="1215">
        <v>75838</v>
      </c>
      <c r="E52" s="1215">
        <v>75838</v>
      </c>
      <c r="F52" s="686"/>
      <c r="G52" s="716" t="s">
        <v>424</v>
      </c>
      <c r="H52" s="1102">
        <v>928</v>
      </c>
      <c r="I52" s="1215">
        <v>75838</v>
      </c>
      <c r="J52" s="1215"/>
      <c r="K52" s="1102"/>
      <c r="L52" s="1215"/>
      <c r="M52" s="1215"/>
      <c r="N52" s="1218">
        <v>35</v>
      </c>
    </row>
    <row r="53" spans="1:14">
      <c r="A53" s="715">
        <v>36</v>
      </c>
      <c r="B53" s="1105"/>
      <c r="C53" s="1102"/>
      <c r="D53" s="1215"/>
      <c r="E53" s="1215"/>
      <c r="F53" s="686"/>
      <c r="G53" s="716"/>
      <c r="H53" s="1102"/>
      <c r="I53" s="1215"/>
      <c r="J53" s="1215"/>
      <c r="K53" s="1102"/>
      <c r="L53" s="1215"/>
      <c r="M53" s="1215"/>
      <c r="N53" s="1218">
        <v>36</v>
      </c>
    </row>
    <row r="54" spans="1:14">
      <c r="A54" s="715">
        <v>37</v>
      </c>
      <c r="B54" s="1105" t="s">
        <v>5006</v>
      </c>
      <c r="C54" s="1102"/>
      <c r="D54" s="1215">
        <v>257915</v>
      </c>
      <c r="E54" s="1215">
        <v>257915</v>
      </c>
      <c r="F54" s="686"/>
      <c r="G54" s="716" t="s">
        <v>424</v>
      </c>
      <c r="H54" s="1102">
        <v>928</v>
      </c>
      <c r="I54" s="1215">
        <v>257915</v>
      </c>
      <c r="J54" s="1215"/>
      <c r="K54" s="1102"/>
      <c r="L54" s="1215"/>
      <c r="M54" s="1215"/>
      <c r="N54" s="1218">
        <v>37</v>
      </c>
    </row>
    <row r="55" spans="1:14">
      <c r="A55" s="715">
        <v>38</v>
      </c>
      <c r="B55" s="1105"/>
      <c r="C55" s="1102"/>
      <c r="D55" s="1215"/>
      <c r="E55" s="1215"/>
      <c r="F55" s="686"/>
      <c r="G55" s="716"/>
      <c r="H55" s="1102"/>
      <c r="I55" s="1215"/>
      <c r="J55" s="1215"/>
      <c r="K55" s="1102"/>
      <c r="L55" s="1215"/>
      <c r="M55" s="1215"/>
      <c r="N55" s="1218">
        <v>38</v>
      </c>
    </row>
    <row r="56" spans="1:14">
      <c r="A56" s="715">
        <v>39</v>
      </c>
      <c r="B56" s="1105" t="s">
        <v>5010</v>
      </c>
      <c r="C56" s="1102"/>
      <c r="D56" s="1215">
        <v>17338</v>
      </c>
      <c r="E56" s="1215">
        <v>17338</v>
      </c>
      <c r="F56" s="686"/>
      <c r="G56" s="716" t="s">
        <v>424</v>
      </c>
      <c r="H56" s="1102">
        <v>928</v>
      </c>
      <c r="I56" s="1215">
        <v>17338</v>
      </c>
      <c r="J56" s="1215"/>
      <c r="K56" s="1102"/>
      <c r="L56" s="1215"/>
      <c r="M56" s="1215"/>
      <c r="N56" s="1218">
        <v>39</v>
      </c>
    </row>
    <row r="57" spans="1:14">
      <c r="A57" s="715">
        <v>40</v>
      </c>
      <c r="B57" s="1105"/>
      <c r="C57" s="1102"/>
      <c r="D57" s="1215"/>
      <c r="E57" s="1215"/>
      <c r="F57" s="686"/>
      <c r="G57" s="716"/>
      <c r="H57" s="1102"/>
      <c r="I57" s="1215"/>
      <c r="J57" s="1215"/>
      <c r="K57" s="1102"/>
      <c r="L57" s="1215"/>
      <c r="M57" s="1215"/>
      <c r="N57" s="1218">
        <v>40</v>
      </c>
    </row>
    <row r="58" spans="1:14">
      <c r="A58" s="715">
        <v>41</v>
      </c>
      <c r="B58" s="1105" t="s">
        <v>5008</v>
      </c>
      <c r="C58" s="1102"/>
      <c r="D58" s="1215">
        <v>23859</v>
      </c>
      <c r="E58" s="1215">
        <v>23859</v>
      </c>
      <c r="F58" s="686"/>
      <c r="G58" s="716" t="s">
        <v>424</v>
      </c>
      <c r="H58" s="1102">
        <v>928</v>
      </c>
      <c r="I58" s="1215">
        <v>23859</v>
      </c>
      <c r="J58" s="1215"/>
      <c r="K58" s="1102"/>
      <c r="L58" s="1215"/>
      <c r="M58" s="1215"/>
      <c r="N58" s="1218">
        <v>41</v>
      </c>
    </row>
    <row r="59" spans="1:14">
      <c r="A59" s="715">
        <v>42</v>
      </c>
      <c r="B59" s="1105" t="s">
        <v>5009</v>
      </c>
      <c r="C59" s="1102"/>
      <c r="D59" s="1215"/>
      <c r="E59" s="1215"/>
      <c r="F59" s="686"/>
      <c r="G59" s="358"/>
      <c r="H59" s="1102"/>
      <c r="I59" s="1215"/>
      <c r="J59" s="1215"/>
      <c r="K59" s="1102"/>
      <c r="L59" s="1215"/>
      <c r="M59" s="1215"/>
      <c r="N59" s="1218">
        <v>42</v>
      </c>
    </row>
    <row r="60" spans="1:14">
      <c r="A60" s="715">
        <v>43</v>
      </c>
      <c r="B60" s="1105"/>
      <c r="C60" s="1102"/>
      <c r="D60" s="1215"/>
      <c r="E60" s="1215"/>
      <c r="F60" s="686"/>
      <c r="G60" s="358"/>
      <c r="H60" s="1102"/>
      <c r="I60" s="1215"/>
      <c r="J60" s="1215"/>
      <c r="K60" s="1102"/>
      <c r="L60" s="1215"/>
      <c r="M60" s="1215"/>
      <c r="N60" s="1218">
        <v>43</v>
      </c>
    </row>
    <row r="61" spans="1:14">
      <c r="A61" s="715">
        <v>44</v>
      </c>
      <c r="B61" s="1105"/>
      <c r="C61" s="1102"/>
      <c r="D61" s="1215"/>
      <c r="E61" s="1215"/>
      <c r="F61" s="686"/>
      <c r="G61" s="358"/>
      <c r="H61" s="1102"/>
      <c r="I61" s="1215"/>
      <c r="J61" s="1215"/>
      <c r="K61" s="1102"/>
      <c r="L61" s="1215"/>
      <c r="M61" s="1215"/>
      <c r="N61" s="1218">
        <v>44</v>
      </c>
    </row>
    <row r="62" spans="1:14">
      <c r="A62" s="715">
        <v>45</v>
      </c>
      <c r="B62" s="1105"/>
      <c r="C62" s="1102"/>
      <c r="D62" s="1215"/>
      <c r="E62" s="1215"/>
      <c r="F62" s="686"/>
      <c r="G62" s="358"/>
      <c r="H62" s="1102"/>
      <c r="I62" s="1215"/>
      <c r="J62" s="1215"/>
      <c r="K62" s="1102"/>
      <c r="L62" s="1215"/>
      <c r="M62" s="1215"/>
      <c r="N62" s="1218">
        <v>45</v>
      </c>
    </row>
    <row r="63" spans="1:14">
      <c r="A63" s="715">
        <v>46</v>
      </c>
      <c r="B63" s="1105"/>
      <c r="C63" s="1102"/>
      <c r="D63" s="1215"/>
      <c r="E63" s="1215"/>
      <c r="F63" s="686"/>
      <c r="G63" s="358"/>
      <c r="H63" s="1102"/>
      <c r="I63" s="1215"/>
      <c r="J63" s="1215"/>
      <c r="K63" s="1102"/>
      <c r="L63" s="1215"/>
      <c r="M63" s="1215"/>
      <c r="N63" s="1218">
        <v>46</v>
      </c>
    </row>
    <row r="64" spans="1:14">
      <c r="A64" s="715">
        <v>47</v>
      </c>
      <c r="B64" s="1105"/>
      <c r="C64" s="1102"/>
      <c r="D64" s="1215"/>
      <c r="E64" s="1215"/>
      <c r="F64" s="686"/>
      <c r="G64" s="358"/>
      <c r="H64" s="1102"/>
      <c r="I64" s="1215"/>
      <c r="J64" s="1215"/>
      <c r="K64" s="1102"/>
      <c r="L64" s="1215"/>
      <c r="M64" s="1215"/>
      <c r="N64" s="1218">
        <v>47</v>
      </c>
    </row>
    <row r="65" spans="1:14">
      <c r="A65" s="1135">
        <v>48</v>
      </c>
      <c r="B65" s="1105"/>
      <c r="C65" s="719"/>
      <c r="D65" s="720"/>
      <c r="E65" s="720"/>
      <c r="F65" s="721"/>
      <c r="G65" s="1168"/>
      <c r="H65" s="1102"/>
      <c r="I65" s="720"/>
      <c r="J65" s="720"/>
      <c r="K65" s="1102"/>
      <c r="L65" s="720"/>
      <c r="M65" s="720"/>
      <c r="N65" s="1218">
        <v>48</v>
      </c>
    </row>
    <row r="66" spans="1:14" ht="15.6" thickBot="1">
      <c r="A66" s="722">
        <v>49</v>
      </c>
      <c r="B66" s="723" t="s">
        <v>4204</v>
      </c>
      <c r="C66" s="724">
        <f>SUM(C18:C65)</f>
        <v>0</v>
      </c>
      <c r="D66" s="724">
        <f>SUM(D18:D65)</f>
        <v>24939131</v>
      </c>
      <c r="E66" s="724">
        <f>SUM(E18:E65)</f>
        <v>24939131</v>
      </c>
      <c r="F66" s="725">
        <f>SUM(F18:F65)</f>
        <v>0</v>
      </c>
      <c r="G66" s="726"/>
      <c r="H66" s="727"/>
      <c r="I66" s="724">
        <f>SUM(I18:I65)</f>
        <v>24939131</v>
      </c>
      <c r="J66" s="724">
        <f>SUM(J18:J65)</f>
        <v>0</v>
      </c>
      <c r="K66" s="727"/>
      <c r="L66" s="724">
        <f>SUM(L18:L65)</f>
        <v>0</v>
      </c>
      <c r="M66" s="724">
        <f>SUM(M18:M65)</f>
        <v>0</v>
      </c>
      <c r="N66" s="1219">
        <v>49</v>
      </c>
    </row>
    <row r="67" spans="1:14" ht="15.6">
      <c r="A67" s="115" t="s">
        <v>1682</v>
      </c>
      <c r="B67" s="1105"/>
      <c r="C67" s="115"/>
      <c r="D67" s="1105"/>
      <c r="E67" s="1105"/>
      <c r="F67" s="1105"/>
      <c r="G67" s="115" t="str">
        <f>A67</f>
        <v>FERC FORM NO. 1 (ED. 12-96) NYPSC Modified-96</v>
      </c>
      <c r="H67" s="1105"/>
      <c r="I67" s="115"/>
      <c r="J67" s="115"/>
    </row>
    <row r="68" spans="1:14">
      <c r="A68" s="1106" t="s">
        <v>1683</v>
      </c>
      <c r="B68" s="1106"/>
      <c r="C68" s="1106"/>
      <c r="D68" s="1106"/>
      <c r="E68" s="1106"/>
      <c r="F68" s="1106"/>
      <c r="G68" s="1106" t="s">
        <v>1684</v>
      </c>
      <c r="H68" s="1106"/>
      <c r="I68" s="1106"/>
      <c r="J68" s="1106"/>
      <c r="K68" s="1106"/>
      <c r="L68" s="1106"/>
      <c r="M68" s="1106"/>
      <c r="N68" s="1106"/>
    </row>
  </sheetData>
  <customSheetViews>
    <customSheetView guid="{B03EE9F7-5DE6-4312-9CF8-68BFF35B892B}" scale="85" colorId="22" fitToPage="1" topLeftCell="A37">
      <selection activeCell="D69" sqref="D69"/>
      <colBreaks count="3" manualBreakCount="3">
        <brk id="6" max="1048575" man="1"/>
        <brk id="15" max="1048575" man="1"/>
        <brk id="27" max="1048575" man="1"/>
      </colBreaks>
      <pageMargins left="0.25" right="0.25" top="0.25" bottom="0.25" header="0" footer="0"/>
      <printOptions horizontalCentered="1" verticalCentered="1"/>
      <pageSetup scale="73" fitToWidth="2" orientation="portrait" horizontalDpi="300" verticalDpi="300" r:id="rId1"/>
      <headerFooter alignWithMargins="0"/>
    </customSheetView>
    <customSheetView guid="{6604920B-9A9A-4B1B-8001-ABFAE204A5A1}" scale="85" colorId="22" showPageBreaks="1" fitToPage="1" topLeftCell="A37">
      <selection activeCell="D69" sqref="D69"/>
      <colBreaks count="3" manualBreakCount="3">
        <brk id="6" max="1048575" man="1"/>
        <brk id="15" max="1048575" man="1"/>
        <brk id="27" max="1048575" man="1"/>
      </colBreaks>
      <pageMargins left="0.25" right="0.25" top="0.25" bottom="0.25" header="0" footer="0"/>
      <printOptions horizontalCentered="1" verticalCentered="1"/>
      <pageSetup scale="73" fitToWidth="2" orientation="portrait" horizontalDpi="300" verticalDpi="300" r:id="rId2"/>
      <headerFooter alignWithMargins="0"/>
    </customSheetView>
    <customSheetView guid="{725D19D6-B2FF-4AA6-9BA8-2C93787C1292}" scale="85" colorId="22" fitToPage="1" showRuler="0" topLeftCell="A37">
      <selection activeCell="D69" sqref="D69"/>
      <colBreaks count="1" manualBreakCount="1">
        <brk id="6" max="1048575" man="1"/>
      </colBreaks>
      <pageMargins left="0.25" right="0.25" top="0.25" bottom="0.25" header="0" footer="0"/>
      <printOptions horizontalCentered="1" verticalCentered="1"/>
      <pageSetup scale="76" fitToWidth="2" orientation="portrait" horizontalDpi="300" verticalDpi="300" r:id="rId3"/>
      <headerFooter alignWithMargins="0"/>
    </customSheetView>
    <customSheetView guid="{00D7FFF0-A637-4B2D-8964-7D108FE27DC9}" scale="85" colorId="22" fitToPage="1" topLeftCell="A37">
      <selection activeCell="D69" sqref="D69"/>
      <colBreaks count="3" manualBreakCount="3">
        <brk id="6" max="1048575" man="1"/>
        <brk id="15" max="1048575" man="1"/>
        <brk id="27" max="1048575" man="1"/>
      </colBreaks>
      <pageMargins left="0.25" right="0.25" top="0.25" bottom="0.25" header="0" footer="0"/>
      <printOptions horizontalCentered="1" verticalCentered="1"/>
      <pageSetup scale="73" fitToWidth="2" orientation="portrait" horizontalDpi="300" verticalDpi="300" r:id="rId4"/>
      <headerFooter alignWithMargins="0"/>
    </customSheetView>
    <customSheetView guid="{8930B103-E5CB-49CF-B279-92DC95584FC0}" scale="85" colorId="22" showPageBreaks="1" fitToPage="1" topLeftCell="A37">
      <selection activeCell="D69" sqref="D69"/>
      <colBreaks count="3" manualBreakCount="3">
        <brk id="6" max="1048575" man="1"/>
        <brk id="15" max="1048575" man="1"/>
        <brk id="27" max="1048575" man="1"/>
      </colBreaks>
      <pageMargins left="0.25" right="0.25" top="0.25" bottom="0.25" header="0" footer="0"/>
      <printOptions horizontalCentered="1" verticalCentered="1"/>
      <pageSetup scale="73" fitToWidth="2" orientation="portrait" horizontalDpi="300" verticalDpi="300" r:id="rId5"/>
      <headerFooter alignWithMargins="0"/>
    </customSheetView>
  </customSheetViews>
  <phoneticPr fontId="54" type="noConversion"/>
  <printOptions horizontalCentered="1" verticalCentered="1"/>
  <pageMargins left="0.25" right="0.25" top="0.25" bottom="0.25" header="0" footer="0"/>
  <pageSetup scale="73" fitToWidth="2" orientation="portrait" horizontalDpi="300" verticalDpi="300" r:id="rId6"/>
  <headerFooter alignWithMargins="0"/>
  <colBreaks count="3" manualBreakCount="3">
    <brk id="6" max="1048575" man="1"/>
    <brk id="15" max="1048575" man="1"/>
    <brk id="27" max="1048575" man="1"/>
  </colBreaks>
</worksheet>
</file>

<file path=xl/worksheets/sheet6.xml><?xml version="1.0" encoding="utf-8"?>
<worksheet xmlns="http://schemas.openxmlformats.org/spreadsheetml/2006/main" xmlns:r="http://schemas.openxmlformats.org/officeDocument/2006/relationships">
  <sheetPr transitionEvaluation="1"/>
  <dimension ref="A1:E193"/>
  <sheetViews>
    <sheetView defaultGridColor="0" topLeftCell="A109" colorId="22" zoomScale="85" zoomScaleNormal="85" workbookViewId="0">
      <selection activeCell="B148" sqref="B148"/>
    </sheetView>
  </sheetViews>
  <sheetFormatPr defaultColWidth="9.6328125" defaultRowHeight="15"/>
  <cols>
    <col min="1" max="1" width="2.6328125" style="9" customWidth="1"/>
    <col min="2" max="2" width="49.81640625" style="9" customWidth="1"/>
    <col min="3" max="3" width="19.54296875" style="9" customWidth="1"/>
    <col min="4" max="4" width="13.36328125" style="9" customWidth="1"/>
    <col min="5" max="5" width="18.6328125" style="9" customWidth="1"/>
    <col min="6" max="16384" width="9.6328125" style="9"/>
  </cols>
  <sheetData>
    <row r="1" spans="1:5">
      <c r="A1" s="29"/>
      <c r="B1" s="260" t="s">
        <v>1429</v>
      </c>
      <c r="C1" s="260" t="s">
        <v>1430</v>
      </c>
      <c r="D1" s="260" t="s">
        <v>1431</v>
      </c>
      <c r="E1" s="860" t="s">
        <v>1432</v>
      </c>
    </row>
    <row r="2" spans="1:5">
      <c r="A2" s="72"/>
      <c r="B2" s="81" t="str">
        <f>'Data Sheet'!$C$25</f>
        <v>Rochester Gas &amp; Electric Corporation</v>
      </c>
      <c r="C2" s="81" t="s">
        <v>1433</v>
      </c>
      <c r="D2" s="81" t="s">
        <v>1434</v>
      </c>
      <c r="E2" s="73"/>
    </row>
    <row r="3" spans="1:5" ht="15" customHeight="1">
      <c r="A3" s="74"/>
      <c r="B3" s="118"/>
      <c r="C3" s="118" t="s">
        <v>436</v>
      </c>
      <c r="D3" s="118" t="str">
        <f>'Data Sheet'!$C$40</f>
        <v xml:space="preserve"> </v>
      </c>
      <c r="E3" s="629" t="str">
        <f>'Data Sheet'!$C$38</f>
        <v>12/31/2013</v>
      </c>
    </row>
    <row r="4" spans="1:5" ht="15" customHeight="1">
      <c r="A4" s="884" t="s">
        <v>437</v>
      </c>
      <c r="B4" s="885"/>
      <c r="C4" s="885"/>
      <c r="D4" s="885"/>
      <c r="E4" s="886"/>
    </row>
    <row r="5" spans="1:5">
      <c r="A5" s="861"/>
      <c r="B5" s="471" t="s">
        <v>438</v>
      </c>
      <c r="C5" s="471"/>
      <c r="D5" s="471"/>
      <c r="E5" s="887"/>
    </row>
    <row r="6" spans="1:5">
      <c r="A6" s="861"/>
      <c r="B6" s="471" t="s">
        <v>439</v>
      </c>
      <c r="C6" s="471"/>
      <c r="D6" s="471"/>
      <c r="E6" s="887"/>
    </row>
    <row r="7" spans="1:5">
      <c r="A7" s="87"/>
      <c r="B7" s="673" t="s">
        <v>440</v>
      </c>
      <c r="C7" s="825" t="s">
        <v>441</v>
      </c>
      <c r="D7" s="807" t="s">
        <v>442</v>
      </c>
      <c r="E7" s="808" t="s">
        <v>443</v>
      </c>
    </row>
    <row r="8" spans="1:5">
      <c r="A8" s="72"/>
      <c r="B8" s="81"/>
      <c r="C8" s="346" t="s">
        <v>444</v>
      </c>
      <c r="D8" s="809" t="s">
        <v>445</v>
      </c>
      <c r="E8" s="73"/>
    </row>
    <row r="9" spans="1:5">
      <c r="A9" s="74"/>
      <c r="B9" s="492" t="s">
        <v>446</v>
      </c>
      <c r="C9" s="823" t="s">
        <v>447</v>
      </c>
      <c r="D9" s="822" t="s">
        <v>448</v>
      </c>
      <c r="E9" s="629" t="s">
        <v>449</v>
      </c>
    </row>
    <row r="10" spans="1:5" ht="15.6">
      <c r="A10" s="72"/>
      <c r="B10" s="888" t="s">
        <v>450</v>
      </c>
      <c r="C10" s="17"/>
      <c r="D10" s="889"/>
      <c r="E10" s="73"/>
    </row>
    <row r="11" spans="1:5" ht="15.6">
      <c r="A11" s="890"/>
      <c r="B11" s="888" t="s">
        <v>451</v>
      </c>
      <c r="C11" s="863"/>
      <c r="D11" s="889"/>
      <c r="E11" s="73"/>
    </row>
    <row r="12" spans="1:5">
      <c r="A12" s="890"/>
      <c r="B12" s="81" t="s">
        <v>1571</v>
      </c>
      <c r="C12" s="891" t="s">
        <v>452</v>
      </c>
      <c r="D12" s="809" t="s">
        <v>453</v>
      </c>
      <c r="E12" s="73"/>
    </row>
    <row r="13" spans="1:5">
      <c r="A13" s="890"/>
      <c r="B13" s="81" t="s">
        <v>454</v>
      </c>
      <c r="C13" s="891" t="s">
        <v>455</v>
      </c>
      <c r="D13" s="889" t="s">
        <v>456</v>
      </c>
      <c r="E13" s="73"/>
    </row>
    <row r="14" spans="1:5">
      <c r="A14" s="890"/>
      <c r="B14" s="81" t="s">
        <v>484</v>
      </c>
      <c r="C14" s="891" t="s">
        <v>485</v>
      </c>
      <c r="D14" s="889" t="s">
        <v>456</v>
      </c>
      <c r="E14" s="73"/>
    </row>
    <row r="15" spans="1:5">
      <c r="A15" s="890"/>
      <c r="B15" s="81" t="s">
        <v>486</v>
      </c>
      <c r="C15" s="891" t="s">
        <v>487</v>
      </c>
      <c r="D15" s="889" t="s">
        <v>488</v>
      </c>
      <c r="E15" s="73"/>
    </row>
    <row r="16" spans="1:5">
      <c r="A16" s="890"/>
      <c r="B16" s="81" t="s">
        <v>489</v>
      </c>
      <c r="C16" s="891" t="s">
        <v>490</v>
      </c>
      <c r="D16" s="889" t="s">
        <v>456</v>
      </c>
      <c r="E16" s="73"/>
    </row>
    <row r="17" spans="1:5">
      <c r="A17" s="890"/>
      <c r="B17" s="81" t="s">
        <v>491</v>
      </c>
      <c r="C17" s="891" t="s">
        <v>492</v>
      </c>
      <c r="D17" s="889" t="s">
        <v>456</v>
      </c>
      <c r="E17" s="481" t="s">
        <v>1855</v>
      </c>
    </row>
    <row r="18" spans="1:5">
      <c r="A18" s="890"/>
      <c r="B18" s="81" t="s">
        <v>1856</v>
      </c>
      <c r="C18" s="891" t="s">
        <v>1857</v>
      </c>
      <c r="D18" s="889" t="s">
        <v>1858</v>
      </c>
      <c r="E18" s="73"/>
    </row>
    <row r="19" spans="1:5" ht="15.6">
      <c r="A19" s="890"/>
      <c r="B19" s="81" t="s">
        <v>1859</v>
      </c>
      <c r="C19" s="891" t="s">
        <v>1860</v>
      </c>
      <c r="D19" s="889" t="s">
        <v>456</v>
      </c>
      <c r="E19" s="892"/>
    </row>
    <row r="20" spans="1:5" ht="15.6">
      <c r="A20" s="890"/>
      <c r="B20" s="81" t="s">
        <v>1861</v>
      </c>
      <c r="C20" s="891" t="s">
        <v>1862</v>
      </c>
      <c r="D20" s="889" t="s">
        <v>456</v>
      </c>
      <c r="E20" s="892"/>
    </row>
    <row r="21" spans="1:5">
      <c r="A21" s="890"/>
      <c r="B21" s="81" t="s">
        <v>1863</v>
      </c>
      <c r="C21" s="891" t="s">
        <v>1864</v>
      </c>
      <c r="D21" s="889" t="s">
        <v>456</v>
      </c>
      <c r="E21" s="73"/>
    </row>
    <row r="22" spans="1:5" ht="15.6">
      <c r="A22" s="890"/>
      <c r="B22" s="81" t="s">
        <v>1865</v>
      </c>
      <c r="C22" s="891" t="s">
        <v>1866</v>
      </c>
      <c r="D22" s="889" t="s">
        <v>456</v>
      </c>
      <c r="E22" s="892"/>
    </row>
    <row r="23" spans="1:5">
      <c r="A23" s="890"/>
      <c r="B23" s="81"/>
      <c r="C23" s="863"/>
      <c r="D23" s="889"/>
      <c r="E23" s="73"/>
    </row>
    <row r="24" spans="1:5" ht="15.6">
      <c r="A24" s="890"/>
      <c r="B24" s="888" t="s">
        <v>1867</v>
      </c>
      <c r="C24" s="17" t="s">
        <v>1563</v>
      </c>
      <c r="D24" s="889"/>
      <c r="E24" s="892"/>
    </row>
    <row r="25" spans="1:5" ht="15.6">
      <c r="A25" s="890"/>
      <c r="B25" s="888" t="s">
        <v>1868</v>
      </c>
      <c r="C25" s="17"/>
      <c r="D25" s="889"/>
      <c r="E25" s="892"/>
    </row>
    <row r="26" spans="1:5" ht="15.6">
      <c r="A26" s="890"/>
      <c r="B26" s="888"/>
      <c r="C26" s="17"/>
      <c r="D26" s="889"/>
      <c r="E26" s="892"/>
    </row>
    <row r="27" spans="1:5">
      <c r="A27" s="890"/>
      <c r="B27" s="81" t="s">
        <v>3998</v>
      </c>
      <c r="C27" s="17"/>
      <c r="D27" s="889"/>
      <c r="E27" s="73"/>
    </row>
    <row r="28" spans="1:5">
      <c r="A28" s="890"/>
      <c r="B28" s="81" t="s">
        <v>3999</v>
      </c>
      <c r="C28" s="346" t="s">
        <v>4000</v>
      </c>
      <c r="D28" s="889" t="s">
        <v>4001</v>
      </c>
      <c r="E28" s="73"/>
    </row>
    <row r="29" spans="1:5">
      <c r="A29" s="890"/>
      <c r="B29" s="81" t="s">
        <v>4002</v>
      </c>
      <c r="C29" s="346" t="s">
        <v>4003</v>
      </c>
      <c r="D29" s="889" t="s">
        <v>4001</v>
      </c>
      <c r="E29" s="73"/>
    </row>
    <row r="30" spans="1:5">
      <c r="A30" s="890"/>
      <c r="B30" s="81" t="s">
        <v>4004</v>
      </c>
      <c r="C30" s="346" t="s">
        <v>4005</v>
      </c>
      <c r="D30" s="809" t="s">
        <v>4006</v>
      </c>
      <c r="E30" s="73"/>
    </row>
    <row r="31" spans="1:5">
      <c r="A31" s="890"/>
      <c r="B31" s="81" t="s">
        <v>4007</v>
      </c>
      <c r="C31" s="346" t="s">
        <v>4008</v>
      </c>
      <c r="D31" s="809" t="s">
        <v>4006</v>
      </c>
      <c r="E31" s="73"/>
    </row>
    <row r="32" spans="1:5">
      <c r="A32" s="890"/>
      <c r="B32" s="81" t="s">
        <v>4009</v>
      </c>
      <c r="C32" s="346" t="s">
        <v>4010</v>
      </c>
      <c r="D32" s="889" t="s">
        <v>4001</v>
      </c>
      <c r="E32" s="73"/>
    </row>
    <row r="33" spans="1:5">
      <c r="A33" s="890"/>
      <c r="B33" s="81" t="s">
        <v>4011</v>
      </c>
      <c r="C33" s="346" t="s">
        <v>4012</v>
      </c>
      <c r="D33" s="889" t="s">
        <v>453</v>
      </c>
      <c r="E33" s="481" t="s">
        <v>1855</v>
      </c>
    </row>
    <row r="34" spans="1:5">
      <c r="A34" s="890"/>
      <c r="B34" s="81" t="s">
        <v>4013</v>
      </c>
      <c r="C34" s="346" t="s">
        <v>4014</v>
      </c>
      <c r="D34" s="889" t="s">
        <v>4001</v>
      </c>
      <c r="E34" s="481" t="s">
        <v>1855</v>
      </c>
    </row>
    <row r="35" spans="1:5">
      <c r="A35" s="890"/>
      <c r="B35" s="81" t="s">
        <v>4015</v>
      </c>
      <c r="C35" s="346" t="s">
        <v>4016</v>
      </c>
      <c r="D35" s="889" t="s">
        <v>4017</v>
      </c>
      <c r="E35" s="73"/>
    </row>
    <row r="36" spans="1:5">
      <c r="A36" s="890"/>
      <c r="B36" s="81" t="s">
        <v>4018</v>
      </c>
      <c r="C36" s="346" t="s">
        <v>4019</v>
      </c>
      <c r="D36" s="889" t="s">
        <v>4017</v>
      </c>
      <c r="E36" s="73"/>
    </row>
    <row r="37" spans="1:5">
      <c r="A37" s="890"/>
      <c r="B37" s="81" t="s">
        <v>4020</v>
      </c>
      <c r="C37" s="346" t="s">
        <v>4021</v>
      </c>
      <c r="D37" s="809" t="s">
        <v>4006</v>
      </c>
      <c r="E37" s="73"/>
    </row>
    <row r="38" spans="1:5">
      <c r="A38" s="890"/>
      <c r="B38" s="81" t="s">
        <v>4022</v>
      </c>
      <c r="C38" s="346" t="s">
        <v>4023</v>
      </c>
      <c r="D38" s="889" t="s">
        <v>4001</v>
      </c>
      <c r="E38" s="73"/>
    </row>
    <row r="39" spans="1:5">
      <c r="A39" s="890"/>
      <c r="B39" s="81" t="s">
        <v>4024</v>
      </c>
      <c r="C39" s="346" t="s">
        <v>4025</v>
      </c>
      <c r="D39" s="889" t="s">
        <v>456</v>
      </c>
      <c r="E39" s="73"/>
    </row>
    <row r="40" spans="1:5">
      <c r="A40" s="890"/>
      <c r="B40" s="81" t="s">
        <v>4026</v>
      </c>
      <c r="C40" s="346" t="s">
        <v>4027</v>
      </c>
      <c r="D40" s="809" t="s">
        <v>4006</v>
      </c>
      <c r="E40" s="73"/>
    </row>
    <row r="41" spans="1:5">
      <c r="A41" s="271"/>
      <c r="B41" s="81" t="s">
        <v>4028</v>
      </c>
      <c r="C41" s="346" t="s">
        <v>4029</v>
      </c>
      <c r="D41" s="889" t="s">
        <v>4030</v>
      </c>
      <c r="E41" s="73"/>
    </row>
    <row r="42" spans="1:5">
      <c r="A42" s="271"/>
      <c r="B42" s="81" t="s">
        <v>4031</v>
      </c>
      <c r="C42" s="346" t="s">
        <v>4029</v>
      </c>
      <c r="D42" s="889" t="s">
        <v>4030</v>
      </c>
      <c r="E42" s="73"/>
    </row>
    <row r="43" spans="1:5">
      <c r="A43" s="890"/>
      <c r="B43" s="81" t="s">
        <v>4032</v>
      </c>
      <c r="C43" s="346" t="s">
        <v>4033</v>
      </c>
      <c r="D43" s="809" t="s">
        <v>4006</v>
      </c>
      <c r="E43" s="73"/>
    </row>
    <row r="44" spans="1:5">
      <c r="A44" s="890"/>
      <c r="B44" s="81" t="s">
        <v>4034</v>
      </c>
      <c r="C44" s="346" t="s">
        <v>4035</v>
      </c>
      <c r="D44" s="889" t="s">
        <v>1858</v>
      </c>
      <c r="E44" s="73"/>
    </row>
    <row r="45" spans="1:5">
      <c r="A45" s="890"/>
      <c r="B45" s="501" t="s">
        <v>4036</v>
      </c>
      <c r="C45" s="346" t="s">
        <v>4037</v>
      </c>
      <c r="D45" s="889" t="s">
        <v>4017</v>
      </c>
      <c r="E45" s="73"/>
    </row>
    <row r="46" spans="1:5">
      <c r="A46" s="890"/>
      <c r="B46" s="81"/>
      <c r="C46" s="17" t="s">
        <v>1563</v>
      </c>
      <c r="D46" s="889"/>
      <c r="E46" s="73"/>
    </row>
    <row r="47" spans="1:5" ht="15.6">
      <c r="A47" s="890"/>
      <c r="B47" s="888" t="s">
        <v>2762</v>
      </c>
      <c r="C47" s="17" t="s">
        <v>1563</v>
      </c>
      <c r="D47" s="889"/>
      <c r="E47" s="73"/>
    </row>
    <row r="48" spans="1:5" ht="15.6">
      <c r="A48" s="890"/>
      <c r="B48" s="888" t="s">
        <v>2763</v>
      </c>
      <c r="C48" s="17" t="s">
        <v>1563</v>
      </c>
      <c r="D48" s="889"/>
      <c r="E48" s="73"/>
    </row>
    <row r="49" spans="1:5">
      <c r="A49" s="890"/>
      <c r="B49" s="81"/>
      <c r="C49" s="17" t="s">
        <v>1563</v>
      </c>
      <c r="D49" s="889"/>
      <c r="E49" s="73"/>
    </row>
    <row r="50" spans="1:5">
      <c r="A50" s="890"/>
      <c r="B50" s="81" t="s">
        <v>2764</v>
      </c>
      <c r="C50" s="346" t="s">
        <v>2765</v>
      </c>
      <c r="D50" s="889" t="s">
        <v>2766</v>
      </c>
      <c r="E50" s="481" t="s">
        <v>1855</v>
      </c>
    </row>
    <row r="51" spans="1:5">
      <c r="A51" s="890"/>
      <c r="B51" s="81" t="s">
        <v>1274</v>
      </c>
      <c r="C51" s="17"/>
      <c r="D51" s="78"/>
      <c r="E51" s="73"/>
    </row>
    <row r="52" spans="1:5" ht="15.6">
      <c r="A52" s="890"/>
      <c r="B52" s="81" t="s">
        <v>1275</v>
      </c>
      <c r="C52" s="17"/>
      <c r="D52" s="78"/>
      <c r="E52" s="892"/>
    </row>
    <row r="53" spans="1:5">
      <c r="A53" s="890"/>
      <c r="B53" s="81" t="s">
        <v>1276</v>
      </c>
      <c r="C53" s="346" t="s">
        <v>1277</v>
      </c>
      <c r="D53" s="889" t="s">
        <v>4006</v>
      </c>
      <c r="E53" s="481" t="s">
        <v>1855</v>
      </c>
    </row>
    <row r="54" spans="1:5">
      <c r="A54" s="890"/>
      <c r="B54" s="81" t="s">
        <v>1278</v>
      </c>
      <c r="C54" s="346" t="s">
        <v>1279</v>
      </c>
      <c r="D54" s="889" t="s">
        <v>453</v>
      </c>
      <c r="E54" s="481" t="s">
        <v>1855</v>
      </c>
    </row>
    <row r="55" spans="1:5">
      <c r="A55" s="890"/>
      <c r="B55" s="81" t="s">
        <v>1280</v>
      </c>
      <c r="C55" s="346" t="s">
        <v>1281</v>
      </c>
      <c r="D55" s="889" t="s">
        <v>453</v>
      </c>
      <c r="E55" s="73"/>
    </row>
    <row r="56" spans="1:5">
      <c r="A56" s="890"/>
      <c r="B56" s="81" t="s">
        <v>1282</v>
      </c>
      <c r="C56" s="346" t="s">
        <v>1281</v>
      </c>
      <c r="D56" s="889" t="s">
        <v>1283</v>
      </c>
      <c r="E56" s="73"/>
    </row>
    <row r="57" spans="1:5">
      <c r="A57" s="890"/>
      <c r="B57" s="81" t="s">
        <v>1284</v>
      </c>
      <c r="C57" s="346" t="s">
        <v>1285</v>
      </c>
      <c r="D57" s="889" t="s">
        <v>456</v>
      </c>
      <c r="E57" s="481" t="s">
        <v>1855</v>
      </c>
    </row>
    <row r="58" spans="1:5" ht="16.2" thickBot="1">
      <c r="A58" s="893"/>
      <c r="B58" s="310"/>
      <c r="C58" s="113"/>
      <c r="D58" s="512"/>
      <c r="E58" s="894"/>
    </row>
    <row r="59" spans="1:5" ht="15.6">
      <c r="A59" s="17" t="s">
        <v>1286</v>
      </c>
      <c r="B59" s="17"/>
      <c r="C59" s="17"/>
      <c r="D59" s="17"/>
      <c r="E59" s="855"/>
    </row>
    <row r="60" spans="1:5">
      <c r="A60" s="69" t="s">
        <v>1287</v>
      </c>
      <c r="B60" s="69"/>
      <c r="C60" s="69"/>
      <c r="D60" s="69"/>
      <c r="E60" s="69"/>
    </row>
    <row r="61" spans="1:5" ht="15.6" thickBot="1">
      <c r="A61" s="17"/>
      <c r="B61" s="17"/>
      <c r="C61" s="17"/>
      <c r="D61" s="17"/>
      <c r="E61" s="17"/>
    </row>
    <row r="62" spans="1:5">
      <c r="A62" s="29"/>
      <c r="B62" s="260" t="s">
        <v>1429</v>
      </c>
      <c r="C62" s="260" t="s">
        <v>1430</v>
      </c>
      <c r="D62" s="260" t="s">
        <v>1431</v>
      </c>
      <c r="E62" s="860" t="s">
        <v>1432</v>
      </c>
    </row>
    <row r="63" spans="1:5">
      <c r="A63" s="72"/>
      <c r="B63" s="81" t="str">
        <f>'Data Sheet'!$C$25</f>
        <v>Rochester Gas &amp; Electric Corporation</v>
      </c>
      <c r="C63" s="81" t="s">
        <v>1433</v>
      </c>
      <c r="D63" s="81" t="s">
        <v>1434</v>
      </c>
      <c r="E63" s="73"/>
    </row>
    <row r="64" spans="1:5">
      <c r="A64" s="72"/>
      <c r="B64" s="81"/>
      <c r="C64" s="81" t="s">
        <v>436</v>
      </c>
      <c r="D64" s="81"/>
      <c r="E64" s="629" t="str">
        <f>'Data Sheet'!$C$38</f>
        <v>12/31/2013</v>
      </c>
    </row>
    <row r="65" spans="1:5">
      <c r="A65" s="87"/>
      <c r="B65" s="89"/>
      <c r="C65" s="89"/>
      <c r="D65" s="89"/>
      <c r="E65" s="85"/>
    </row>
    <row r="66" spans="1:5" ht="15.6">
      <c r="A66" s="68" t="s">
        <v>1288</v>
      </c>
      <c r="B66" s="71"/>
      <c r="C66" s="71"/>
      <c r="D66" s="71"/>
      <c r="E66" s="378"/>
    </row>
    <row r="67" spans="1:5">
      <c r="A67" s="72"/>
      <c r="B67" s="17"/>
      <c r="C67" s="17"/>
      <c r="D67" s="17"/>
      <c r="E67" s="73"/>
    </row>
    <row r="68" spans="1:5">
      <c r="A68" s="87"/>
      <c r="B68" s="673" t="s">
        <v>440</v>
      </c>
      <c r="C68" s="825" t="s">
        <v>441</v>
      </c>
      <c r="D68" s="807" t="s">
        <v>442</v>
      </c>
      <c r="E68" s="808" t="s">
        <v>443</v>
      </c>
    </row>
    <row r="69" spans="1:5">
      <c r="A69" s="72"/>
      <c r="B69" s="81"/>
      <c r="C69" s="346" t="s">
        <v>444</v>
      </c>
      <c r="D69" s="809" t="s">
        <v>445</v>
      </c>
      <c r="E69" s="73"/>
    </row>
    <row r="70" spans="1:5">
      <c r="A70" s="74"/>
      <c r="B70" s="492" t="s">
        <v>446</v>
      </c>
      <c r="C70" s="823" t="s">
        <v>447</v>
      </c>
      <c r="D70" s="822" t="s">
        <v>448</v>
      </c>
      <c r="E70" s="629" t="s">
        <v>449</v>
      </c>
    </row>
    <row r="71" spans="1:5" ht="15.6">
      <c r="A71" s="72"/>
      <c r="B71" s="888" t="s">
        <v>2762</v>
      </c>
      <c r="C71" s="17"/>
      <c r="D71" s="889"/>
      <c r="E71" s="73"/>
    </row>
    <row r="72" spans="1:5" ht="15.6">
      <c r="A72" s="890"/>
      <c r="B72" s="888" t="s">
        <v>1289</v>
      </c>
      <c r="C72" s="863"/>
      <c r="D72" s="889"/>
      <c r="E72" s="73"/>
    </row>
    <row r="73" spans="1:5" ht="15.6">
      <c r="A73" s="890"/>
      <c r="B73" s="888"/>
      <c r="C73" s="863"/>
      <c r="D73" s="889"/>
      <c r="E73" s="73"/>
    </row>
    <row r="74" spans="1:5">
      <c r="A74" s="890"/>
      <c r="B74" s="81" t="s">
        <v>1290</v>
      </c>
      <c r="C74" s="863"/>
      <c r="D74" s="809"/>
      <c r="E74" s="73"/>
    </row>
    <row r="75" spans="1:5">
      <c r="A75" s="890"/>
      <c r="B75" s="81" t="s">
        <v>1291</v>
      </c>
      <c r="C75" s="891" t="s">
        <v>1292</v>
      </c>
      <c r="D75" s="889" t="s">
        <v>456</v>
      </c>
      <c r="E75" s="73"/>
    </row>
    <row r="76" spans="1:5">
      <c r="A76" s="890"/>
      <c r="B76" s="81" t="s">
        <v>1293</v>
      </c>
      <c r="C76" s="891" t="s">
        <v>1294</v>
      </c>
      <c r="D76" s="889" t="s">
        <v>456</v>
      </c>
      <c r="E76" s="481" t="s">
        <v>1855</v>
      </c>
    </row>
    <row r="77" spans="1:5">
      <c r="A77" s="890"/>
      <c r="B77" s="81" t="s">
        <v>1295</v>
      </c>
      <c r="C77" s="891" t="s">
        <v>1296</v>
      </c>
      <c r="D77" s="889" t="s">
        <v>4001</v>
      </c>
      <c r="E77" s="481" t="s">
        <v>1855</v>
      </c>
    </row>
    <row r="78" spans="1:5">
      <c r="A78" s="890"/>
      <c r="B78" s="81" t="s">
        <v>1297</v>
      </c>
      <c r="C78" s="891" t="s">
        <v>1298</v>
      </c>
      <c r="D78" s="889" t="s">
        <v>4017</v>
      </c>
      <c r="E78" s="73"/>
    </row>
    <row r="79" spans="1:5">
      <c r="A79" s="890"/>
      <c r="B79" s="81" t="s">
        <v>1299</v>
      </c>
      <c r="C79" s="863"/>
      <c r="D79" s="889"/>
      <c r="E79" s="73"/>
    </row>
    <row r="80" spans="1:5">
      <c r="A80" s="890"/>
      <c r="B80" s="81" t="s">
        <v>1300</v>
      </c>
      <c r="C80" s="891" t="s">
        <v>1301</v>
      </c>
      <c r="D80" s="889" t="s">
        <v>456</v>
      </c>
      <c r="E80" s="73"/>
    </row>
    <row r="81" spans="1:5" ht="15.6">
      <c r="A81" s="890"/>
      <c r="B81" s="81" t="s">
        <v>1302</v>
      </c>
      <c r="C81" s="891" t="s">
        <v>1303</v>
      </c>
      <c r="D81" s="889" t="s">
        <v>456</v>
      </c>
      <c r="E81" s="892"/>
    </row>
    <row r="82" spans="1:5" ht="15.6">
      <c r="A82" s="890"/>
      <c r="B82" s="81" t="s">
        <v>1304</v>
      </c>
      <c r="C82" s="891" t="s">
        <v>1305</v>
      </c>
      <c r="D82" s="889" t="s">
        <v>456</v>
      </c>
      <c r="E82" s="892"/>
    </row>
    <row r="83" spans="1:5">
      <c r="A83" s="890"/>
      <c r="B83" s="81" t="s">
        <v>1306</v>
      </c>
      <c r="C83" s="891" t="s">
        <v>1307</v>
      </c>
      <c r="D83" s="889" t="s">
        <v>1858</v>
      </c>
      <c r="E83" s="73"/>
    </row>
    <row r="84" spans="1:5" ht="15.6">
      <c r="A84" s="890"/>
      <c r="B84" s="81"/>
      <c r="C84" s="863"/>
      <c r="D84" s="889"/>
      <c r="E84" s="892"/>
    </row>
    <row r="85" spans="1:5" ht="15.6">
      <c r="A85" s="890"/>
      <c r="B85" s="888" t="s">
        <v>3187</v>
      </c>
      <c r="C85" s="17" t="s">
        <v>1563</v>
      </c>
      <c r="D85" s="889"/>
      <c r="E85" s="892"/>
    </row>
    <row r="86" spans="1:5" ht="15.6">
      <c r="A86" s="890"/>
      <c r="B86" s="888"/>
      <c r="C86" s="17"/>
      <c r="D86" s="889"/>
      <c r="E86" s="892"/>
    </row>
    <row r="87" spans="1:5">
      <c r="A87" s="890"/>
      <c r="B87" s="81" t="s">
        <v>1745</v>
      </c>
      <c r="C87" s="346" t="s">
        <v>1746</v>
      </c>
      <c r="D87" s="889" t="s">
        <v>456</v>
      </c>
      <c r="E87" s="73"/>
    </row>
    <row r="88" spans="1:5">
      <c r="A88" s="890"/>
      <c r="B88" s="81" t="s">
        <v>1245</v>
      </c>
      <c r="C88" s="346" t="s">
        <v>1246</v>
      </c>
      <c r="D88" s="889" t="s">
        <v>4006</v>
      </c>
      <c r="E88" s="73"/>
    </row>
    <row r="89" spans="1:5">
      <c r="A89" s="890"/>
      <c r="B89" s="81" t="s">
        <v>1247</v>
      </c>
      <c r="C89" s="346" t="s">
        <v>1248</v>
      </c>
      <c r="D89" s="889" t="s">
        <v>4017</v>
      </c>
      <c r="E89" s="481" t="s">
        <v>1855</v>
      </c>
    </row>
    <row r="90" spans="1:5">
      <c r="A90" s="890"/>
      <c r="B90" s="81" t="s">
        <v>1249</v>
      </c>
      <c r="C90" s="346" t="s">
        <v>1250</v>
      </c>
      <c r="D90" s="809" t="s">
        <v>4006</v>
      </c>
      <c r="E90" s="73"/>
    </row>
    <row r="91" spans="1:5">
      <c r="A91" s="890"/>
      <c r="B91" s="81" t="s">
        <v>1251</v>
      </c>
      <c r="C91" s="346" t="s">
        <v>1252</v>
      </c>
      <c r="D91" s="809" t="s">
        <v>4030</v>
      </c>
      <c r="E91" s="73"/>
    </row>
    <row r="92" spans="1:5">
      <c r="A92" s="890"/>
      <c r="B92" s="81" t="s">
        <v>1253</v>
      </c>
      <c r="C92" s="346" t="s">
        <v>1254</v>
      </c>
      <c r="D92" s="809" t="s">
        <v>4006</v>
      </c>
      <c r="E92" s="481" t="s">
        <v>1855</v>
      </c>
    </row>
    <row r="93" spans="1:5">
      <c r="A93" s="890"/>
      <c r="B93" s="81" t="s">
        <v>1704</v>
      </c>
      <c r="C93" s="346" t="s">
        <v>1705</v>
      </c>
      <c r="D93" s="889" t="s">
        <v>1706</v>
      </c>
      <c r="E93" s="481" t="s">
        <v>1855</v>
      </c>
    </row>
    <row r="94" spans="1:5">
      <c r="A94" s="890"/>
      <c r="B94" s="81" t="s">
        <v>1707</v>
      </c>
      <c r="C94" s="346" t="s">
        <v>1708</v>
      </c>
      <c r="D94" s="889" t="s">
        <v>1706</v>
      </c>
      <c r="E94" s="481" t="s">
        <v>1855</v>
      </c>
    </row>
    <row r="95" spans="1:5">
      <c r="A95" s="890"/>
      <c r="B95" s="81" t="s">
        <v>1709</v>
      </c>
      <c r="C95" s="346" t="s">
        <v>1710</v>
      </c>
      <c r="D95" s="889" t="s">
        <v>1858</v>
      </c>
      <c r="E95" s="481" t="s">
        <v>1855</v>
      </c>
    </row>
    <row r="96" spans="1:5">
      <c r="A96" s="890"/>
      <c r="B96" s="81" t="s">
        <v>1711</v>
      </c>
      <c r="C96" s="346" t="s">
        <v>1712</v>
      </c>
      <c r="D96" s="809" t="s">
        <v>4006</v>
      </c>
      <c r="E96" s="73"/>
    </row>
    <row r="97" spans="1:5">
      <c r="A97" s="890"/>
      <c r="B97" s="81" t="s">
        <v>1713</v>
      </c>
      <c r="C97" s="17"/>
      <c r="D97" s="809"/>
      <c r="E97" s="73"/>
    </row>
    <row r="98" spans="1:5">
      <c r="A98" s="890"/>
      <c r="B98" s="81" t="s">
        <v>1714</v>
      </c>
      <c r="C98" s="346" t="s">
        <v>1715</v>
      </c>
      <c r="D98" s="889" t="s">
        <v>453</v>
      </c>
      <c r="E98" s="481" t="s">
        <v>1855</v>
      </c>
    </row>
    <row r="99" spans="1:5">
      <c r="A99" s="890"/>
      <c r="B99" s="81"/>
      <c r="C99" s="17"/>
      <c r="D99" s="889"/>
      <c r="E99" s="73"/>
    </row>
    <row r="100" spans="1:5" ht="15.6">
      <c r="A100" s="890"/>
      <c r="B100" s="888" t="s">
        <v>1716</v>
      </c>
      <c r="C100" s="17"/>
      <c r="D100" s="809"/>
      <c r="E100" s="73"/>
    </row>
    <row r="101" spans="1:5">
      <c r="A101" s="271"/>
      <c r="B101" s="81"/>
      <c r="C101" s="17"/>
      <c r="D101" s="889"/>
      <c r="E101" s="73"/>
    </row>
    <row r="102" spans="1:5">
      <c r="A102" s="271"/>
      <c r="B102" s="81" t="s">
        <v>1717</v>
      </c>
      <c r="C102" s="346" t="s">
        <v>1718</v>
      </c>
      <c r="D102" s="889" t="s">
        <v>456</v>
      </c>
      <c r="E102" s="481" t="s">
        <v>1855</v>
      </c>
    </row>
    <row r="103" spans="1:5">
      <c r="A103" s="890"/>
      <c r="B103" s="81" t="s">
        <v>1719</v>
      </c>
      <c r="C103" s="346" t="s">
        <v>1720</v>
      </c>
      <c r="D103" s="889" t="s">
        <v>453</v>
      </c>
      <c r="E103" s="73"/>
    </row>
    <row r="104" spans="1:5">
      <c r="A104" s="890"/>
      <c r="B104" s="81" t="s">
        <v>1721</v>
      </c>
      <c r="C104" s="346" t="s">
        <v>1722</v>
      </c>
      <c r="D104" s="889" t="s">
        <v>4017</v>
      </c>
      <c r="E104" s="73"/>
    </row>
    <row r="105" spans="1:5">
      <c r="A105" s="890"/>
      <c r="B105" s="501" t="s">
        <v>1723</v>
      </c>
      <c r="C105" s="346" t="s">
        <v>1724</v>
      </c>
      <c r="D105" s="889" t="s">
        <v>453</v>
      </c>
      <c r="E105" s="481" t="s">
        <v>1855</v>
      </c>
    </row>
    <row r="106" spans="1:5">
      <c r="A106" s="890"/>
      <c r="B106" s="81"/>
      <c r="C106" s="17" t="s">
        <v>1563</v>
      </c>
      <c r="D106" s="889"/>
      <c r="E106" s="73"/>
    </row>
    <row r="107" spans="1:5" ht="15.6">
      <c r="A107" s="890"/>
      <c r="B107" s="888" t="s">
        <v>1725</v>
      </c>
      <c r="C107" s="17" t="s">
        <v>1563</v>
      </c>
      <c r="D107" s="889"/>
      <c r="E107" s="73"/>
    </row>
    <row r="108" spans="1:5">
      <c r="A108" s="890"/>
      <c r="B108" s="81"/>
      <c r="C108" s="17" t="s">
        <v>1563</v>
      </c>
      <c r="D108" s="889"/>
      <c r="E108" s="73"/>
    </row>
    <row r="109" spans="1:5">
      <c r="A109" s="890"/>
      <c r="B109" s="81" t="s">
        <v>1726</v>
      </c>
      <c r="C109" s="346" t="s">
        <v>1727</v>
      </c>
      <c r="D109" s="889" t="s">
        <v>1706</v>
      </c>
      <c r="E109" s="73"/>
    </row>
    <row r="110" spans="1:5">
      <c r="A110" s="890"/>
      <c r="B110" s="81" t="s">
        <v>1728</v>
      </c>
      <c r="C110" s="346" t="s">
        <v>1727</v>
      </c>
      <c r="D110" s="889" t="s">
        <v>1706</v>
      </c>
      <c r="E110" s="73"/>
    </row>
    <row r="111" spans="1:5" ht="15.6">
      <c r="A111" s="890"/>
      <c r="B111" s="81" t="s">
        <v>1729</v>
      </c>
      <c r="C111" s="346" t="s">
        <v>1730</v>
      </c>
      <c r="D111" s="809" t="s">
        <v>4006</v>
      </c>
      <c r="E111" s="892"/>
    </row>
    <row r="112" spans="1:5">
      <c r="A112" s="890"/>
      <c r="B112" s="81" t="s">
        <v>1731</v>
      </c>
      <c r="C112" s="346" t="s">
        <v>1732</v>
      </c>
      <c r="D112" s="809" t="s">
        <v>4001</v>
      </c>
      <c r="E112" s="73"/>
    </row>
    <row r="113" spans="1:5">
      <c r="A113" s="890"/>
      <c r="B113" s="81" t="s">
        <v>1733</v>
      </c>
      <c r="C113" s="346" t="s">
        <v>1734</v>
      </c>
      <c r="D113" s="889" t="s">
        <v>4017</v>
      </c>
      <c r="E113" s="73"/>
    </row>
    <row r="114" spans="1:5">
      <c r="A114" s="890"/>
      <c r="B114" s="81" t="s">
        <v>1735</v>
      </c>
      <c r="C114" s="346" t="s">
        <v>1736</v>
      </c>
      <c r="D114" s="889" t="s">
        <v>453</v>
      </c>
      <c r="E114" s="73"/>
    </row>
    <row r="115" spans="1:5">
      <c r="A115" s="890"/>
      <c r="B115" s="81"/>
      <c r="C115" s="17"/>
      <c r="D115" s="889"/>
      <c r="E115" s="73"/>
    </row>
    <row r="116" spans="1:5">
      <c r="A116" s="890"/>
      <c r="B116" s="81"/>
      <c r="C116" s="17"/>
      <c r="D116" s="889"/>
      <c r="E116" s="73"/>
    </row>
    <row r="117" spans="1:5" ht="16.2" thickBot="1">
      <c r="A117" s="893"/>
      <c r="B117" s="310"/>
      <c r="C117" s="113"/>
      <c r="D117" s="512"/>
      <c r="E117" s="894"/>
    </row>
    <row r="118" spans="1:5">
      <c r="A118" s="17" t="s">
        <v>1286</v>
      </c>
      <c r="B118" s="17"/>
      <c r="C118" s="17"/>
      <c r="D118" s="17"/>
      <c r="E118" s="17"/>
    </row>
    <row r="119" spans="1:5">
      <c r="A119" s="69" t="s">
        <v>1737</v>
      </c>
      <c r="B119" s="69"/>
      <c r="C119" s="69"/>
      <c r="D119" s="69"/>
      <c r="E119" s="69"/>
    </row>
    <row r="120" spans="1:5" ht="15.6" thickBot="1">
      <c r="A120" s="17"/>
      <c r="B120" s="17"/>
      <c r="C120" s="17"/>
      <c r="D120" s="17"/>
      <c r="E120" s="17"/>
    </row>
    <row r="121" spans="1:5">
      <c r="A121" s="29"/>
      <c r="B121" s="260" t="s">
        <v>1429</v>
      </c>
      <c r="C121" s="260" t="s">
        <v>1430</v>
      </c>
      <c r="D121" s="260" t="s">
        <v>1431</v>
      </c>
      <c r="E121" s="860" t="s">
        <v>1432</v>
      </c>
    </row>
    <row r="122" spans="1:5">
      <c r="A122" s="72"/>
      <c r="B122" s="81" t="str">
        <f>'Data Sheet'!$C$25</f>
        <v>Rochester Gas &amp; Electric Corporation</v>
      </c>
      <c r="C122" s="81" t="s">
        <v>1433</v>
      </c>
      <c r="D122" s="81" t="s">
        <v>1434</v>
      </c>
      <c r="E122" s="73"/>
    </row>
    <row r="123" spans="1:5">
      <c r="A123" s="72"/>
      <c r="B123" s="81">
        <f>'Data Sheet'!$D$27</f>
        <v>0</v>
      </c>
      <c r="C123" s="81" t="s">
        <v>436</v>
      </c>
      <c r="D123" s="81"/>
      <c r="E123" s="629" t="str">
        <f>'Data Sheet'!$C$38</f>
        <v>12/31/2013</v>
      </c>
    </row>
    <row r="124" spans="1:5">
      <c r="A124" s="87"/>
      <c r="B124" s="89"/>
      <c r="C124" s="89"/>
      <c r="D124" s="89"/>
      <c r="E124" s="85"/>
    </row>
    <row r="125" spans="1:5" ht="15.6">
      <c r="A125" s="68" t="s">
        <v>1288</v>
      </c>
      <c r="B125" s="71"/>
      <c r="C125" s="71"/>
      <c r="D125" s="71"/>
      <c r="E125" s="378"/>
    </row>
    <row r="126" spans="1:5">
      <c r="A126" s="72"/>
      <c r="B126" s="17"/>
      <c r="C126" s="17"/>
      <c r="D126" s="17"/>
      <c r="E126" s="73"/>
    </row>
    <row r="127" spans="1:5">
      <c r="A127" s="87"/>
      <c r="B127" s="673" t="s">
        <v>440</v>
      </c>
      <c r="C127" s="825" t="s">
        <v>441</v>
      </c>
      <c r="D127" s="807" t="s">
        <v>442</v>
      </c>
      <c r="E127" s="808" t="s">
        <v>443</v>
      </c>
    </row>
    <row r="128" spans="1:5">
      <c r="A128" s="72"/>
      <c r="B128" s="81"/>
      <c r="C128" s="346" t="s">
        <v>444</v>
      </c>
      <c r="D128" s="809" t="s">
        <v>445</v>
      </c>
      <c r="E128" s="73"/>
    </row>
    <row r="129" spans="1:5">
      <c r="A129" s="74"/>
      <c r="B129" s="492" t="s">
        <v>446</v>
      </c>
      <c r="C129" s="823" t="s">
        <v>447</v>
      </c>
      <c r="D129" s="822" t="s">
        <v>448</v>
      </c>
      <c r="E129" s="629" t="s">
        <v>449</v>
      </c>
    </row>
    <row r="130" spans="1:5" ht="15.6">
      <c r="A130" s="72"/>
      <c r="B130" s="888" t="s">
        <v>1738</v>
      </c>
      <c r="C130" s="17"/>
      <c r="D130" s="889"/>
      <c r="E130" s="73"/>
    </row>
    <row r="131" spans="1:5" ht="15.6">
      <c r="A131" s="890"/>
      <c r="B131" s="888"/>
      <c r="C131" s="863"/>
      <c r="D131" s="889"/>
      <c r="E131" s="73"/>
    </row>
    <row r="132" spans="1:5">
      <c r="A132" s="890"/>
      <c r="B132" s="81" t="s">
        <v>1739</v>
      </c>
      <c r="C132" s="891" t="s">
        <v>1740</v>
      </c>
      <c r="D132" s="889" t="s">
        <v>453</v>
      </c>
      <c r="E132" s="73"/>
    </row>
    <row r="133" spans="1:5">
      <c r="A133" s="890"/>
      <c r="B133" s="81" t="s">
        <v>1741</v>
      </c>
      <c r="C133" s="891" t="s">
        <v>1742</v>
      </c>
      <c r="D133" s="889" t="s">
        <v>1283</v>
      </c>
      <c r="E133" s="73"/>
    </row>
    <row r="134" spans="1:5">
      <c r="A134" s="890"/>
      <c r="B134" s="81" t="s">
        <v>1743</v>
      </c>
      <c r="C134" s="891" t="s">
        <v>1744</v>
      </c>
      <c r="D134" s="889" t="s">
        <v>456</v>
      </c>
      <c r="E134" s="73"/>
    </row>
    <row r="135" spans="1:5">
      <c r="A135" s="890"/>
      <c r="B135" s="81" t="s">
        <v>344</v>
      </c>
      <c r="C135" s="891" t="s">
        <v>2365</v>
      </c>
      <c r="D135" s="889" t="s">
        <v>4017</v>
      </c>
      <c r="E135" s="73"/>
    </row>
    <row r="136" spans="1:5">
      <c r="A136" s="890"/>
      <c r="B136" s="81" t="s">
        <v>2366</v>
      </c>
      <c r="C136" s="891" t="s">
        <v>2367</v>
      </c>
      <c r="D136" s="889" t="s">
        <v>4017</v>
      </c>
      <c r="E136" s="73"/>
    </row>
    <row r="137" spans="1:5">
      <c r="A137" s="890"/>
      <c r="B137" s="81" t="s">
        <v>2368</v>
      </c>
      <c r="C137" s="891" t="s">
        <v>2369</v>
      </c>
      <c r="D137" s="889" t="s">
        <v>4017</v>
      </c>
      <c r="E137" s="73"/>
    </row>
    <row r="138" spans="1:5">
      <c r="A138" s="890"/>
      <c r="B138" s="81" t="s">
        <v>2370</v>
      </c>
      <c r="C138" s="891" t="s">
        <v>2371</v>
      </c>
      <c r="D138" s="889" t="s">
        <v>453</v>
      </c>
      <c r="E138" s="73"/>
    </row>
    <row r="139" spans="1:5" ht="15.6">
      <c r="A139" s="890"/>
      <c r="B139" s="81" t="s">
        <v>2372</v>
      </c>
      <c r="C139" s="863"/>
      <c r="D139" s="889"/>
      <c r="E139" s="892"/>
    </row>
    <row r="140" spans="1:5" ht="15.6">
      <c r="A140" s="890"/>
      <c r="B140" s="81"/>
      <c r="C140" s="863"/>
      <c r="D140" s="889"/>
      <c r="E140" s="892"/>
    </row>
    <row r="141" spans="1:5">
      <c r="A141" s="890"/>
      <c r="B141" s="81" t="s">
        <v>2373</v>
      </c>
      <c r="C141" s="863"/>
      <c r="D141" s="889"/>
      <c r="E141" s="73"/>
    </row>
    <row r="142" spans="1:5" ht="15.6">
      <c r="A142" s="890"/>
      <c r="B142" s="81"/>
      <c r="C142" s="863"/>
      <c r="D142" s="889"/>
      <c r="E142" s="892"/>
    </row>
    <row r="143" spans="1:5" ht="15.6">
      <c r="A143" s="890"/>
      <c r="B143" s="501" t="s">
        <v>328</v>
      </c>
      <c r="C143" s="17"/>
      <c r="D143" s="889"/>
      <c r="E143" s="892"/>
    </row>
    <row r="144" spans="1:5" ht="15.6">
      <c r="A144" s="890"/>
      <c r="B144" s="888"/>
      <c r="C144" s="17"/>
      <c r="D144" s="889"/>
      <c r="E144" s="892"/>
    </row>
    <row r="145" spans="1:5">
      <c r="A145" s="890"/>
      <c r="B145" s="81"/>
      <c r="C145" s="17"/>
      <c r="D145" s="889"/>
      <c r="E145" s="73"/>
    </row>
    <row r="146" spans="1:5" ht="15.6">
      <c r="A146" s="890"/>
      <c r="B146" s="888" t="s">
        <v>2374</v>
      </c>
      <c r="C146" s="346" t="s">
        <v>2375</v>
      </c>
      <c r="D146" s="889" t="s">
        <v>456</v>
      </c>
      <c r="E146" s="73"/>
    </row>
    <row r="147" spans="1:5">
      <c r="A147" s="890"/>
      <c r="B147" s="81"/>
      <c r="C147" s="17"/>
      <c r="D147" s="889"/>
      <c r="E147" s="73"/>
    </row>
    <row r="148" spans="1:5">
      <c r="A148" s="890"/>
      <c r="B148" s="81"/>
      <c r="C148" s="17"/>
      <c r="D148" s="809"/>
      <c r="E148" s="73"/>
    </row>
    <row r="149" spans="1:5">
      <c r="A149" s="890"/>
      <c r="B149" s="81"/>
      <c r="C149" s="17"/>
      <c r="D149" s="809"/>
      <c r="E149" s="73"/>
    </row>
    <row r="150" spans="1:5">
      <c r="A150" s="890"/>
      <c r="B150" s="81"/>
      <c r="C150" s="17"/>
      <c r="D150" s="809"/>
      <c r="E150" s="73"/>
    </row>
    <row r="151" spans="1:5">
      <c r="A151" s="890"/>
      <c r="B151" s="81"/>
      <c r="C151" s="17"/>
      <c r="D151" s="889"/>
      <c r="E151" s="73"/>
    </row>
    <row r="152" spans="1:5">
      <c r="A152" s="890"/>
      <c r="B152" s="81"/>
      <c r="C152" s="17"/>
      <c r="D152" s="889"/>
      <c r="E152" s="73"/>
    </row>
    <row r="153" spans="1:5">
      <c r="A153" s="890"/>
      <c r="B153" s="81"/>
      <c r="C153" s="17"/>
      <c r="D153" s="889"/>
      <c r="E153" s="73"/>
    </row>
    <row r="154" spans="1:5">
      <c r="A154" s="890"/>
      <c r="B154" s="81"/>
      <c r="C154" s="17"/>
      <c r="D154" s="809"/>
      <c r="E154" s="73"/>
    </row>
    <row r="155" spans="1:5">
      <c r="A155" s="890"/>
      <c r="B155" s="81"/>
      <c r="C155" s="17"/>
      <c r="D155" s="809"/>
      <c r="E155" s="73"/>
    </row>
    <row r="156" spans="1:5">
      <c r="A156" s="890"/>
      <c r="B156" s="81"/>
      <c r="C156" s="17"/>
      <c r="D156" s="889"/>
      <c r="E156" s="73"/>
    </row>
    <row r="157" spans="1:5">
      <c r="A157" s="890"/>
      <c r="B157" s="81"/>
      <c r="C157" s="17"/>
      <c r="D157" s="889"/>
      <c r="E157" s="73"/>
    </row>
    <row r="158" spans="1:5" ht="15.6">
      <c r="A158" s="890"/>
      <c r="B158" s="895"/>
      <c r="C158" s="17"/>
      <c r="D158" s="809"/>
      <c r="E158" s="73"/>
    </row>
    <row r="159" spans="1:5">
      <c r="A159" s="271"/>
      <c r="B159" s="81"/>
      <c r="C159" s="17"/>
      <c r="D159" s="889"/>
      <c r="E159" s="73"/>
    </row>
    <row r="160" spans="1:5">
      <c r="A160" s="271"/>
      <c r="B160" s="81"/>
      <c r="C160" s="17"/>
      <c r="D160" s="889"/>
      <c r="E160" s="73"/>
    </row>
    <row r="161" spans="1:5">
      <c r="A161" s="890"/>
      <c r="B161" s="81"/>
      <c r="C161" s="17"/>
      <c r="D161" s="889"/>
      <c r="E161" s="73"/>
    </row>
    <row r="162" spans="1:5">
      <c r="A162" s="890"/>
      <c r="B162" s="81"/>
      <c r="C162" s="17"/>
      <c r="D162" s="889"/>
      <c r="E162" s="73"/>
    </row>
    <row r="163" spans="1:5">
      <c r="A163" s="890"/>
      <c r="B163" s="501"/>
      <c r="C163" s="17"/>
      <c r="D163" s="889"/>
      <c r="E163" s="73"/>
    </row>
    <row r="164" spans="1:5">
      <c r="A164" s="890"/>
      <c r="B164" s="81"/>
      <c r="C164" s="17"/>
      <c r="D164" s="889"/>
      <c r="E164" s="73"/>
    </row>
    <row r="165" spans="1:5" ht="15.6">
      <c r="A165" s="890"/>
      <c r="B165" s="888"/>
      <c r="C165" s="17"/>
      <c r="D165" s="889"/>
      <c r="E165" s="73"/>
    </row>
    <row r="166" spans="1:5">
      <c r="A166" s="890"/>
      <c r="B166" s="81"/>
      <c r="C166" s="17"/>
      <c r="D166" s="889"/>
      <c r="E166" s="73"/>
    </row>
    <row r="167" spans="1:5">
      <c r="A167" s="890"/>
      <c r="B167" s="81"/>
      <c r="C167" s="17"/>
      <c r="D167" s="889"/>
      <c r="E167" s="73"/>
    </row>
    <row r="168" spans="1:5">
      <c r="A168" s="890"/>
      <c r="B168" s="81"/>
      <c r="C168" s="17"/>
      <c r="D168" s="889"/>
      <c r="E168" s="73"/>
    </row>
    <row r="169" spans="1:5" ht="15.6">
      <c r="A169" s="890"/>
      <c r="B169" s="81"/>
      <c r="C169" s="17"/>
      <c r="D169" s="78"/>
      <c r="E169" s="892"/>
    </row>
    <row r="170" spans="1:5">
      <c r="A170" s="890"/>
      <c r="B170" s="81"/>
      <c r="C170" s="17"/>
      <c r="D170" s="78"/>
      <c r="E170" s="73"/>
    </row>
    <row r="171" spans="1:5">
      <c r="A171" s="890"/>
      <c r="B171" s="81"/>
      <c r="C171" s="17"/>
      <c r="D171" s="889"/>
      <c r="E171" s="73"/>
    </row>
    <row r="172" spans="1:5">
      <c r="A172" s="890"/>
      <c r="B172" s="81"/>
      <c r="C172" s="17"/>
      <c r="D172" s="889"/>
      <c r="E172" s="73"/>
    </row>
    <row r="173" spans="1:5">
      <c r="A173" s="890"/>
      <c r="B173" s="81"/>
      <c r="C173" s="17"/>
      <c r="D173" s="889"/>
      <c r="E173" s="73"/>
    </row>
    <row r="174" spans="1:5">
      <c r="A174" s="890"/>
      <c r="B174" s="81"/>
      <c r="C174" s="17"/>
      <c r="D174" s="889"/>
      <c r="E174" s="73"/>
    </row>
    <row r="175" spans="1:5" ht="16.2" thickBot="1">
      <c r="A175" s="893"/>
      <c r="B175" s="310"/>
      <c r="C175" s="113"/>
      <c r="D175" s="512"/>
      <c r="E175" s="894"/>
    </row>
    <row r="176" spans="1:5">
      <c r="A176" s="17" t="s">
        <v>1286</v>
      </c>
      <c r="B176" s="17"/>
      <c r="C176" s="17"/>
      <c r="D176" s="17"/>
      <c r="E176" s="17"/>
    </row>
    <row r="177" spans="1:5">
      <c r="A177" s="69" t="s">
        <v>2376</v>
      </c>
      <c r="B177" s="69"/>
      <c r="C177" s="69"/>
      <c r="D177" s="69"/>
      <c r="E177" s="69"/>
    </row>
    <row r="179" spans="1:5">
      <c r="A179" s="17"/>
      <c r="B179" s="17"/>
      <c r="C179" s="17"/>
      <c r="D179" s="17"/>
      <c r="E179" s="17"/>
    </row>
    <row r="180" spans="1:5">
      <c r="A180" s="17"/>
    </row>
    <row r="181" spans="1:5">
      <c r="A181" s="17"/>
      <c r="B181" s="17"/>
      <c r="C181" s="69"/>
      <c r="D181" s="69"/>
      <c r="E181" s="69"/>
    </row>
    <row r="184" spans="1:5">
      <c r="A184" s="17"/>
      <c r="B184"/>
    </row>
    <row r="185" spans="1:5">
      <c r="A185" s="17"/>
      <c r="B185"/>
    </row>
    <row r="186" spans="1:5">
      <c r="A186" s="17"/>
      <c r="B186"/>
    </row>
    <row r="187" spans="1:5">
      <c r="A187" s="17"/>
      <c r="B187"/>
    </row>
    <row r="188" spans="1:5">
      <c r="A188" s="17"/>
      <c r="B188"/>
    </row>
    <row r="189" spans="1:5">
      <c r="A189" s="17"/>
      <c r="B189"/>
    </row>
    <row r="190" spans="1:5">
      <c r="A190" s="17"/>
      <c r="B190"/>
    </row>
    <row r="191" spans="1:5">
      <c r="A191" s="17"/>
      <c r="B191"/>
    </row>
    <row r="192" spans="1:5">
      <c r="A192" s="17"/>
      <c r="B192"/>
    </row>
    <row r="193" spans="2:2">
      <c r="B193"/>
    </row>
  </sheetData>
  <customSheetViews>
    <customSheetView guid="{B03EE9F7-5DE6-4312-9CF8-68BFF35B892B}" scale="85" colorId="22" showPageBreaks="1" printArea="1" topLeftCell="A31">
      <selection activeCell="H55" sqref="H55"/>
      <rowBreaks count="2" manualBreakCount="2">
        <brk id="60" max="16383" man="1"/>
        <brk id="119" max="4" man="1"/>
      </rowBreaks>
      <pageMargins left="0.5" right="0.5" top="0" bottom="0" header="0.25" footer="0.25"/>
      <printOptions horizontalCentered="1" verticalCentered="1"/>
      <pageSetup scale="77" fitToHeight="3" orientation="portrait" horizontalDpi="300" verticalDpi="300" r:id="rId1"/>
      <headerFooter alignWithMargins="0"/>
    </customSheetView>
    <customSheetView guid="{6604920B-9A9A-4B1B-8001-ABFAE204A5A1}" scale="85" colorId="22" showPageBreaks="1" topLeftCell="A31">
      <selection activeCell="H55" sqref="H55"/>
      <rowBreaks count="2" manualBreakCount="2">
        <brk id="60" max="16383" man="1"/>
        <brk id="119" max="4" man="1"/>
      </rowBreaks>
      <pageMargins left="0.5" right="0.5" top="0" bottom="0" header="0.25" footer="0.25"/>
      <printOptions horizontalCentered="1" verticalCentered="1"/>
      <pageSetup scale="77" fitToHeight="3" orientation="portrait" horizontalDpi="300" verticalDpi="300" r:id="rId2"/>
      <headerFooter alignWithMargins="0"/>
    </customSheetView>
    <customSheetView guid="{725D19D6-B2FF-4AA6-9BA8-2C93787C1292}" scale="85" colorId="22" showRuler="0" topLeftCell="A31">
      <selection activeCell="H55" sqref="H55"/>
      <rowBreaks count="2" manualBreakCount="2">
        <brk id="60" max="16383" man="1"/>
        <brk id="119" max="4" man="1"/>
      </rowBreaks>
      <pageMargins left="0.5" right="0.5" top="0" bottom="0" header="0.25" footer="0.25"/>
      <printOptions horizontalCentered="1" verticalCentered="1"/>
      <pageSetup scale="77" fitToHeight="3" orientation="portrait" horizontalDpi="300" verticalDpi="300" r:id="rId3"/>
      <headerFooter alignWithMargins="0"/>
    </customSheetView>
    <customSheetView guid="{00D7FFF0-A637-4B2D-8964-7D108FE27DC9}" scale="85" colorId="22" topLeftCell="A31">
      <selection activeCell="H55" sqref="H55"/>
      <rowBreaks count="2" manualBreakCount="2">
        <brk id="60" max="16383" man="1"/>
        <brk id="119" max="4" man="1"/>
      </rowBreaks>
      <pageMargins left="0.5" right="0.5" top="0" bottom="0" header="0.25" footer="0.25"/>
      <printOptions horizontalCentered="1" verticalCentered="1"/>
      <pageSetup scale="77" fitToHeight="3" orientation="portrait" horizontalDpi="300" verticalDpi="300" r:id="rId4"/>
      <headerFooter alignWithMargins="0"/>
    </customSheetView>
    <customSheetView guid="{8930B103-E5CB-49CF-B279-92DC95584FC0}" scale="85" colorId="22" showPageBreaks="1" printArea="1" topLeftCell="A31">
      <selection activeCell="H55" sqref="H55"/>
      <rowBreaks count="2" manualBreakCount="2">
        <brk id="60" max="16383" man="1"/>
        <brk id="119" max="4" man="1"/>
      </rowBreaks>
      <pageMargins left="0.5" right="0.5" top="0" bottom="0" header="0.25" footer="0.25"/>
      <printOptions horizontalCentered="1" verticalCentered="1"/>
      <pageSetup scale="77" fitToHeight="3" orientation="portrait" horizontalDpi="300" verticalDpi="300" r:id="rId5"/>
      <headerFooter alignWithMargins="0"/>
    </customSheetView>
  </customSheetViews>
  <phoneticPr fontId="54" type="noConversion"/>
  <printOptions horizontalCentered="1" verticalCentered="1"/>
  <pageMargins left="0.5" right="0.5" top="0" bottom="0" header="0.25" footer="0.25"/>
  <pageSetup scale="77" fitToHeight="3" orientation="portrait" horizontalDpi="300" verticalDpi="300" r:id="rId6"/>
  <headerFooter alignWithMargins="0"/>
  <rowBreaks count="2" manualBreakCount="2">
    <brk id="60" max="16383" man="1"/>
    <brk id="119" max="4" man="1"/>
  </rowBreaks>
  <drawing r:id="rId7"/>
</worksheet>
</file>

<file path=xl/worksheets/sheet60.xml><?xml version="1.0" encoding="utf-8"?>
<worksheet xmlns="http://schemas.openxmlformats.org/spreadsheetml/2006/main" xmlns:r="http://schemas.openxmlformats.org/officeDocument/2006/relationships">
  <sheetPr transitionEvaluation="1"/>
  <dimension ref="A1:L194"/>
  <sheetViews>
    <sheetView defaultGridColor="0" topLeftCell="C32" colorId="22" zoomScale="85" zoomScaleNormal="85" workbookViewId="0">
      <selection activeCell="J32" sqref="J32"/>
    </sheetView>
  </sheetViews>
  <sheetFormatPr defaultColWidth="9.6328125" defaultRowHeight="15"/>
  <cols>
    <col min="1" max="1" width="4.6328125" customWidth="1"/>
    <col min="2" max="2" width="25.6328125" customWidth="1"/>
    <col min="3" max="4" width="24.6328125" customWidth="1"/>
    <col min="5" max="5" width="27.1796875" customWidth="1"/>
    <col min="6" max="6" width="1.6328125" customWidth="1"/>
    <col min="7" max="7" width="27.81640625" customWidth="1"/>
    <col min="8" max="8" width="26.453125" customWidth="1"/>
    <col min="10" max="10" width="25.6328125" customWidth="1"/>
    <col min="11" max="11" width="15.6328125" customWidth="1"/>
    <col min="12" max="12" width="4.6328125" customWidth="1"/>
  </cols>
  <sheetData>
    <row r="1" spans="1:12">
      <c r="A1" s="1107" t="s">
        <v>1429</v>
      </c>
      <c r="B1" s="1108"/>
      <c r="C1" s="1220" t="s">
        <v>2377</v>
      </c>
      <c r="D1" s="1221" t="s">
        <v>1431</v>
      </c>
      <c r="E1" s="1222" t="s">
        <v>1432</v>
      </c>
      <c r="F1" s="1107" t="s">
        <v>1429</v>
      </c>
      <c r="G1" s="1108"/>
      <c r="H1" s="1220" t="s">
        <v>2377</v>
      </c>
      <c r="I1" s="1223"/>
      <c r="J1" s="1221" t="s">
        <v>1431</v>
      </c>
      <c r="K1" s="1224" t="s">
        <v>1432</v>
      </c>
      <c r="L1" s="1207"/>
    </row>
    <row r="2" spans="1:12">
      <c r="A2" s="72" t="str">
        <f>'Data Sheet'!$C$25</f>
        <v>Rochester Gas &amp; Electric Corporation</v>
      </c>
      <c r="B2" s="1105"/>
      <c r="C2" s="1168" t="s">
        <v>3699</v>
      </c>
      <c r="D2" s="1225" t="s">
        <v>1434</v>
      </c>
      <c r="E2" s="1226"/>
      <c r="F2" s="72" t="str">
        <f>'Data Sheet'!$C$25</f>
        <v>Rochester Gas &amp; Electric Corporation</v>
      </c>
      <c r="G2" s="1105"/>
      <c r="H2" s="1168" t="s">
        <v>3699</v>
      </c>
      <c r="I2" s="1105"/>
      <c r="J2" s="1225" t="s">
        <v>1434</v>
      </c>
      <c r="K2" s="1168"/>
      <c r="L2" s="1169"/>
    </row>
    <row r="3" spans="1:12" ht="15" customHeight="1" thickBot="1">
      <c r="A3" s="1192"/>
      <c r="B3" s="1158"/>
      <c r="C3" s="1192" t="s">
        <v>3700</v>
      </c>
      <c r="D3" s="1227" t="str">
        <f>'Data Sheet'!$C$40</f>
        <v xml:space="preserve"> </v>
      </c>
      <c r="E3" s="1200" t="str">
        <f>'Data Sheet'!$C$38</f>
        <v>12/31/2013</v>
      </c>
      <c r="F3" s="1192"/>
      <c r="G3" s="1158"/>
      <c r="H3" s="1192" t="s">
        <v>3700</v>
      </c>
      <c r="I3" s="1158"/>
      <c r="J3" s="1227" t="str">
        <f>'Data Sheet'!$C$40</f>
        <v xml:space="preserve"> </v>
      </c>
      <c r="K3" s="1141" t="str">
        <f>'Data Sheet'!$C$38</f>
        <v>12/31/2013</v>
      </c>
      <c r="L3" s="1167"/>
    </row>
    <row r="4" spans="1:12" ht="15" customHeight="1" thickBot="1">
      <c r="A4" s="728" t="s">
        <v>1685</v>
      </c>
      <c r="B4" s="729"/>
      <c r="C4" s="1228"/>
      <c r="D4" s="1228"/>
      <c r="E4" s="1229"/>
      <c r="F4" s="728" t="s">
        <v>1686</v>
      </c>
      <c r="G4" s="729"/>
      <c r="H4" s="729"/>
      <c r="I4" s="1228"/>
      <c r="J4" s="1228"/>
      <c r="K4" s="1230"/>
      <c r="L4" s="1231"/>
    </row>
    <row r="5" spans="1:12" ht="15.6">
      <c r="A5" s="68"/>
      <c r="B5" s="71"/>
      <c r="C5" s="1106"/>
      <c r="D5" s="1106"/>
      <c r="E5" s="1167"/>
      <c r="F5" s="68"/>
      <c r="G5" s="71"/>
      <c r="H5" s="71"/>
      <c r="I5" s="1106"/>
      <c r="J5" s="1106"/>
      <c r="K5" s="1106"/>
      <c r="L5" s="1169"/>
    </row>
    <row r="6" spans="1:12">
      <c r="A6" s="1168" t="s">
        <v>1687</v>
      </c>
      <c r="B6" s="1105"/>
      <c r="C6" s="1105"/>
      <c r="D6" s="1105" t="s">
        <v>1688</v>
      </c>
      <c r="E6" s="1169"/>
      <c r="F6" s="1168" t="s">
        <v>1689</v>
      </c>
      <c r="G6" s="1105"/>
      <c r="H6" s="1105"/>
      <c r="I6" s="1105" t="s">
        <v>1690</v>
      </c>
      <c r="J6" s="1105"/>
      <c r="K6" s="1105"/>
      <c r="L6" s="1169"/>
    </row>
    <row r="7" spans="1:12">
      <c r="A7" s="1168" t="s">
        <v>1691</v>
      </c>
      <c r="B7" s="1105"/>
      <c r="C7" s="1105"/>
      <c r="D7" s="1105" t="s">
        <v>1692</v>
      </c>
      <c r="E7" s="1169"/>
      <c r="F7" s="1168" t="s">
        <v>1693</v>
      </c>
      <c r="G7" s="1105"/>
      <c r="H7" s="1105"/>
      <c r="I7" s="1105" t="s">
        <v>1694</v>
      </c>
      <c r="J7" s="1105"/>
      <c r="K7" s="1105"/>
      <c r="L7" s="1169"/>
    </row>
    <row r="8" spans="1:12">
      <c r="A8" s="1168" t="s">
        <v>1695</v>
      </c>
      <c r="B8" s="1105"/>
      <c r="C8" s="1105"/>
      <c r="D8" s="1105" t="s">
        <v>1696</v>
      </c>
      <c r="E8" s="1169"/>
      <c r="F8" s="1168" t="s">
        <v>1697</v>
      </c>
      <c r="G8" s="1105"/>
      <c r="H8" s="1105"/>
      <c r="I8" s="1105" t="s">
        <v>1698</v>
      </c>
      <c r="J8" s="1105"/>
      <c r="K8" s="1105"/>
      <c r="L8" s="1169"/>
    </row>
    <row r="9" spans="1:12">
      <c r="A9" s="1168" t="s">
        <v>1699</v>
      </c>
      <c r="B9" s="1105"/>
      <c r="C9" s="1105"/>
      <c r="D9" s="1105" t="s">
        <v>1700</v>
      </c>
      <c r="E9" s="1169"/>
      <c r="F9" s="1168" t="s">
        <v>1701</v>
      </c>
      <c r="G9" s="1105"/>
      <c r="H9" s="1105"/>
      <c r="I9" s="1105" t="s">
        <v>1702</v>
      </c>
      <c r="J9" s="1105"/>
      <c r="K9" s="1105"/>
      <c r="L9" s="1169"/>
    </row>
    <row r="10" spans="1:12">
      <c r="A10" s="1168" t="s">
        <v>4053</v>
      </c>
      <c r="B10" s="1105"/>
      <c r="C10" s="1105"/>
      <c r="D10" s="1105" t="s">
        <v>4054</v>
      </c>
      <c r="E10" s="1169"/>
      <c r="F10" s="1168" t="s">
        <v>4055</v>
      </c>
      <c r="G10" s="1105"/>
      <c r="H10" s="1105"/>
      <c r="I10" s="1105" t="s">
        <v>4056</v>
      </c>
      <c r="J10" s="1105"/>
      <c r="K10" s="1105"/>
      <c r="L10" s="1169"/>
    </row>
    <row r="11" spans="1:12">
      <c r="A11" s="1168" t="s">
        <v>4057</v>
      </c>
      <c r="B11" s="1105"/>
      <c r="C11" s="1105"/>
      <c r="D11" s="1105" t="s">
        <v>4058</v>
      </c>
      <c r="E11" s="1169"/>
      <c r="F11" s="1168" t="s">
        <v>4059</v>
      </c>
      <c r="G11" s="1105"/>
      <c r="H11" s="1105"/>
      <c r="I11" s="1105" t="s">
        <v>4060</v>
      </c>
      <c r="J11" s="1105"/>
      <c r="K11" s="1105"/>
      <c r="L11" s="1169"/>
    </row>
    <row r="12" spans="1:12">
      <c r="A12" s="1168" t="s">
        <v>4061</v>
      </c>
      <c r="B12" s="1105"/>
      <c r="C12" s="1105"/>
      <c r="D12" s="1105" t="s">
        <v>4062</v>
      </c>
      <c r="E12" s="1169"/>
      <c r="F12" s="1168" t="s">
        <v>4063</v>
      </c>
      <c r="G12" s="1105"/>
      <c r="H12" s="1105"/>
      <c r="I12" s="1105" t="s">
        <v>4064</v>
      </c>
      <c r="J12" s="1105"/>
      <c r="K12" s="1105"/>
      <c r="L12" s="1169"/>
    </row>
    <row r="13" spans="1:12">
      <c r="A13" s="1168" t="s">
        <v>705</v>
      </c>
      <c r="B13" s="1105"/>
      <c r="C13" s="1105"/>
      <c r="D13" s="1105" t="s">
        <v>706</v>
      </c>
      <c r="E13" s="1169"/>
      <c r="F13" s="1168" t="s">
        <v>510</v>
      </c>
      <c r="G13" s="1105"/>
      <c r="H13" s="1105"/>
      <c r="I13" s="1105" t="s">
        <v>511</v>
      </c>
      <c r="J13" s="1105"/>
      <c r="K13" s="1105"/>
      <c r="L13" s="1169"/>
    </row>
    <row r="14" spans="1:12">
      <c r="A14" s="1168" t="s">
        <v>512</v>
      </c>
      <c r="B14" s="1105"/>
      <c r="C14" s="1105"/>
      <c r="D14" s="1105" t="s">
        <v>513</v>
      </c>
      <c r="E14" s="1169"/>
      <c r="F14" s="1168" t="s">
        <v>514</v>
      </c>
      <c r="G14" s="1105"/>
      <c r="H14" s="1105"/>
      <c r="I14" s="1105" t="s">
        <v>643</v>
      </c>
      <c r="J14" s="1105"/>
      <c r="K14" s="1105"/>
      <c r="L14" s="1169"/>
    </row>
    <row r="15" spans="1:12">
      <c r="A15" s="1168" t="s">
        <v>644</v>
      </c>
      <c r="B15" s="1105"/>
      <c r="C15" s="1105"/>
      <c r="D15" s="1105" t="s">
        <v>645</v>
      </c>
      <c r="E15" s="1169"/>
      <c r="F15" s="1168" t="s">
        <v>646</v>
      </c>
      <c r="G15" s="1105"/>
      <c r="H15" s="1105"/>
      <c r="I15" s="1105" t="s">
        <v>647</v>
      </c>
      <c r="J15" s="1105"/>
      <c r="K15" s="1105"/>
      <c r="L15" s="1169"/>
    </row>
    <row r="16" spans="1:12">
      <c r="A16" s="1168" t="s">
        <v>648</v>
      </c>
      <c r="B16" s="1105"/>
      <c r="C16" s="1105"/>
      <c r="D16" s="1105" t="s">
        <v>649</v>
      </c>
      <c r="E16" s="1169"/>
      <c r="F16" s="1168" t="s">
        <v>650</v>
      </c>
      <c r="G16" s="1105"/>
      <c r="H16" s="1105"/>
      <c r="I16" s="1105" t="s">
        <v>651</v>
      </c>
      <c r="J16" s="1105"/>
      <c r="K16" s="1105"/>
      <c r="L16" s="1169"/>
    </row>
    <row r="17" spans="1:12">
      <c r="A17" s="1168" t="s">
        <v>652</v>
      </c>
      <c r="B17" s="1105"/>
      <c r="C17" s="1105"/>
      <c r="D17" s="1105" t="s">
        <v>653</v>
      </c>
      <c r="E17" s="1169"/>
      <c r="F17" s="1168" t="s">
        <v>654</v>
      </c>
      <c r="G17" s="1105"/>
      <c r="H17" s="1105"/>
      <c r="I17" s="1105" t="s">
        <v>655</v>
      </c>
      <c r="J17" s="1105"/>
      <c r="K17" s="1105"/>
      <c r="L17" s="1169"/>
    </row>
    <row r="18" spans="1:12">
      <c r="A18" s="1168" t="s">
        <v>656</v>
      </c>
      <c r="B18" s="1105"/>
      <c r="C18" s="1105"/>
      <c r="D18" s="1105" t="s">
        <v>657</v>
      </c>
      <c r="E18" s="1169"/>
      <c r="F18" s="1168" t="s">
        <v>658</v>
      </c>
      <c r="G18" s="1105"/>
      <c r="H18" s="1105"/>
      <c r="I18" s="1105" t="s">
        <v>659</v>
      </c>
      <c r="J18" s="1105"/>
      <c r="K18" s="1105"/>
      <c r="L18" s="1169"/>
    </row>
    <row r="19" spans="1:12">
      <c r="A19" s="1168" t="s">
        <v>660</v>
      </c>
      <c r="B19" s="1105"/>
      <c r="C19" s="1105"/>
      <c r="D19" s="1105" t="s">
        <v>661</v>
      </c>
      <c r="E19" s="1169"/>
      <c r="F19" s="1168" t="s">
        <v>662</v>
      </c>
      <c r="G19" s="1105"/>
      <c r="H19" s="1105"/>
      <c r="I19" s="1105" t="s">
        <v>663</v>
      </c>
      <c r="J19" s="1105"/>
      <c r="K19" s="1105"/>
      <c r="L19" s="1169"/>
    </row>
    <row r="20" spans="1:12">
      <c r="A20" s="1168" t="s">
        <v>664</v>
      </c>
      <c r="B20" s="1105"/>
      <c r="C20" s="1105"/>
      <c r="D20" s="1105" t="s">
        <v>665</v>
      </c>
      <c r="E20" s="1169"/>
      <c r="F20" s="1168" t="s">
        <v>666</v>
      </c>
      <c r="G20" s="1105"/>
      <c r="H20" s="1105"/>
      <c r="I20" s="1105"/>
      <c r="J20" s="1105"/>
      <c r="K20" s="1105"/>
      <c r="L20" s="1169"/>
    </row>
    <row r="21" spans="1:12">
      <c r="A21" s="1168" t="s">
        <v>667</v>
      </c>
      <c r="B21" s="1105"/>
      <c r="C21" s="1105"/>
      <c r="D21" s="1105" t="s">
        <v>668</v>
      </c>
      <c r="E21" s="1169"/>
      <c r="F21" s="1168"/>
      <c r="G21" s="1105"/>
      <c r="H21" s="1105"/>
      <c r="I21" s="1105"/>
      <c r="J21" s="1105"/>
      <c r="K21" s="1105"/>
      <c r="L21" s="1169"/>
    </row>
    <row r="22" spans="1:12">
      <c r="A22" s="1168" t="s">
        <v>669</v>
      </c>
      <c r="B22" s="1105"/>
      <c r="C22" s="1105"/>
      <c r="D22" s="1105" t="s">
        <v>670</v>
      </c>
      <c r="E22" s="1169"/>
      <c r="F22" s="1168"/>
      <c r="G22" s="1105"/>
      <c r="H22" s="1105"/>
      <c r="I22" s="1105"/>
      <c r="J22" s="1105"/>
      <c r="K22" s="1105"/>
      <c r="L22" s="1169"/>
    </row>
    <row r="23" spans="1:12" ht="15.6" thickBot="1">
      <c r="A23" s="1168"/>
      <c r="B23" s="1105"/>
      <c r="C23" s="1105"/>
      <c r="D23" s="1105"/>
      <c r="E23" s="1169"/>
      <c r="F23" s="1168"/>
      <c r="G23" s="1105"/>
      <c r="H23" s="1105"/>
      <c r="I23" s="1105"/>
      <c r="J23" s="1105"/>
      <c r="K23" s="1105"/>
      <c r="L23" s="1169"/>
    </row>
    <row r="24" spans="1:12" ht="15.6" thickBot="1">
      <c r="A24" s="1222"/>
      <c r="B24" s="1232"/>
      <c r="C24" s="1233"/>
      <c r="D24" s="1233"/>
      <c r="E24" s="1207"/>
      <c r="F24" s="1224" t="s">
        <v>671</v>
      </c>
      <c r="G24" s="1207"/>
      <c r="H24" s="1234" t="s">
        <v>672</v>
      </c>
      <c r="I24" s="730" t="s">
        <v>673</v>
      </c>
      <c r="J24" s="1229"/>
      <c r="K24" s="1207" t="s">
        <v>674</v>
      </c>
      <c r="L24" s="1222"/>
    </row>
    <row r="25" spans="1:12">
      <c r="A25" s="1235" t="s">
        <v>1357</v>
      </c>
      <c r="B25" s="1118" t="s">
        <v>1140</v>
      </c>
      <c r="C25" s="1106" t="s">
        <v>1413</v>
      </c>
      <c r="D25" s="1106"/>
      <c r="E25" s="1167"/>
      <c r="F25" s="1166" t="s">
        <v>4209</v>
      </c>
      <c r="G25" s="1167"/>
      <c r="H25" s="1236" t="s">
        <v>4209</v>
      </c>
      <c r="I25" s="1167" t="s">
        <v>4208</v>
      </c>
      <c r="J25" s="1167" t="s">
        <v>4717</v>
      </c>
      <c r="K25" s="1167" t="s">
        <v>675</v>
      </c>
      <c r="L25" s="1235" t="s">
        <v>1357</v>
      </c>
    </row>
    <row r="26" spans="1:12" ht="15.6" thickBot="1">
      <c r="A26" s="1237" t="s">
        <v>1360</v>
      </c>
      <c r="B26" s="1238" t="s">
        <v>446</v>
      </c>
      <c r="C26" s="1228" t="s">
        <v>447</v>
      </c>
      <c r="D26" s="1228"/>
      <c r="E26" s="1239"/>
      <c r="F26" s="1240" t="s">
        <v>448</v>
      </c>
      <c r="G26" s="1239"/>
      <c r="H26" s="1238" t="s">
        <v>449</v>
      </c>
      <c r="I26" s="1237" t="s">
        <v>1953</v>
      </c>
      <c r="J26" s="1237" t="s">
        <v>1954</v>
      </c>
      <c r="K26" s="1237" t="s">
        <v>1955</v>
      </c>
      <c r="L26" s="1237" t="s">
        <v>1360</v>
      </c>
    </row>
    <row r="27" spans="1:12">
      <c r="A27" s="1241">
        <v>1</v>
      </c>
      <c r="B27" s="1169" t="s">
        <v>423</v>
      </c>
      <c r="C27" s="1105"/>
      <c r="D27" s="1105"/>
      <c r="E27" s="1169"/>
      <c r="F27" s="1242"/>
      <c r="G27" s="1243"/>
      <c r="H27" s="1244"/>
      <c r="I27" s="1169"/>
      <c r="J27" s="1244">
        <v>0</v>
      </c>
      <c r="K27" s="1244"/>
      <c r="L27" s="1235">
        <v>1</v>
      </c>
    </row>
    <row r="28" spans="1:12">
      <c r="A28" s="1241">
        <v>2</v>
      </c>
      <c r="B28" s="1169" t="s">
        <v>4980</v>
      </c>
      <c r="C28" s="1105" t="s">
        <v>4981</v>
      </c>
      <c r="D28" s="1105"/>
      <c r="E28" s="1169"/>
      <c r="F28" s="1242"/>
      <c r="G28" s="1243"/>
      <c r="H28" s="1244">
        <v>313861</v>
      </c>
      <c r="I28" s="1169">
        <v>930.2</v>
      </c>
      <c r="J28" s="1244">
        <f>+G28+H28</f>
        <v>313861</v>
      </c>
      <c r="K28" s="1244"/>
      <c r="L28" s="1235">
        <v>2</v>
      </c>
    </row>
    <row r="29" spans="1:12">
      <c r="A29" s="1241">
        <v>3</v>
      </c>
      <c r="B29" s="1169"/>
      <c r="C29" s="1105"/>
      <c r="D29" s="1105"/>
      <c r="E29" s="1169"/>
      <c r="F29" s="1242"/>
      <c r="G29" s="1243"/>
      <c r="H29" s="1244"/>
      <c r="I29" s="1169"/>
      <c r="J29" s="1244">
        <v>0</v>
      </c>
      <c r="K29" s="1244"/>
      <c r="L29" s="1235">
        <v>3</v>
      </c>
    </row>
    <row r="30" spans="1:12">
      <c r="A30" s="1241">
        <v>4</v>
      </c>
      <c r="B30" s="1169"/>
      <c r="C30" s="1105"/>
      <c r="D30" s="1105"/>
      <c r="E30" s="1169"/>
      <c r="F30" s="1242"/>
      <c r="G30" s="1243"/>
      <c r="H30" s="1244"/>
      <c r="I30" s="1169"/>
      <c r="J30" s="1244">
        <v>0</v>
      </c>
      <c r="K30" s="1244"/>
      <c r="L30" s="1235">
        <v>4</v>
      </c>
    </row>
    <row r="31" spans="1:12">
      <c r="A31" s="1241">
        <v>5</v>
      </c>
      <c r="B31" s="1169"/>
      <c r="C31" s="1105"/>
      <c r="D31" s="1105"/>
      <c r="E31" s="1169"/>
      <c r="F31" s="1242"/>
      <c r="G31" s="1243"/>
      <c r="H31" s="1244"/>
      <c r="I31" s="1169"/>
      <c r="J31" s="1244">
        <v>0</v>
      </c>
      <c r="K31" s="1244"/>
      <c r="L31" s="1235">
        <v>5</v>
      </c>
    </row>
    <row r="32" spans="1:12">
      <c r="A32" s="1241">
        <v>6</v>
      </c>
      <c r="B32" s="1169" t="s">
        <v>424</v>
      </c>
      <c r="C32" s="1105"/>
      <c r="D32" s="1105"/>
      <c r="E32" s="1169"/>
      <c r="F32" s="1242"/>
      <c r="G32" s="1243"/>
      <c r="H32" s="1244"/>
      <c r="I32" s="1169"/>
      <c r="J32" s="1244">
        <v>0</v>
      </c>
      <c r="K32" s="1244"/>
      <c r="L32" s="1235">
        <v>6</v>
      </c>
    </row>
    <row r="33" spans="1:12">
      <c r="A33" s="1241">
        <v>7</v>
      </c>
      <c r="B33" s="1169" t="s">
        <v>4980</v>
      </c>
      <c r="C33" s="1105" t="s">
        <v>4982</v>
      </c>
      <c r="D33" s="1105"/>
      <c r="E33" s="1169"/>
      <c r="F33" s="1242"/>
      <c r="G33" s="1243"/>
      <c r="H33" s="1244">
        <v>35678</v>
      </c>
      <c r="I33" s="1169">
        <v>920</v>
      </c>
      <c r="J33" s="1244">
        <f t="shared" ref="J33:J38" si="0">+G33+H33</f>
        <v>35678</v>
      </c>
      <c r="K33" s="1244"/>
      <c r="L33" s="1235">
        <v>7</v>
      </c>
    </row>
    <row r="34" spans="1:12">
      <c r="A34" s="1241">
        <v>8</v>
      </c>
      <c r="B34" s="1169" t="s">
        <v>4980</v>
      </c>
      <c r="C34" s="1105" t="s">
        <v>4983</v>
      </c>
      <c r="D34" s="1105"/>
      <c r="E34" s="1169"/>
      <c r="F34" s="1242"/>
      <c r="G34" s="1243"/>
      <c r="H34" s="1244">
        <v>26000</v>
      </c>
      <c r="I34" s="1169">
        <v>930.2</v>
      </c>
      <c r="J34" s="1244">
        <f t="shared" si="0"/>
        <v>26000</v>
      </c>
      <c r="K34" s="1244"/>
      <c r="L34" s="1235">
        <v>8</v>
      </c>
    </row>
    <row r="35" spans="1:12">
      <c r="A35" s="1241">
        <v>9</v>
      </c>
      <c r="B35" s="1169" t="s">
        <v>4980</v>
      </c>
      <c r="C35" s="1105" t="s">
        <v>4984</v>
      </c>
      <c r="D35" s="1105"/>
      <c r="E35" s="1169"/>
      <c r="F35" s="1242"/>
      <c r="G35" s="1243"/>
      <c r="H35" s="1244">
        <v>259720</v>
      </c>
      <c r="I35" s="1169">
        <v>920</v>
      </c>
      <c r="J35" s="1244">
        <f t="shared" si="0"/>
        <v>259720</v>
      </c>
      <c r="K35" s="1244"/>
      <c r="L35" s="1235">
        <v>9</v>
      </c>
    </row>
    <row r="36" spans="1:12">
      <c r="A36" s="1241">
        <v>10</v>
      </c>
      <c r="B36" s="1169" t="s">
        <v>4980</v>
      </c>
      <c r="C36" s="1105" t="s">
        <v>4981</v>
      </c>
      <c r="D36" s="1105"/>
      <c r="E36" s="1169"/>
      <c r="F36" s="1242"/>
      <c r="G36" s="1243"/>
      <c r="H36" s="1244">
        <v>182281</v>
      </c>
      <c r="I36" s="1169">
        <v>930.2</v>
      </c>
      <c r="J36" s="1244">
        <f t="shared" si="0"/>
        <v>182281</v>
      </c>
      <c r="K36" s="1244"/>
      <c r="L36" s="1235">
        <v>10</v>
      </c>
    </row>
    <row r="37" spans="1:12">
      <c r="A37" s="1241">
        <v>11</v>
      </c>
      <c r="B37" s="1169" t="s">
        <v>4985</v>
      </c>
      <c r="C37" s="1105" t="s">
        <v>4986</v>
      </c>
      <c r="D37" s="1105"/>
      <c r="E37" s="1169"/>
      <c r="F37" s="1242"/>
      <c r="G37" s="1243">
        <v>26329</v>
      </c>
      <c r="H37" s="1244"/>
      <c r="I37" s="1169">
        <v>920</v>
      </c>
      <c r="J37" s="1244">
        <f t="shared" si="0"/>
        <v>26329</v>
      </c>
      <c r="K37" s="1244"/>
      <c r="L37" s="1235">
        <v>11</v>
      </c>
    </row>
    <row r="38" spans="1:12">
      <c r="A38" s="1226">
        <v>12</v>
      </c>
      <c r="B38" s="1169" t="s">
        <v>4985</v>
      </c>
      <c r="C38" s="1105" t="s">
        <v>4987</v>
      </c>
      <c r="D38" s="1105"/>
      <c r="E38" s="1169"/>
      <c r="F38" s="1168"/>
      <c r="G38" s="1244">
        <v>101010</v>
      </c>
      <c r="H38" s="1244"/>
      <c r="I38" s="1169">
        <v>920</v>
      </c>
      <c r="J38" s="1244">
        <f t="shared" si="0"/>
        <v>101010</v>
      </c>
      <c r="K38" s="1244"/>
      <c r="L38" s="1235">
        <v>12</v>
      </c>
    </row>
    <row r="39" spans="1:12">
      <c r="A39" s="1226">
        <v>13</v>
      </c>
      <c r="B39" s="73" t="s">
        <v>4985</v>
      </c>
      <c r="C39" s="1738" t="s">
        <v>4991</v>
      </c>
      <c r="D39" s="1105"/>
      <c r="E39" s="1169"/>
      <c r="F39" s="1168"/>
      <c r="G39" s="1244">
        <v>43055</v>
      </c>
      <c r="H39" s="1244"/>
      <c r="I39" s="1169">
        <v>930.2</v>
      </c>
      <c r="J39" s="1244">
        <f>+H39+G39</f>
        <v>43055</v>
      </c>
      <c r="K39" s="1244"/>
      <c r="L39" s="1235">
        <v>13</v>
      </c>
    </row>
    <row r="40" spans="1:12">
      <c r="A40" s="1226">
        <v>14</v>
      </c>
      <c r="E40" s="1169"/>
      <c r="F40" s="1168"/>
      <c r="G40" s="1244"/>
      <c r="H40" s="1244"/>
      <c r="I40" s="1169"/>
      <c r="J40" s="1244"/>
      <c r="K40" s="1244"/>
      <c r="L40" s="1235">
        <v>14</v>
      </c>
    </row>
    <row r="41" spans="1:12">
      <c r="A41" s="1226">
        <v>15</v>
      </c>
      <c r="B41" s="1169" t="s">
        <v>4985</v>
      </c>
      <c r="C41" s="17" t="s">
        <v>4988</v>
      </c>
      <c r="D41" s="1105"/>
      <c r="E41" s="1169"/>
      <c r="F41" s="1168"/>
      <c r="G41" s="1244">
        <v>-181</v>
      </c>
      <c r="H41" s="1244"/>
      <c r="I41" s="1169">
        <v>930.2</v>
      </c>
      <c r="J41" s="1244">
        <f>+G41+H41</f>
        <v>-181</v>
      </c>
      <c r="K41" s="1244"/>
      <c r="L41" s="1235">
        <v>15</v>
      </c>
    </row>
    <row r="42" spans="1:12">
      <c r="A42" s="1226">
        <v>16</v>
      </c>
      <c r="B42" s="73" t="s">
        <v>4989</v>
      </c>
      <c r="C42" s="1105" t="s">
        <v>4988</v>
      </c>
      <c r="D42" s="1105"/>
      <c r="E42" s="1169"/>
      <c r="F42" s="1168"/>
      <c r="G42" s="1244">
        <v>856</v>
      </c>
      <c r="H42" s="1244"/>
      <c r="I42" s="1169">
        <v>930.2</v>
      </c>
      <c r="J42" s="1244">
        <f>+G42+H42</f>
        <v>856</v>
      </c>
      <c r="K42" s="1244"/>
      <c r="L42" s="1235">
        <v>16</v>
      </c>
    </row>
    <row r="43" spans="1:12">
      <c r="A43" s="1226">
        <v>17</v>
      </c>
      <c r="B43" s="73" t="s">
        <v>4990</v>
      </c>
      <c r="C43" s="1105" t="s">
        <v>4988</v>
      </c>
      <c r="D43" s="1105"/>
      <c r="E43" s="1169"/>
      <c r="F43" s="1168"/>
      <c r="G43" s="1244"/>
      <c r="H43" s="1244">
        <v>4920</v>
      </c>
      <c r="I43" s="1169">
        <v>930.2</v>
      </c>
      <c r="J43" s="1244">
        <f>+H43</f>
        <v>4920</v>
      </c>
      <c r="K43" s="1244"/>
      <c r="L43" s="1235">
        <v>17</v>
      </c>
    </row>
    <row r="44" spans="1:12">
      <c r="A44" s="1226">
        <v>18</v>
      </c>
      <c r="B44" s="1169"/>
      <c r="C44" s="1105"/>
      <c r="D44" s="1105"/>
      <c r="E44" s="1169"/>
      <c r="F44" s="1168"/>
      <c r="G44" s="1244"/>
      <c r="H44" s="1244"/>
      <c r="I44" s="1169"/>
      <c r="J44" s="1244">
        <v>0</v>
      </c>
      <c r="K44" s="1244"/>
      <c r="L44" s="1235">
        <v>18</v>
      </c>
    </row>
    <row r="45" spans="1:12">
      <c r="A45" s="1226">
        <v>19</v>
      </c>
      <c r="B45" s="1169"/>
      <c r="C45" s="1105"/>
      <c r="D45" s="1105"/>
      <c r="E45" s="1169"/>
      <c r="F45" s="1168"/>
      <c r="G45" s="1244"/>
      <c r="H45" s="1244"/>
      <c r="I45" s="1169"/>
      <c r="J45" s="1244">
        <v>0</v>
      </c>
      <c r="K45" s="1244"/>
      <c r="L45" s="1235">
        <v>19</v>
      </c>
    </row>
    <row r="46" spans="1:12">
      <c r="A46" s="1226">
        <v>20</v>
      </c>
      <c r="B46" s="1169"/>
      <c r="C46" s="1105"/>
      <c r="D46" s="1105"/>
      <c r="E46" s="1169"/>
      <c r="F46" s="1168"/>
      <c r="G46" s="1244"/>
      <c r="H46" s="1244"/>
      <c r="I46" s="1169"/>
      <c r="J46" s="1244">
        <f t="shared" ref="J46:J63" si="1">G46+H46</f>
        <v>0</v>
      </c>
      <c r="K46" s="1244"/>
      <c r="L46" s="1235">
        <v>20</v>
      </c>
    </row>
    <row r="47" spans="1:12">
      <c r="A47" s="1226">
        <v>21</v>
      </c>
      <c r="B47" s="1169"/>
      <c r="C47" s="1105"/>
      <c r="D47" s="1105"/>
      <c r="E47" s="1169"/>
      <c r="F47" s="1168"/>
      <c r="G47" s="1244"/>
      <c r="H47" s="1244"/>
      <c r="I47" s="1169"/>
      <c r="J47" s="1244">
        <f t="shared" si="1"/>
        <v>0</v>
      </c>
      <c r="K47" s="1244"/>
      <c r="L47" s="1235">
        <v>21</v>
      </c>
    </row>
    <row r="48" spans="1:12">
      <c r="A48" s="1226">
        <v>22</v>
      </c>
      <c r="B48" s="1169"/>
      <c r="C48" s="1105"/>
      <c r="D48" s="1105"/>
      <c r="E48" s="1169"/>
      <c r="F48" s="1168"/>
      <c r="G48" s="1244"/>
      <c r="H48" s="1244"/>
      <c r="I48" s="1169"/>
      <c r="J48" s="1244">
        <f t="shared" si="1"/>
        <v>0</v>
      </c>
      <c r="K48" s="1244"/>
      <c r="L48" s="1235">
        <v>22</v>
      </c>
    </row>
    <row r="49" spans="1:12">
      <c r="A49" s="1226">
        <v>23</v>
      </c>
      <c r="B49" s="1169"/>
      <c r="C49" s="1105"/>
      <c r="D49" s="1105"/>
      <c r="E49" s="1169"/>
      <c r="F49" s="1168"/>
      <c r="G49" s="1244"/>
      <c r="H49" s="1244"/>
      <c r="I49" s="1169"/>
      <c r="J49" s="1244">
        <f t="shared" si="1"/>
        <v>0</v>
      </c>
      <c r="K49" s="1244"/>
      <c r="L49" s="1235">
        <v>23</v>
      </c>
    </row>
    <row r="50" spans="1:12">
      <c r="A50" s="1226">
        <v>24</v>
      </c>
      <c r="B50" s="1169"/>
      <c r="C50" s="1105"/>
      <c r="D50" s="1105"/>
      <c r="E50" s="1169"/>
      <c r="F50" s="1168"/>
      <c r="G50" s="1244"/>
      <c r="H50" s="1244"/>
      <c r="I50" s="1169"/>
      <c r="J50" s="1244">
        <f t="shared" si="1"/>
        <v>0</v>
      </c>
      <c r="K50" s="1244"/>
      <c r="L50" s="1235">
        <v>24</v>
      </c>
    </row>
    <row r="51" spans="1:12">
      <c r="A51" s="1226">
        <v>25</v>
      </c>
      <c r="B51" s="1169"/>
      <c r="C51" s="1105"/>
      <c r="D51" s="1105"/>
      <c r="E51" s="1169"/>
      <c r="F51" s="1168"/>
      <c r="G51" s="1244"/>
      <c r="H51" s="1244"/>
      <c r="I51" s="1169"/>
      <c r="J51" s="1244">
        <f t="shared" si="1"/>
        <v>0</v>
      </c>
      <c r="K51" s="1244"/>
      <c r="L51" s="1235">
        <v>25</v>
      </c>
    </row>
    <row r="52" spans="1:12">
      <c r="A52" s="1226">
        <v>26</v>
      </c>
      <c r="B52" s="1169"/>
      <c r="C52" s="1105"/>
      <c r="D52" s="1105"/>
      <c r="E52" s="1169"/>
      <c r="F52" s="1168"/>
      <c r="G52" s="1244"/>
      <c r="H52" s="1244"/>
      <c r="I52" s="1169"/>
      <c r="J52" s="1244">
        <f t="shared" si="1"/>
        <v>0</v>
      </c>
      <c r="K52" s="1244"/>
      <c r="L52" s="1235">
        <v>26</v>
      </c>
    </row>
    <row r="53" spans="1:12">
      <c r="A53" s="1226">
        <v>27</v>
      </c>
      <c r="B53" s="1169"/>
      <c r="C53" s="1105"/>
      <c r="D53" s="1105"/>
      <c r="E53" s="1169"/>
      <c r="F53" s="1168"/>
      <c r="G53" s="1244"/>
      <c r="H53" s="1244"/>
      <c r="I53" s="1169"/>
      <c r="J53" s="1244">
        <f t="shared" si="1"/>
        <v>0</v>
      </c>
      <c r="K53" s="1244"/>
      <c r="L53" s="1235">
        <v>27</v>
      </c>
    </row>
    <row r="54" spans="1:12">
      <c r="A54" s="1226">
        <v>28</v>
      </c>
      <c r="B54" s="1169"/>
      <c r="C54" s="1105"/>
      <c r="D54" s="1105"/>
      <c r="E54" s="1169"/>
      <c r="F54" s="1168"/>
      <c r="G54" s="1244"/>
      <c r="H54" s="1244"/>
      <c r="I54" s="1169"/>
      <c r="J54" s="1244">
        <f t="shared" si="1"/>
        <v>0</v>
      </c>
      <c r="K54" s="1244"/>
      <c r="L54" s="1235">
        <v>28</v>
      </c>
    </row>
    <row r="55" spans="1:12">
      <c r="A55" s="1226">
        <v>29</v>
      </c>
      <c r="B55" s="1169"/>
      <c r="C55" s="1105"/>
      <c r="D55" s="1105"/>
      <c r="E55" s="1169"/>
      <c r="F55" s="1168"/>
      <c r="G55" s="1244"/>
      <c r="H55" s="1244"/>
      <c r="I55" s="1169"/>
      <c r="J55" s="1244">
        <f t="shared" si="1"/>
        <v>0</v>
      </c>
      <c r="K55" s="1244"/>
      <c r="L55" s="1235">
        <v>29</v>
      </c>
    </row>
    <row r="56" spans="1:12">
      <c r="A56" s="1226">
        <v>30</v>
      </c>
      <c r="B56" s="1169"/>
      <c r="C56" s="1105"/>
      <c r="D56" s="1105"/>
      <c r="E56" s="1169"/>
      <c r="F56" s="1168"/>
      <c r="G56" s="1244"/>
      <c r="H56" s="1244"/>
      <c r="I56" s="1169"/>
      <c r="J56" s="1244">
        <f t="shared" si="1"/>
        <v>0</v>
      </c>
      <c r="K56" s="1244"/>
      <c r="L56" s="1235">
        <v>30</v>
      </c>
    </row>
    <row r="57" spans="1:12">
      <c r="A57" s="1226">
        <v>31</v>
      </c>
      <c r="B57" s="1169"/>
      <c r="C57" s="1105"/>
      <c r="D57" s="1105"/>
      <c r="E57" s="1169"/>
      <c r="F57" s="1168"/>
      <c r="G57" s="1244"/>
      <c r="H57" s="1244"/>
      <c r="I57" s="1169"/>
      <c r="J57" s="1244">
        <f t="shared" si="1"/>
        <v>0</v>
      </c>
      <c r="K57" s="1244"/>
      <c r="L57" s="1235">
        <v>31</v>
      </c>
    </row>
    <row r="58" spans="1:12">
      <c r="A58" s="1226">
        <v>32</v>
      </c>
      <c r="B58" s="1169"/>
      <c r="C58" s="1105"/>
      <c r="D58" s="1105"/>
      <c r="E58" s="1169"/>
      <c r="F58" s="1168"/>
      <c r="G58" s="1244"/>
      <c r="H58" s="1244"/>
      <c r="I58" s="1169"/>
      <c r="J58" s="1244">
        <f t="shared" si="1"/>
        <v>0</v>
      </c>
      <c r="K58" s="1244"/>
      <c r="L58" s="1235">
        <v>32</v>
      </c>
    </row>
    <row r="59" spans="1:12">
      <c r="A59" s="1226">
        <v>33</v>
      </c>
      <c r="B59" s="1169"/>
      <c r="C59" s="1105"/>
      <c r="D59" s="1105"/>
      <c r="E59" s="1169"/>
      <c r="F59" s="1168"/>
      <c r="G59" s="1244"/>
      <c r="H59" s="1244"/>
      <c r="I59" s="1169"/>
      <c r="J59" s="1244">
        <f t="shared" si="1"/>
        <v>0</v>
      </c>
      <c r="K59" s="1244"/>
      <c r="L59" s="1235">
        <v>33</v>
      </c>
    </row>
    <row r="60" spans="1:12">
      <c r="A60" s="1226">
        <v>34</v>
      </c>
      <c r="B60" s="1169"/>
      <c r="C60" s="1105"/>
      <c r="D60" s="1105"/>
      <c r="E60" s="1169"/>
      <c r="F60" s="1168"/>
      <c r="G60" s="1244"/>
      <c r="H60" s="1244"/>
      <c r="I60" s="1169"/>
      <c r="J60" s="1244">
        <f t="shared" si="1"/>
        <v>0</v>
      </c>
      <c r="K60" s="1244"/>
      <c r="L60" s="1235">
        <v>34</v>
      </c>
    </row>
    <row r="61" spans="1:12">
      <c r="A61" s="1226">
        <v>35</v>
      </c>
      <c r="B61" s="1169"/>
      <c r="C61" s="1105"/>
      <c r="D61" s="1105"/>
      <c r="E61" s="1169"/>
      <c r="F61" s="1168"/>
      <c r="G61" s="1244"/>
      <c r="H61" s="1244"/>
      <c r="I61" s="1169"/>
      <c r="J61" s="1244">
        <f t="shared" si="1"/>
        <v>0</v>
      </c>
      <c r="K61" s="1244"/>
      <c r="L61" s="1235">
        <v>35</v>
      </c>
    </row>
    <row r="62" spans="1:12">
      <c r="A62" s="1226">
        <v>36</v>
      </c>
      <c r="B62" s="1169"/>
      <c r="C62" s="1105"/>
      <c r="D62" s="1105"/>
      <c r="E62" s="1169"/>
      <c r="F62" s="1168"/>
      <c r="G62" s="1244"/>
      <c r="H62" s="1244"/>
      <c r="I62" s="1169"/>
      <c r="J62" s="1244">
        <f t="shared" si="1"/>
        <v>0</v>
      </c>
      <c r="K62" s="1244"/>
      <c r="L62" s="1235">
        <v>36</v>
      </c>
    </row>
    <row r="63" spans="1:12">
      <c r="A63" s="1226">
        <v>37</v>
      </c>
      <c r="B63" s="1169"/>
      <c r="C63" s="1105"/>
      <c r="D63" s="1105"/>
      <c r="E63" s="1169"/>
      <c r="F63" s="1168"/>
      <c r="G63" s="1244"/>
      <c r="H63" s="1244"/>
      <c r="I63" s="1169"/>
      <c r="J63" s="1244">
        <f t="shared" si="1"/>
        <v>0</v>
      </c>
      <c r="K63" s="1244"/>
      <c r="L63" s="1235">
        <v>37</v>
      </c>
    </row>
    <row r="64" spans="1:12" ht="15.6" thickBot="1">
      <c r="A64" s="1245">
        <v>38</v>
      </c>
      <c r="B64" s="1238" t="s">
        <v>1938</v>
      </c>
      <c r="C64" s="1158"/>
      <c r="D64" s="1158"/>
      <c r="E64" s="1193"/>
      <c r="F64" s="1246"/>
      <c r="G64" s="1247">
        <f>SUM(G27:G63)</f>
        <v>171069</v>
      </c>
      <c r="H64" s="1247">
        <f>SUM(H27:H63)</f>
        <v>822460</v>
      </c>
      <c r="I64" s="1193"/>
      <c r="J64" s="1247">
        <f>SUM(J27:J63)</f>
        <v>993529</v>
      </c>
      <c r="K64" s="1247">
        <f>SUM(K27:K63)</f>
        <v>0</v>
      </c>
      <c r="L64" s="1237">
        <v>38</v>
      </c>
    </row>
    <row r="65" spans="1:12" ht="15.6">
      <c r="A65" s="115" t="s">
        <v>676</v>
      </c>
      <c r="B65" s="1105"/>
      <c r="C65" s="1105"/>
      <c r="D65" s="1105"/>
      <c r="E65" s="1105"/>
      <c r="F65" s="115" t="s">
        <v>676</v>
      </c>
      <c r="G65" s="1105"/>
      <c r="H65" s="1106"/>
    </row>
    <row r="66" spans="1:12">
      <c r="A66" s="1106" t="s">
        <v>677</v>
      </c>
      <c r="B66" s="1106"/>
      <c r="C66" s="1106"/>
      <c r="D66" s="1106"/>
      <c r="E66" s="1106"/>
      <c r="F66" s="1106" t="s">
        <v>678</v>
      </c>
      <c r="G66" s="1106"/>
      <c r="H66" s="1106"/>
      <c r="I66" s="1106"/>
      <c r="J66" s="1106"/>
      <c r="K66" s="1106"/>
      <c r="L66" s="1106"/>
    </row>
    <row r="67" spans="1:12" ht="15.6">
      <c r="A67" s="71" t="s">
        <v>3620</v>
      </c>
      <c r="B67" s="1106"/>
      <c r="C67" s="1106"/>
      <c r="D67" s="1106"/>
      <c r="E67" s="1106"/>
    </row>
    <row r="69" spans="1:12" ht="16.2" thickBot="1">
      <c r="A69" s="1175" t="str">
        <f>'Data Sheet'!$C$25</f>
        <v>Rochester Gas &amp; Electric Corporation</v>
      </c>
      <c r="B69" s="1105"/>
      <c r="C69" s="1105"/>
      <c r="D69" s="1248" t="str">
        <f>'Data Sheet'!$C$40</f>
        <v xml:space="preserve"> </v>
      </c>
      <c r="E69" s="1105" t="str">
        <f>'Data Sheet'!$C$38</f>
        <v>12/31/2013</v>
      </c>
      <c r="F69" s="1175" t="str">
        <f>'Data Sheet'!$C$25</f>
        <v>Rochester Gas &amp; Electric Corporation</v>
      </c>
      <c r="G69" s="1105"/>
      <c r="H69" s="1105"/>
      <c r="I69" s="1105"/>
      <c r="J69" s="1248" t="str">
        <f>'Data Sheet'!$C$40</f>
        <v xml:space="preserve"> </v>
      </c>
      <c r="K69" t="str">
        <f>'Data Sheet'!$C$38</f>
        <v>12/31/2013</v>
      </c>
    </row>
    <row r="70" spans="1:12" ht="15.6">
      <c r="A70" s="1107"/>
      <c r="B70" s="731" t="s">
        <v>534</v>
      </c>
      <c r="C70" s="731"/>
      <c r="D70" s="1233"/>
      <c r="E70" s="1207"/>
      <c r="F70" s="1224"/>
      <c r="G70" s="731" t="s">
        <v>1686</v>
      </c>
      <c r="H70" s="731"/>
      <c r="I70" s="731"/>
      <c r="J70" s="1233"/>
      <c r="K70" s="1233"/>
      <c r="L70" s="1207"/>
    </row>
    <row r="71" spans="1:12" ht="15.6" thickBot="1">
      <c r="A71" s="1192"/>
      <c r="B71" s="1158"/>
      <c r="C71" s="1158"/>
      <c r="D71" s="1249"/>
      <c r="E71" s="1193"/>
      <c r="F71" s="1192"/>
      <c r="G71" s="1158"/>
      <c r="H71" s="1158"/>
      <c r="I71" s="1158"/>
      <c r="J71" s="1158"/>
      <c r="K71" s="1158"/>
      <c r="L71" s="1193"/>
    </row>
    <row r="72" spans="1:12" ht="15.6" thickBot="1">
      <c r="A72" s="1222"/>
      <c r="B72" s="1232" t="s">
        <v>1140</v>
      </c>
      <c r="C72" s="1233" t="s">
        <v>1413</v>
      </c>
      <c r="D72" s="1233"/>
      <c r="E72" s="1207"/>
      <c r="F72" s="1224" t="s">
        <v>671</v>
      </c>
      <c r="G72" s="1207"/>
      <c r="H72" s="1234" t="s">
        <v>672</v>
      </c>
      <c r="I72" s="730" t="s">
        <v>673</v>
      </c>
      <c r="J72" s="732"/>
      <c r="K72" s="1207" t="s">
        <v>674</v>
      </c>
      <c r="L72" s="1222"/>
    </row>
    <row r="73" spans="1:12">
      <c r="A73" s="1235" t="s">
        <v>1357</v>
      </c>
      <c r="B73" s="1169"/>
      <c r="C73" s="1105"/>
      <c r="D73" s="1105"/>
      <c r="E73" s="1169"/>
      <c r="F73" s="1166" t="s">
        <v>4209</v>
      </c>
      <c r="G73" s="1167"/>
      <c r="H73" s="1236" t="s">
        <v>4209</v>
      </c>
      <c r="I73" s="1167" t="s">
        <v>4208</v>
      </c>
      <c r="J73" s="1167" t="s">
        <v>4717</v>
      </c>
      <c r="K73" s="1167" t="s">
        <v>675</v>
      </c>
      <c r="L73" s="1235" t="s">
        <v>1357</v>
      </c>
    </row>
    <row r="74" spans="1:12" ht="15.6" thickBot="1">
      <c r="A74" s="1237" t="s">
        <v>1360</v>
      </c>
      <c r="B74" s="1238" t="s">
        <v>446</v>
      </c>
      <c r="C74" s="1228" t="s">
        <v>447</v>
      </c>
      <c r="D74" s="1228"/>
      <c r="E74" s="1239"/>
      <c r="F74" s="1240" t="s">
        <v>448</v>
      </c>
      <c r="G74" s="1239"/>
      <c r="H74" s="1238" t="s">
        <v>449</v>
      </c>
      <c r="I74" s="1237" t="s">
        <v>1953</v>
      </c>
      <c r="J74" s="1237" t="s">
        <v>1954</v>
      </c>
      <c r="K74" s="1237" t="s">
        <v>1955</v>
      </c>
      <c r="L74" s="1237" t="s">
        <v>1360</v>
      </c>
    </row>
    <row r="75" spans="1:12">
      <c r="A75" s="1241">
        <v>1</v>
      </c>
      <c r="B75" s="1169"/>
      <c r="C75" s="1105"/>
      <c r="D75" s="1105"/>
      <c r="E75" s="1169"/>
      <c r="F75" s="1242"/>
      <c r="G75" s="1243"/>
      <c r="H75" s="1244"/>
      <c r="I75" s="1169"/>
      <c r="J75" s="1244">
        <f t="shared" ref="J75:J128" si="2">G75+H75</f>
        <v>0</v>
      </c>
      <c r="K75" s="1244"/>
      <c r="L75" s="1241">
        <v>1</v>
      </c>
    </row>
    <row r="76" spans="1:12">
      <c r="A76" s="1241">
        <v>2</v>
      </c>
      <c r="B76" s="1169"/>
      <c r="C76" s="1105"/>
      <c r="D76" s="1105"/>
      <c r="E76" s="1169"/>
      <c r="F76" s="1242"/>
      <c r="G76" s="1243"/>
      <c r="H76" s="1244"/>
      <c r="I76" s="1169"/>
      <c r="J76" s="1244">
        <f t="shared" si="2"/>
        <v>0</v>
      </c>
      <c r="K76" s="1244"/>
      <c r="L76" s="1241">
        <v>2</v>
      </c>
    </row>
    <row r="77" spans="1:12">
      <c r="A77" s="1241">
        <v>3</v>
      </c>
      <c r="B77" s="1169"/>
      <c r="C77" s="1105"/>
      <c r="D77" s="1105"/>
      <c r="E77" s="1169"/>
      <c r="F77" s="1242"/>
      <c r="G77" s="1243"/>
      <c r="H77" s="1244"/>
      <c r="I77" s="1169"/>
      <c r="J77" s="1244">
        <f t="shared" si="2"/>
        <v>0</v>
      </c>
      <c r="K77" s="1244"/>
      <c r="L77" s="1241">
        <v>3</v>
      </c>
    </row>
    <row r="78" spans="1:12">
      <c r="A78" s="1241">
        <v>4</v>
      </c>
      <c r="B78" s="1169"/>
      <c r="C78" s="1105"/>
      <c r="D78" s="1105"/>
      <c r="E78" s="1169"/>
      <c r="F78" s="1242"/>
      <c r="G78" s="1243"/>
      <c r="H78" s="1244"/>
      <c r="I78" s="1169"/>
      <c r="J78" s="1244">
        <f t="shared" si="2"/>
        <v>0</v>
      </c>
      <c r="K78" s="1244"/>
      <c r="L78" s="1241">
        <v>4</v>
      </c>
    </row>
    <row r="79" spans="1:12">
      <c r="A79" s="1241">
        <v>5</v>
      </c>
      <c r="B79" s="1169"/>
      <c r="C79" s="1105"/>
      <c r="D79" s="1105"/>
      <c r="E79" s="1169"/>
      <c r="F79" s="1242"/>
      <c r="G79" s="1243"/>
      <c r="H79" s="1244"/>
      <c r="I79" s="1169"/>
      <c r="J79" s="1244">
        <f t="shared" si="2"/>
        <v>0</v>
      </c>
      <c r="K79" s="1244"/>
      <c r="L79" s="1241">
        <v>5</v>
      </c>
    </row>
    <row r="80" spans="1:12">
      <c r="A80" s="1241">
        <v>6</v>
      </c>
      <c r="B80" s="1169"/>
      <c r="C80" s="1105"/>
      <c r="D80" s="1105"/>
      <c r="E80" s="1169"/>
      <c r="F80" s="1242"/>
      <c r="G80" s="1243"/>
      <c r="H80" s="1244"/>
      <c r="I80" s="1169"/>
      <c r="J80" s="1244">
        <f t="shared" si="2"/>
        <v>0</v>
      </c>
      <c r="K80" s="1244"/>
      <c r="L80" s="1241">
        <v>6</v>
      </c>
    </row>
    <row r="81" spans="1:12">
      <c r="A81" s="1241">
        <v>7</v>
      </c>
      <c r="B81" s="1169"/>
      <c r="C81" s="1105"/>
      <c r="D81" s="1105"/>
      <c r="E81" s="1169"/>
      <c r="F81" s="1242"/>
      <c r="G81" s="1243"/>
      <c r="H81" s="1244"/>
      <c r="I81" s="1169"/>
      <c r="J81" s="1244">
        <f t="shared" si="2"/>
        <v>0</v>
      </c>
      <c r="K81" s="1244"/>
      <c r="L81" s="1241">
        <v>7</v>
      </c>
    </row>
    <row r="82" spans="1:12">
      <c r="A82" s="1241">
        <v>8</v>
      </c>
      <c r="B82" s="1169"/>
      <c r="C82" s="1105"/>
      <c r="D82" s="1105"/>
      <c r="E82" s="1169"/>
      <c r="F82" s="1242"/>
      <c r="G82" s="1243"/>
      <c r="H82" s="1244"/>
      <c r="I82" s="1169"/>
      <c r="J82" s="1244">
        <f t="shared" si="2"/>
        <v>0</v>
      </c>
      <c r="K82" s="1244"/>
      <c r="L82" s="1241">
        <v>8</v>
      </c>
    </row>
    <row r="83" spans="1:12">
      <c r="A83" s="1241">
        <v>9</v>
      </c>
      <c r="B83" s="1169"/>
      <c r="C83" s="1105"/>
      <c r="D83" s="1105"/>
      <c r="E83" s="1169"/>
      <c r="F83" s="1242"/>
      <c r="G83" s="1243"/>
      <c r="H83" s="1244"/>
      <c r="I83" s="1169"/>
      <c r="J83" s="1244">
        <f t="shared" si="2"/>
        <v>0</v>
      </c>
      <c r="K83" s="1244"/>
      <c r="L83" s="1241">
        <v>9</v>
      </c>
    </row>
    <row r="84" spans="1:12">
      <c r="A84" s="1241">
        <v>10</v>
      </c>
      <c r="B84" s="1169"/>
      <c r="C84" s="1105"/>
      <c r="D84" s="1105"/>
      <c r="E84" s="1169"/>
      <c r="F84" s="1242"/>
      <c r="G84" s="1243"/>
      <c r="H84" s="1244"/>
      <c r="I84" s="1169"/>
      <c r="J84" s="1244">
        <f t="shared" si="2"/>
        <v>0</v>
      </c>
      <c r="K84" s="1244"/>
      <c r="L84" s="1241">
        <v>10</v>
      </c>
    </row>
    <row r="85" spans="1:12">
      <c r="A85" s="1241">
        <v>11</v>
      </c>
      <c r="B85" s="1169"/>
      <c r="C85" s="1105"/>
      <c r="D85" s="1105"/>
      <c r="E85" s="1169"/>
      <c r="F85" s="1242"/>
      <c r="G85" s="1243"/>
      <c r="H85" s="1244"/>
      <c r="I85" s="1169"/>
      <c r="J85" s="1244">
        <f t="shared" si="2"/>
        <v>0</v>
      </c>
      <c r="K85" s="1244"/>
      <c r="L85" s="1241">
        <v>11</v>
      </c>
    </row>
    <row r="86" spans="1:12">
      <c r="A86" s="1226">
        <v>12</v>
      </c>
      <c r="B86" s="1169"/>
      <c r="C86" s="1105"/>
      <c r="D86" s="1105"/>
      <c r="E86" s="1169"/>
      <c r="F86" s="1168"/>
      <c r="G86" s="1244"/>
      <c r="H86" s="1244"/>
      <c r="I86" s="1169"/>
      <c r="J86" s="1244">
        <f t="shared" si="2"/>
        <v>0</v>
      </c>
      <c r="K86" s="1244"/>
      <c r="L86" s="1226">
        <v>12</v>
      </c>
    </row>
    <row r="87" spans="1:12">
      <c r="A87" s="1226">
        <v>13</v>
      </c>
      <c r="B87" s="1169"/>
      <c r="C87" s="1105"/>
      <c r="D87" s="1105"/>
      <c r="E87" s="1169"/>
      <c r="F87" s="1168"/>
      <c r="G87" s="1244"/>
      <c r="H87" s="1244"/>
      <c r="I87" s="1169"/>
      <c r="J87" s="1244">
        <f t="shared" si="2"/>
        <v>0</v>
      </c>
      <c r="K87" s="1244"/>
      <c r="L87" s="1226">
        <v>13</v>
      </c>
    </row>
    <row r="88" spans="1:12">
      <c r="A88" s="1226">
        <v>14</v>
      </c>
      <c r="B88" s="1169"/>
      <c r="C88" s="1105"/>
      <c r="D88" s="1105"/>
      <c r="E88" s="1169"/>
      <c r="F88" s="1168"/>
      <c r="G88" s="1244"/>
      <c r="H88" s="1244"/>
      <c r="I88" s="1169"/>
      <c r="J88" s="1244">
        <f t="shared" si="2"/>
        <v>0</v>
      </c>
      <c r="K88" s="1244"/>
      <c r="L88" s="1226">
        <v>14</v>
      </c>
    </row>
    <row r="89" spans="1:12">
      <c r="A89" s="1226">
        <v>15</v>
      </c>
      <c r="B89" s="1169"/>
      <c r="C89" s="1105"/>
      <c r="D89" s="1105"/>
      <c r="E89" s="1169"/>
      <c r="F89" s="1168"/>
      <c r="G89" s="1244"/>
      <c r="H89" s="1244"/>
      <c r="I89" s="1169"/>
      <c r="J89" s="1244">
        <f t="shared" si="2"/>
        <v>0</v>
      </c>
      <c r="K89" s="1244"/>
      <c r="L89" s="1226">
        <v>15</v>
      </c>
    </row>
    <row r="90" spans="1:12">
      <c r="A90" s="1226">
        <v>16</v>
      </c>
      <c r="B90" s="1169"/>
      <c r="C90" s="1105"/>
      <c r="D90" s="1105"/>
      <c r="E90" s="1169"/>
      <c r="F90" s="1168"/>
      <c r="G90" s="1244"/>
      <c r="H90" s="1244"/>
      <c r="I90" s="1169"/>
      <c r="J90" s="1244">
        <f t="shared" si="2"/>
        <v>0</v>
      </c>
      <c r="K90" s="1244"/>
      <c r="L90" s="1226">
        <v>16</v>
      </c>
    </row>
    <row r="91" spans="1:12">
      <c r="A91" s="1226">
        <v>17</v>
      </c>
      <c r="B91" s="1169"/>
      <c r="C91" s="1105"/>
      <c r="D91" s="1105"/>
      <c r="E91" s="1169"/>
      <c r="F91" s="1168"/>
      <c r="G91" s="1244"/>
      <c r="H91" s="1244"/>
      <c r="I91" s="1169"/>
      <c r="J91" s="1244">
        <f t="shared" si="2"/>
        <v>0</v>
      </c>
      <c r="K91" s="1244"/>
      <c r="L91" s="1226">
        <v>17</v>
      </c>
    </row>
    <row r="92" spans="1:12">
      <c r="A92" s="1226">
        <v>18</v>
      </c>
      <c r="B92" s="1169"/>
      <c r="C92" s="1105"/>
      <c r="D92" s="1105"/>
      <c r="E92" s="1169"/>
      <c r="F92" s="1168"/>
      <c r="G92" s="1244"/>
      <c r="H92" s="1244"/>
      <c r="I92" s="1169"/>
      <c r="J92" s="1244">
        <f t="shared" si="2"/>
        <v>0</v>
      </c>
      <c r="K92" s="1244"/>
      <c r="L92" s="1226">
        <v>18</v>
      </c>
    </row>
    <row r="93" spans="1:12">
      <c r="A93" s="1226">
        <v>19</v>
      </c>
      <c r="B93" s="1169"/>
      <c r="C93" s="1105"/>
      <c r="D93" s="1105"/>
      <c r="E93" s="1169"/>
      <c r="F93" s="1168"/>
      <c r="G93" s="1244"/>
      <c r="H93" s="1244"/>
      <c r="I93" s="1169"/>
      <c r="J93" s="1244">
        <f t="shared" si="2"/>
        <v>0</v>
      </c>
      <c r="K93" s="1244"/>
      <c r="L93" s="1226">
        <v>19</v>
      </c>
    </row>
    <row r="94" spans="1:12">
      <c r="A94" s="1226">
        <v>20</v>
      </c>
      <c r="B94" s="1169"/>
      <c r="C94" s="1105"/>
      <c r="D94" s="1105"/>
      <c r="E94" s="1169"/>
      <c r="F94" s="1168"/>
      <c r="G94" s="1244"/>
      <c r="H94" s="1244"/>
      <c r="I94" s="1169"/>
      <c r="J94" s="1244">
        <f t="shared" si="2"/>
        <v>0</v>
      </c>
      <c r="K94" s="1244"/>
      <c r="L94" s="1226">
        <v>20</v>
      </c>
    </row>
    <row r="95" spans="1:12">
      <c r="A95" s="1226">
        <v>21</v>
      </c>
      <c r="B95" s="1169"/>
      <c r="C95" s="1105"/>
      <c r="D95" s="1105"/>
      <c r="E95" s="1169"/>
      <c r="F95" s="1168"/>
      <c r="G95" s="1244"/>
      <c r="H95" s="1244"/>
      <c r="I95" s="1169"/>
      <c r="J95" s="1244">
        <f t="shared" si="2"/>
        <v>0</v>
      </c>
      <c r="K95" s="1244"/>
      <c r="L95" s="1226">
        <v>21</v>
      </c>
    </row>
    <row r="96" spans="1:12">
      <c r="A96" s="1226">
        <v>22</v>
      </c>
      <c r="B96" s="1169"/>
      <c r="C96" s="1105"/>
      <c r="D96" s="1105"/>
      <c r="E96" s="1169"/>
      <c r="F96" s="1168"/>
      <c r="G96" s="1244"/>
      <c r="H96" s="1244"/>
      <c r="I96" s="1169"/>
      <c r="J96" s="1244">
        <f t="shared" si="2"/>
        <v>0</v>
      </c>
      <c r="K96" s="1244"/>
      <c r="L96" s="1226">
        <v>22</v>
      </c>
    </row>
    <row r="97" spans="1:12">
      <c r="A97" s="1226">
        <v>23</v>
      </c>
      <c r="B97" s="1169"/>
      <c r="C97" s="1105"/>
      <c r="D97" s="1105"/>
      <c r="E97" s="1169"/>
      <c r="F97" s="1168"/>
      <c r="G97" s="1244"/>
      <c r="H97" s="1244"/>
      <c r="I97" s="1169"/>
      <c r="J97" s="1244">
        <f t="shared" si="2"/>
        <v>0</v>
      </c>
      <c r="K97" s="1244"/>
      <c r="L97" s="1226">
        <v>23</v>
      </c>
    </row>
    <row r="98" spans="1:12">
      <c r="A98" s="1226">
        <v>24</v>
      </c>
      <c r="B98" s="1169"/>
      <c r="C98" s="1105"/>
      <c r="D98" s="1105"/>
      <c r="E98" s="1169"/>
      <c r="F98" s="1168"/>
      <c r="G98" s="1244"/>
      <c r="H98" s="1244"/>
      <c r="I98" s="1169"/>
      <c r="J98" s="1244">
        <f t="shared" si="2"/>
        <v>0</v>
      </c>
      <c r="K98" s="1244"/>
      <c r="L98" s="1226">
        <v>24</v>
      </c>
    </row>
    <row r="99" spans="1:12">
      <c r="A99" s="1226">
        <v>25</v>
      </c>
      <c r="B99" s="1169"/>
      <c r="C99" s="1105"/>
      <c r="D99" s="1105"/>
      <c r="E99" s="1169"/>
      <c r="F99" s="1168"/>
      <c r="G99" s="1244"/>
      <c r="H99" s="1244"/>
      <c r="I99" s="1169"/>
      <c r="J99" s="1244">
        <f t="shared" si="2"/>
        <v>0</v>
      </c>
      <c r="K99" s="1244"/>
      <c r="L99" s="1226">
        <v>25</v>
      </c>
    </row>
    <row r="100" spans="1:12">
      <c r="A100" s="1226">
        <v>26</v>
      </c>
      <c r="B100" s="1169"/>
      <c r="C100" s="1105"/>
      <c r="D100" s="1105"/>
      <c r="E100" s="1169"/>
      <c r="F100" s="1168"/>
      <c r="G100" s="1244"/>
      <c r="H100" s="1244"/>
      <c r="I100" s="1169"/>
      <c r="J100" s="1244">
        <f t="shared" si="2"/>
        <v>0</v>
      </c>
      <c r="K100" s="1244"/>
      <c r="L100" s="1226">
        <v>26</v>
      </c>
    </row>
    <row r="101" spans="1:12">
      <c r="A101" s="1226">
        <v>27</v>
      </c>
      <c r="B101" s="1169"/>
      <c r="C101" s="1105"/>
      <c r="D101" s="1105"/>
      <c r="E101" s="1169"/>
      <c r="F101" s="1168"/>
      <c r="G101" s="1244"/>
      <c r="H101" s="1244"/>
      <c r="I101" s="1169"/>
      <c r="J101" s="1244">
        <f t="shared" si="2"/>
        <v>0</v>
      </c>
      <c r="K101" s="1244"/>
      <c r="L101" s="1226">
        <v>27</v>
      </c>
    </row>
    <row r="102" spans="1:12">
      <c r="A102" s="1226">
        <v>28</v>
      </c>
      <c r="B102" s="1169"/>
      <c r="C102" s="1105"/>
      <c r="D102" s="1105"/>
      <c r="E102" s="1169"/>
      <c r="F102" s="1168"/>
      <c r="G102" s="1244"/>
      <c r="H102" s="1244"/>
      <c r="I102" s="1169"/>
      <c r="J102" s="1244">
        <f t="shared" si="2"/>
        <v>0</v>
      </c>
      <c r="K102" s="1244"/>
      <c r="L102" s="1226">
        <v>28</v>
      </c>
    </row>
    <row r="103" spans="1:12">
      <c r="A103" s="1226">
        <v>29</v>
      </c>
      <c r="B103" s="1169"/>
      <c r="C103" s="1105"/>
      <c r="D103" s="1105"/>
      <c r="E103" s="1169"/>
      <c r="F103" s="1168"/>
      <c r="G103" s="1244"/>
      <c r="H103" s="1244"/>
      <c r="I103" s="1169"/>
      <c r="J103" s="1244">
        <f t="shared" si="2"/>
        <v>0</v>
      </c>
      <c r="K103" s="1244"/>
      <c r="L103" s="1226">
        <v>29</v>
      </c>
    </row>
    <row r="104" spans="1:12">
      <c r="A104" s="1226">
        <v>30</v>
      </c>
      <c r="B104" s="1169"/>
      <c r="C104" s="1105"/>
      <c r="D104" s="1105"/>
      <c r="E104" s="1169"/>
      <c r="F104" s="1168"/>
      <c r="G104" s="1244"/>
      <c r="H104" s="1244"/>
      <c r="I104" s="1169"/>
      <c r="J104" s="1244">
        <f t="shared" si="2"/>
        <v>0</v>
      </c>
      <c r="K104" s="1244"/>
      <c r="L104" s="1226">
        <v>30</v>
      </c>
    </row>
    <row r="105" spans="1:12">
      <c r="A105" s="1226">
        <v>31</v>
      </c>
      <c r="B105" s="1169"/>
      <c r="C105" s="1105"/>
      <c r="D105" s="1105"/>
      <c r="E105" s="1169"/>
      <c r="F105" s="1168"/>
      <c r="G105" s="1244"/>
      <c r="H105" s="1244"/>
      <c r="I105" s="1169"/>
      <c r="J105" s="1244">
        <f t="shared" si="2"/>
        <v>0</v>
      </c>
      <c r="K105" s="1244"/>
      <c r="L105" s="1226">
        <v>31</v>
      </c>
    </row>
    <row r="106" spans="1:12">
      <c r="A106" s="1226">
        <v>32</v>
      </c>
      <c r="B106" s="1169"/>
      <c r="C106" s="1105"/>
      <c r="D106" s="1105"/>
      <c r="E106" s="1169"/>
      <c r="F106" s="1168"/>
      <c r="G106" s="1244"/>
      <c r="H106" s="1244"/>
      <c r="I106" s="1169"/>
      <c r="J106" s="1244">
        <f t="shared" si="2"/>
        <v>0</v>
      </c>
      <c r="K106" s="1244"/>
      <c r="L106" s="1226">
        <v>32</v>
      </c>
    </row>
    <row r="107" spans="1:12">
      <c r="A107" s="1226">
        <v>33</v>
      </c>
      <c r="B107" s="1169"/>
      <c r="C107" s="1105"/>
      <c r="D107" s="1105"/>
      <c r="E107" s="1169"/>
      <c r="F107" s="1168"/>
      <c r="G107" s="1244"/>
      <c r="H107" s="1244"/>
      <c r="I107" s="1169"/>
      <c r="J107" s="1244">
        <f t="shared" si="2"/>
        <v>0</v>
      </c>
      <c r="K107" s="1244"/>
      <c r="L107" s="1226">
        <v>33</v>
      </c>
    </row>
    <row r="108" spans="1:12">
      <c r="A108" s="1226">
        <v>34</v>
      </c>
      <c r="B108" s="1169"/>
      <c r="C108" s="1105"/>
      <c r="D108" s="1105"/>
      <c r="E108" s="1169"/>
      <c r="F108" s="1168"/>
      <c r="G108" s="1244"/>
      <c r="H108" s="1244"/>
      <c r="I108" s="1169"/>
      <c r="J108" s="1244">
        <f t="shared" si="2"/>
        <v>0</v>
      </c>
      <c r="K108" s="1244"/>
      <c r="L108" s="1226">
        <v>34</v>
      </c>
    </row>
    <row r="109" spans="1:12">
      <c r="A109" s="1226">
        <v>35</v>
      </c>
      <c r="B109" s="1169"/>
      <c r="C109" s="1105"/>
      <c r="D109" s="1105"/>
      <c r="E109" s="1169"/>
      <c r="F109" s="1168"/>
      <c r="G109" s="1244"/>
      <c r="H109" s="1244"/>
      <c r="I109" s="1169"/>
      <c r="J109" s="1244">
        <f t="shared" si="2"/>
        <v>0</v>
      </c>
      <c r="K109" s="1244"/>
      <c r="L109" s="1226">
        <v>35</v>
      </c>
    </row>
    <row r="110" spans="1:12">
      <c r="A110" s="1226">
        <v>36</v>
      </c>
      <c r="B110" s="1169"/>
      <c r="C110" s="1105"/>
      <c r="D110" s="1105"/>
      <c r="E110" s="1169"/>
      <c r="F110" s="1168"/>
      <c r="G110" s="1244"/>
      <c r="H110" s="1244"/>
      <c r="I110" s="1169"/>
      <c r="J110" s="1244">
        <f t="shared" si="2"/>
        <v>0</v>
      </c>
      <c r="K110" s="1244"/>
      <c r="L110" s="1226">
        <v>36</v>
      </c>
    </row>
    <row r="111" spans="1:12">
      <c r="A111" s="1226">
        <v>37</v>
      </c>
      <c r="B111" s="1169"/>
      <c r="C111" s="1105"/>
      <c r="D111" s="1105"/>
      <c r="E111" s="1169"/>
      <c r="F111" s="1168"/>
      <c r="G111" s="1244"/>
      <c r="H111" s="1244"/>
      <c r="I111" s="1169"/>
      <c r="J111" s="1244">
        <f t="shared" si="2"/>
        <v>0</v>
      </c>
      <c r="K111" s="1244"/>
      <c r="L111" s="1226">
        <v>37</v>
      </c>
    </row>
    <row r="112" spans="1:12">
      <c r="A112" s="1226">
        <v>38</v>
      </c>
      <c r="B112" s="1169"/>
      <c r="C112" s="1105"/>
      <c r="D112" s="1105"/>
      <c r="E112" s="1169"/>
      <c r="F112" s="1168"/>
      <c r="G112" s="1244"/>
      <c r="H112" s="1244"/>
      <c r="I112" s="1169"/>
      <c r="J112" s="1244">
        <f t="shared" si="2"/>
        <v>0</v>
      </c>
      <c r="K112" s="1244"/>
      <c r="L112" s="1226">
        <v>38</v>
      </c>
    </row>
    <row r="113" spans="1:12">
      <c r="A113" s="1226">
        <v>39</v>
      </c>
      <c r="B113" s="1169"/>
      <c r="C113" s="1105"/>
      <c r="D113" s="1105"/>
      <c r="E113" s="1169"/>
      <c r="F113" s="1168"/>
      <c r="G113" s="1244"/>
      <c r="H113" s="1244"/>
      <c r="I113" s="1169"/>
      <c r="J113" s="1244">
        <f t="shared" si="2"/>
        <v>0</v>
      </c>
      <c r="K113" s="1244"/>
      <c r="L113" s="1226">
        <v>39</v>
      </c>
    </row>
    <row r="114" spans="1:12">
      <c r="A114" s="1226">
        <v>40</v>
      </c>
      <c r="B114" s="1169"/>
      <c r="C114" s="1105"/>
      <c r="D114" s="1105"/>
      <c r="E114" s="1169"/>
      <c r="F114" s="1168"/>
      <c r="G114" s="1244"/>
      <c r="H114" s="1244"/>
      <c r="I114" s="1169"/>
      <c r="J114" s="1244">
        <f t="shared" si="2"/>
        <v>0</v>
      </c>
      <c r="K114" s="1244"/>
      <c r="L114" s="1226">
        <v>40</v>
      </c>
    </row>
    <row r="115" spans="1:12">
      <c r="A115" s="1226">
        <v>41</v>
      </c>
      <c r="B115" s="1169"/>
      <c r="C115" s="1105"/>
      <c r="D115" s="1105"/>
      <c r="E115" s="1169"/>
      <c r="F115" s="1168"/>
      <c r="G115" s="1244"/>
      <c r="H115" s="1244"/>
      <c r="I115" s="1169"/>
      <c r="J115" s="1244">
        <f t="shared" si="2"/>
        <v>0</v>
      </c>
      <c r="K115" s="1244"/>
      <c r="L115" s="1226">
        <v>41</v>
      </c>
    </row>
    <row r="116" spans="1:12">
      <c r="A116" s="1226">
        <v>42</v>
      </c>
      <c r="B116" s="1169"/>
      <c r="C116" s="1105"/>
      <c r="D116" s="1105"/>
      <c r="E116" s="1169"/>
      <c r="F116" s="1168"/>
      <c r="G116" s="1244"/>
      <c r="H116" s="1244"/>
      <c r="I116" s="1169"/>
      <c r="J116" s="1244">
        <f t="shared" si="2"/>
        <v>0</v>
      </c>
      <c r="K116" s="1244"/>
      <c r="L116" s="1226">
        <v>42</v>
      </c>
    </row>
    <row r="117" spans="1:12">
      <c r="A117" s="1226">
        <v>43</v>
      </c>
      <c r="B117" s="1169"/>
      <c r="C117" s="1105"/>
      <c r="D117" s="1105"/>
      <c r="E117" s="1169"/>
      <c r="F117" s="1168"/>
      <c r="G117" s="1244"/>
      <c r="H117" s="1244"/>
      <c r="I117" s="1169"/>
      <c r="J117" s="1244">
        <f t="shared" si="2"/>
        <v>0</v>
      </c>
      <c r="K117" s="1244"/>
      <c r="L117" s="1226">
        <v>43</v>
      </c>
    </row>
    <row r="118" spans="1:12">
      <c r="A118" s="1226">
        <v>44</v>
      </c>
      <c r="B118" s="1169"/>
      <c r="C118" s="1105"/>
      <c r="D118" s="1105"/>
      <c r="E118" s="1169"/>
      <c r="F118" s="1168"/>
      <c r="G118" s="1244"/>
      <c r="H118" s="1244"/>
      <c r="I118" s="1169"/>
      <c r="J118" s="1244">
        <f t="shared" si="2"/>
        <v>0</v>
      </c>
      <c r="K118" s="1244"/>
      <c r="L118" s="1226">
        <v>44</v>
      </c>
    </row>
    <row r="119" spans="1:12">
      <c r="A119" s="1226">
        <v>45</v>
      </c>
      <c r="B119" s="1169"/>
      <c r="C119" s="1105"/>
      <c r="D119" s="1105"/>
      <c r="E119" s="1169"/>
      <c r="F119" s="1168"/>
      <c r="G119" s="1244"/>
      <c r="H119" s="1244"/>
      <c r="I119" s="1169"/>
      <c r="J119" s="1244">
        <f t="shared" si="2"/>
        <v>0</v>
      </c>
      <c r="K119" s="1244"/>
      <c r="L119" s="1226">
        <v>45</v>
      </c>
    </row>
    <row r="120" spans="1:12">
      <c r="A120" s="1226">
        <v>46</v>
      </c>
      <c r="B120" s="1169"/>
      <c r="C120" s="1105"/>
      <c r="D120" s="1105"/>
      <c r="E120" s="1169"/>
      <c r="F120" s="1168"/>
      <c r="G120" s="1244"/>
      <c r="H120" s="1244"/>
      <c r="I120" s="1169"/>
      <c r="J120" s="1244">
        <f t="shared" si="2"/>
        <v>0</v>
      </c>
      <c r="K120" s="1244"/>
      <c r="L120" s="1226">
        <v>46</v>
      </c>
    </row>
    <row r="121" spans="1:12">
      <c r="A121" s="1226">
        <v>47</v>
      </c>
      <c r="B121" s="1169"/>
      <c r="C121" s="1105"/>
      <c r="D121" s="1105"/>
      <c r="E121" s="1169"/>
      <c r="F121" s="1168"/>
      <c r="G121" s="1244"/>
      <c r="H121" s="1244"/>
      <c r="I121" s="1169"/>
      <c r="J121" s="1244">
        <f t="shared" si="2"/>
        <v>0</v>
      </c>
      <c r="K121" s="1244"/>
      <c r="L121" s="1226">
        <v>47</v>
      </c>
    </row>
    <row r="122" spans="1:12">
      <c r="A122" s="1226">
        <v>48</v>
      </c>
      <c r="B122" s="1169"/>
      <c r="C122" s="1105"/>
      <c r="D122" s="1105"/>
      <c r="E122" s="1169"/>
      <c r="F122" s="1168"/>
      <c r="G122" s="1244"/>
      <c r="H122" s="1244"/>
      <c r="I122" s="1169"/>
      <c r="J122" s="1244">
        <f t="shared" si="2"/>
        <v>0</v>
      </c>
      <c r="K122" s="1244"/>
      <c r="L122" s="1226">
        <v>48</v>
      </c>
    </row>
    <row r="123" spans="1:12">
      <c r="A123" s="1226">
        <v>49</v>
      </c>
      <c r="B123" s="1169"/>
      <c r="C123" s="1105"/>
      <c r="D123" s="1105"/>
      <c r="E123" s="1169"/>
      <c r="F123" s="1168"/>
      <c r="G123" s="1244"/>
      <c r="H123" s="1244"/>
      <c r="I123" s="1169"/>
      <c r="J123" s="1244">
        <f t="shared" si="2"/>
        <v>0</v>
      </c>
      <c r="K123" s="1244"/>
      <c r="L123" s="1226">
        <v>49</v>
      </c>
    </row>
    <row r="124" spans="1:12">
      <c r="A124" s="1226">
        <v>50</v>
      </c>
      <c r="B124" s="1169"/>
      <c r="C124" s="1105"/>
      <c r="D124" s="1105"/>
      <c r="E124" s="1169"/>
      <c r="F124" s="1168"/>
      <c r="G124" s="1244"/>
      <c r="H124" s="1244"/>
      <c r="I124" s="1169"/>
      <c r="J124" s="1244">
        <f t="shared" si="2"/>
        <v>0</v>
      </c>
      <c r="K124" s="1244"/>
      <c r="L124" s="1226">
        <v>50</v>
      </c>
    </row>
    <row r="125" spans="1:12">
      <c r="A125" s="1226">
        <v>51</v>
      </c>
      <c r="B125" s="1169"/>
      <c r="C125" s="1105"/>
      <c r="D125" s="1105"/>
      <c r="E125" s="1169"/>
      <c r="F125" s="1168"/>
      <c r="G125" s="1244"/>
      <c r="H125" s="1244"/>
      <c r="I125" s="1169"/>
      <c r="J125" s="1244">
        <f t="shared" si="2"/>
        <v>0</v>
      </c>
      <c r="K125" s="1244"/>
      <c r="L125" s="1226">
        <v>51</v>
      </c>
    </row>
    <row r="126" spans="1:12">
      <c r="A126" s="1226">
        <v>52</v>
      </c>
      <c r="B126" s="1169"/>
      <c r="C126" s="1105"/>
      <c r="D126" s="1105"/>
      <c r="E126" s="1169"/>
      <c r="F126" s="1168"/>
      <c r="G126" s="1244"/>
      <c r="H126" s="1244"/>
      <c r="I126" s="1169"/>
      <c r="J126" s="1244">
        <f t="shared" si="2"/>
        <v>0</v>
      </c>
      <c r="K126" s="1244"/>
      <c r="L126" s="1226">
        <v>52</v>
      </c>
    </row>
    <row r="127" spans="1:12">
      <c r="A127" s="1226">
        <v>53</v>
      </c>
      <c r="B127" s="1169"/>
      <c r="C127" s="1105"/>
      <c r="D127" s="1105"/>
      <c r="E127" s="1169"/>
      <c r="F127" s="1168"/>
      <c r="G127" s="1244"/>
      <c r="H127" s="1244"/>
      <c r="I127" s="1169"/>
      <c r="J127" s="1244">
        <f t="shared" si="2"/>
        <v>0</v>
      </c>
      <c r="K127" s="1244"/>
      <c r="L127" s="1226">
        <v>53</v>
      </c>
    </row>
    <row r="128" spans="1:12">
      <c r="A128" s="1226">
        <v>54</v>
      </c>
      <c r="B128" s="1169"/>
      <c r="C128" s="1105"/>
      <c r="D128" s="1105"/>
      <c r="E128" s="1169"/>
      <c r="F128" s="1168"/>
      <c r="G128" s="1244"/>
      <c r="H128" s="1244"/>
      <c r="I128" s="1169"/>
      <c r="J128" s="1244">
        <f t="shared" si="2"/>
        <v>0</v>
      </c>
      <c r="K128" s="1244"/>
      <c r="L128" s="1226">
        <v>54</v>
      </c>
    </row>
    <row r="129" spans="1:12" ht="15.6" thickBot="1">
      <c r="A129" s="1245">
        <v>55</v>
      </c>
      <c r="B129" s="1238" t="s">
        <v>1938</v>
      </c>
      <c r="C129" s="1158"/>
      <c r="D129" s="1158"/>
      <c r="E129" s="1193"/>
      <c r="F129" s="1246"/>
      <c r="G129" s="1247">
        <f>SUM(G75:G128)</f>
        <v>0</v>
      </c>
      <c r="H129" s="1247">
        <f>SUM(H75:H128)</f>
        <v>0</v>
      </c>
      <c r="I129" s="1193"/>
      <c r="J129" s="1247">
        <f>SUM(J75:J128)</f>
        <v>0</v>
      </c>
      <c r="K129" s="1247">
        <f>SUM(K75:K128)</f>
        <v>0</v>
      </c>
      <c r="L129" s="1245">
        <v>55</v>
      </c>
    </row>
    <row r="130" spans="1:12" ht="15.6">
      <c r="A130" s="115" t="s">
        <v>676</v>
      </c>
      <c r="B130" s="1105"/>
      <c r="C130" s="1105"/>
      <c r="D130" s="1105"/>
      <c r="E130" s="1105"/>
      <c r="F130" s="115" t="s">
        <v>676</v>
      </c>
      <c r="G130" s="1105"/>
      <c r="H130" s="1106"/>
    </row>
    <row r="131" spans="1:12">
      <c r="A131" s="1106" t="s">
        <v>535</v>
      </c>
      <c r="B131" s="1106"/>
      <c r="C131" s="1106"/>
      <c r="D131" s="1106"/>
      <c r="E131" s="1106"/>
      <c r="F131" s="1106" t="s">
        <v>536</v>
      </c>
      <c r="G131" s="1106"/>
      <c r="H131" s="1106"/>
      <c r="I131" s="1106"/>
      <c r="J131" s="1106"/>
      <c r="K131" s="1106"/>
      <c r="L131" s="1106"/>
    </row>
    <row r="132" spans="1:12" ht="16.2" thickBot="1">
      <c r="A132" s="1175" t="str">
        <f>'Data Sheet'!$C$25</f>
        <v>Rochester Gas &amp; Electric Corporation</v>
      </c>
      <c r="B132" s="1105"/>
      <c r="C132" s="1105"/>
      <c r="D132" s="1248" t="str">
        <f>'Data Sheet'!$C$40</f>
        <v xml:space="preserve"> </v>
      </c>
      <c r="E132" s="1105" t="str">
        <f>'Data Sheet'!$C$38</f>
        <v>12/31/2013</v>
      </c>
      <c r="F132" s="1175" t="str">
        <f>'Data Sheet'!$C$25</f>
        <v>Rochester Gas &amp; Electric Corporation</v>
      </c>
      <c r="G132" s="1105"/>
      <c r="H132" s="1105"/>
      <c r="I132" s="1105"/>
      <c r="J132" s="1248" t="str">
        <f>'Data Sheet'!$C$40</f>
        <v xml:space="preserve"> </v>
      </c>
      <c r="K132" t="str">
        <f>'Data Sheet'!$C$38</f>
        <v>12/31/2013</v>
      </c>
    </row>
    <row r="133" spans="1:12" ht="15.6">
      <c r="A133" s="1107"/>
      <c r="B133" s="731" t="s">
        <v>534</v>
      </c>
      <c r="C133" s="731"/>
      <c r="D133" s="1233"/>
      <c r="E133" s="1207"/>
      <c r="F133" s="1224"/>
      <c r="G133" s="731" t="s">
        <v>1686</v>
      </c>
      <c r="H133" s="731"/>
      <c r="I133" s="731"/>
      <c r="J133" s="1233"/>
      <c r="K133" s="1233"/>
      <c r="L133" s="1207"/>
    </row>
    <row r="134" spans="1:12" ht="15.6" thickBot="1">
      <c r="A134" s="1192"/>
      <c r="B134" s="1158"/>
      <c r="C134" s="1158"/>
      <c r="D134" s="1249"/>
      <c r="E134" s="1193"/>
      <c r="F134" s="1192"/>
      <c r="G134" s="1158"/>
      <c r="H134" s="1158"/>
      <c r="I134" s="1158"/>
      <c r="J134" s="1158"/>
      <c r="K134" s="1158"/>
      <c r="L134" s="1193"/>
    </row>
    <row r="135" spans="1:12" ht="15.6" thickBot="1">
      <c r="A135" s="1222"/>
      <c r="B135" s="1232" t="s">
        <v>1140</v>
      </c>
      <c r="C135" s="1233" t="s">
        <v>1413</v>
      </c>
      <c r="D135" s="1233"/>
      <c r="E135" s="1207"/>
      <c r="F135" s="1224" t="s">
        <v>671</v>
      </c>
      <c r="G135" s="1207"/>
      <c r="H135" s="1234" t="s">
        <v>672</v>
      </c>
      <c r="I135" s="730" t="s">
        <v>673</v>
      </c>
      <c r="J135" s="732"/>
      <c r="K135" s="1207" t="s">
        <v>674</v>
      </c>
      <c r="L135" s="1222"/>
    </row>
    <row r="136" spans="1:12">
      <c r="A136" s="1235" t="s">
        <v>1357</v>
      </c>
      <c r="B136" s="1169"/>
      <c r="C136" s="1105"/>
      <c r="D136" s="1105"/>
      <c r="E136" s="1169"/>
      <c r="F136" s="1166" t="s">
        <v>4209</v>
      </c>
      <c r="G136" s="1167"/>
      <c r="H136" s="1236" t="s">
        <v>4209</v>
      </c>
      <c r="I136" s="1167" t="s">
        <v>4208</v>
      </c>
      <c r="J136" s="1167" t="s">
        <v>4717</v>
      </c>
      <c r="K136" s="1167" t="s">
        <v>675</v>
      </c>
      <c r="L136" s="1235" t="s">
        <v>1357</v>
      </c>
    </row>
    <row r="137" spans="1:12" ht="15.6" thickBot="1">
      <c r="A137" s="1237" t="s">
        <v>1360</v>
      </c>
      <c r="B137" s="1238" t="s">
        <v>446</v>
      </c>
      <c r="C137" s="1228" t="s">
        <v>447</v>
      </c>
      <c r="D137" s="1228"/>
      <c r="E137" s="1239"/>
      <c r="F137" s="1240" t="s">
        <v>448</v>
      </c>
      <c r="G137" s="1239"/>
      <c r="H137" s="1238" t="s">
        <v>449</v>
      </c>
      <c r="I137" s="1237" t="s">
        <v>1953</v>
      </c>
      <c r="J137" s="1237" t="s">
        <v>1954</v>
      </c>
      <c r="K137" s="1237" t="s">
        <v>1955</v>
      </c>
      <c r="L137" s="1237" t="s">
        <v>1360</v>
      </c>
    </row>
    <row r="138" spans="1:12">
      <c r="A138" s="1241">
        <v>1</v>
      </c>
      <c r="B138" s="1169"/>
      <c r="C138" s="1105"/>
      <c r="D138" s="1105"/>
      <c r="E138" s="1169"/>
      <c r="F138" s="1242"/>
      <c r="G138" s="1243"/>
      <c r="H138" s="1244"/>
      <c r="I138" s="1169"/>
      <c r="J138" s="1244">
        <f t="shared" ref="J138:J191" si="3">G138+H138</f>
        <v>0</v>
      </c>
      <c r="K138" s="1244"/>
      <c r="L138" s="1241">
        <v>1</v>
      </c>
    </row>
    <row r="139" spans="1:12">
      <c r="A139" s="1241">
        <v>2</v>
      </c>
      <c r="B139" s="1169"/>
      <c r="C139" s="1105"/>
      <c r="D139" s="1105"/>
      <c r="E139" s="1169"/>
      <c r="F139" s="1242"/>
      <c r="G139" s="1243"/>
      <c r="H139" s="1244"/>
      <c r="I139" s="1169"/>
      <c r="J139" s="1244">
        <f t="shared" si="3"/>
        <v>0</v>
      </c>
      <c r="K139" s="1244"/>
      <c r="L139" s="1241">
        <v>2</v>
      </c>
    </row>
    <row r="140" spans="1:12">
      <c r="A140" s="1241">
        <v>3</v>
      </c>
      <c r="B140" s="1169"/>
      <c r="C140" s="1105"/>
      <c r="D140" s="1105"/>
      <c r="E140" s="1169"/>
      <c r="F140" s="1242"/>
      <c r="G140" s="1243"/>
      <c r="H140" s="1244"/>
      <c r="I140" s="1169"/>
      <c r="J140" s="1244">
        <f t="shared" si="3"/>
        <v>0</v>
      </c>
      <c r="K140" s="1244"/>
      <c r="L140" s="1241">
        <v>3</v>
      </c>
    </row>
    <row r="141" spans="1:12">
      <c r="A141" s="1241">
        <v>4</v>
      </c>
      <c r="B141" s="1169"/>
      <c r="C141" s="1105"/>
      <c r="D141" s="1105"/>
      <c r="E141" s="1169"/>
      <c r="F141" s="1242"/>
      <c r="G141" s="1243"/>
      <c r="H141" s="1244"/>
      <c r="I141" s="1169"/>
      <c r="J141" s="1244">
        <f t="shared" si="3"/>
        <v>0</v>
      </c>
      <c r="K141" s="1244"/>
      <c r="L141" s="1241">
        <v>4</v>
      </c>
    </row>
    <row r="142" spans="1:12">
      <c r="A142" s="1241">
        <v>5</v>
      </c>
      <c r="B142" s="1169"/>
      <c r="C142" s="1105"/>
      <c r="D142" s="1105"/>
      <c r="E142" s="1169"/>
      <c r="F142" s="1242"/>
      <c r="G142" s="1243"/>
      <c r="H142" s="1244"/>
      <c r="I142" s="1169"/>
      <c r="J142" s="1244">
        <f t="shared" si="3"/>
        <v>0</v>
      </c>
      <c r="K142" s="1244"/>
      <c r="L142" s="1241">
        <v>5</v>
      </c>
    </row>
    <row r="143" spans="1:12">
      <c r="A143" s="1241">
        <v>6</v>
      </c>
      <c r="B143" s="1169"/>
      <c r="C143" s="1105"/>
      <c r="D143" s="1105"/>
      <c r="E143" s="1169"/>
      <c r="F143" s="1242"/>
      <c r="G143" s="1243"/>
      <c r="H143" s="1244"/>
      <c r="I143" s="1169"/>
      <c r="J143" s="1244">
        <f t="shared" si="3"/>
        <v>0</v>
      </c>
      <c r="K143" s="1244"/>
      <c r="L143" s="1241">
        <v>6</v>
      </c>
    </row>
    <row r="144" spans="1:12">
      <c r="A144" s="1241">
        <v>7</v>
      </c>
      <c r="B144" s="1169"/>
      <c r="C144" s="1105"/>
      <c r="D144" s="1105"/>
      <c r="E144" s="1169"/>
      <c r="F144" s="1242"/>
      <c r="G144" s="1243"/>
      <c r="H144" s="1244"/>
      <c r="I144" s="1169"/>
      <c r="J144" s="1244">
        <f t="shared" si="3"/>
        <v>0</v>
      </c>
      <c r="K144" s="1244"/>
      <c r="L144" s="1241">
        <v>7</v>
      </c>
    </row>
    <row r="145" spans="1:12">
      <c r="A145" s="1241">
        <v>8</v>
      </c>
      <c r="B145" s="1169"/>
      <c r="C145" s="1105"/>
      <c r="D145" s="1105"/>
      <c r="E145" s="1169"/>
      <c r="F145" s="1242"/>
      <c r="G145" s="1243"/>
      <c r="H145" s="1244"/>
      <c r="I145" s="1169"/>
      <c r="J145" s="1244">
        <f t="shared" si="3"/>
        <v>0</v>
      </c>
      <c r="K145" s="1244"/>
      <c r="L145" s="1241">
        <v>8</v>
      </c>
    </row>
    <row r="146" spans="1:12">
      <c r="A146" s="1241">
        <v>9</v>
      </c>
      <c r="B146" s="1169"/>
      <c r="C146" s="1105"/>
      <c r="D146" s="1105"/>
      <c r="E146" s="1169"/>
      <c r="F146" s="1242"/>
      <c r="G146" s="1243"/>
      <c r="H146" s="1244"/>
      <c r="I146" s="1169"/>
      <c r="J146" s="1244">
        <f t="shared" si="3"/>
        <v>0</v>
      </c>
      <c r="K146" s="1244"/>
      <c r="L146" s="1241">
        <v>9</v>
      </c>
    </row>
    <row r="147" spans="1:12">
      <c r="A147" s="1241">
        <v>10</v>
      </c>
      <c r="B147" s="1169"/>
      <c r="C147" s="1105"/>
      <c r="D147" s="1105"/>
      <c r="E147" s="1169"/>
      <c r="F147" s="1242"/>
      <c r="G147" s="1243"/>
      <c r="H147" s="1244"/>
      <c r="I147" s="1169"/>
      <c r="J147" s="1244">
        <f t="shared" si="3"/>
        <v>0</v>
      </c>
      <c r="K147" s="1244"/>
      <c r="L147" s="1241">
        <v>10</v>
      </c>
    </row>
    <row r="148" spans="1:12">
      <c r="A148" s="1241">
        <v>11</v>
      </c>
      <c r="B148" s="1169"/>
      <c r="C148" s="1105"/>
      <c r="D148" s="1105"/>
      <c r="E148" s="1169"/>
      <c r="F148" s="1242"/>
      <c r="G148" s="1243"/>
      <c r="H148" s="1244"/>
      <c r="I148" s="1169"/>
      <c r="J148" s="1244">
        <f t="shared" si="3"/>
        <v>0</v>
      </c>
      <c r="K148" s="1244"/>
      <c r="L148" s="1241">
        <v>11</v>
      </c>
    </row>
    <row r="149" spans="1:12">
      <c r="A149" s="1226">
        <v>12</v>
      </c>
      <c r="B149" s="1169"/>
      <c r="C149" s="1105"/>
      <c r="D149" s="1105"/>
      <c r="E149" s="1169"/>
      <c r="F149" s="1168"/>
      <c r="G149" s="1244"/>
      <c r="H149" s="1244"/>
      <c r="I149" s="1169"/>
      <c r="J149" s="1244">
        <f t="shared" si="3"/>
        <v>0</v>
      </c>
      <c r="K149" s="1244"/>
      <c r="L149" s="1226">
        <v>12</v>
      </c>
    </row>
    <row r="150" spans="1:12">
      <c r="A150" s="1226">
        <v>13</v>
      </c>
      <c r="B150" s="1169"/>
      <c r="C150" s="1105"/>
      <c r="D150" s="1105"/>
      <c r="E150" s="1169"/>
      <c r="F150" s="1168"/>
      <c r="G150" s="1244"/>
      <c r="H150" s="1244"/>
      <c r="I150" s="1169"/>
      <c r="J150" s="1244">
        <f t="shared" si="3"/>
        <v>0</v>
      </c>
      <c r="K150" s="1244"/>
      <c r="L150" s="1226">
        <v>13</v>
      </c>
    </row>
    <row r="151" spans="1:12">
      <c r="A151" s="1226">
        <v>14</v>
      </c>
      <c r="B151" s="1169"/>
      <c r="C151" s="1105"/>
      <c r="D151" s="1105"/>
      <c r="E151" s="1169"/>
      <c r="F151" s="1168"/>
      <c r="G151" s="1244"/>
      <c r="H151" s="1244"/>
      <c r="I151" s="1169"/>
      <c r="J151" s="1244">
        <f t="shared" si="3"/>
        <v>0</v>
      </c>
      <c r="K151" s="1244"/>
      <c r="L151" s="1226">
        <v>14</v>
      </c>
    </row>
    <row r="152" spans="1:12">
      <c r="A152" s="1226">
        <v>15</v>
      </c>
      <c r="B152" s="1169"/>
      <c r="C152" s="1105"/>
      <c r="D152" s="1105"/>
      <c r="E152" s="1169"/>
      <c r="F152" s="1168"/>
      <c r="G152" s="1244"/>
      <c r="H152" s="1244"/>
      <c r="I152" s="1169"/>
      <c r="J152" s="1244">
        <f t="shared" si="3"/>
        <v>0</v>
      </c>
      <c r="K152" s="1244"/>
      <c r="L152" s="1226">
        <v>15</v>
      </c>
    </row>
    <row r="153" spans="1:12">
      <c r="A153" s="1226">
        <v>16</v>
      </c>
      <c r="B153" s="1169"/>
      <c r="C153" s="1105"/>
      <c r="D153" s="1105"/>
      <c r="E153" s="1169"/>
      <c r="F153" s="1168"/>
      <c r="G153" s="1244"/>
      <c r="H153" s="1244"/>
      <c r="I153" s="1169"/>
      <c r="J153" s="1244">
        <f t="shared" si="3"/>
        <v>0</v>
      </c>
      <c r="K153" s="1244"/>
      <c r="L153" s="1226">
        <v>16</v>
      </c>
    </row>
    <row r="154" spans="1:12">
      <c r="A154" s="1226">
        <v>17</v>
      </c>
      <c r="B154" s="1169"/>
      <c r="C154" s="1105"/>
      <c r="D154" s="1105"/>
      <c r="E154" s="1169"/>
      <c r="F154" s="1168"/>
      <c r="G154" s="1244"/>
      <c r="H154" s="1244"/>
      <c r="I154" s="1169"/>
      <c r="J154" s="1244">
        <f t="shared" si="3"/>
        <v>0</v>
      </c>
      <c r="K154" s="1244"/>
      <c r="L154" s="1226">
        <v>17</v>
      </c>
    </row>
    <row r="155" spans="1:12">
      <c r="A155" s="1226">
        <v>18</v>
      </c>
      <c r="B155" s="1169"/>
      <c r="C155" s="1105"/>
      <c r="D155" s="1105"/>
      <c r="E155" s="1169"/>
      <c r="F155" s="1168"/>
      <c r="G155" s="1244"/>
      <c r="H155" s="1244"/>
      <c r="I155" s="1169"/>
      <c r="J155" s="1244">
        <f t="shared" si="3"/>
        <v>0</v>
      </c>
      <c r="K155" s="1244"/>
      <c r="L155" s="1226">
        <v>18</v>
      </c>
    </row>
    <row r="156" spans="1:12">
      <c r="A156" s="1226">
        <v>19</v>
      </c>
      <c r="B156" s="1169"/>
      <c r="C156" s="1105"/>
      <c r="D156" s="1105"/>
      <c r="E156" s="1169"/>
      <c r="F156" s="1168"/>
      <c r="G156" s="1244"/>
      <c r="H156" s="1244"/>
      <c r="I156" s="1169"/>
      <c r="J156" s="1244">
        <f t="shared" si="3"/>
        <v>0</v>
      </c>
      <c r="K156" s="1244"/>
      <c r="L156" s="1226">
        <v>19</v>
      </c>
    </row>
    <row r="157" spans="1:12">
      <c r="A157" s="1226">
        <v>20</v>
      </c>
      <c r="B157" s="1169"/>
      <c r="C157" s="1105"/>
      <c r="D157" s="1105"/>
      <c r="E157" s="1169"/>
      <c r="F157" s="1168"/>
      <c r="G157" s="1244"/>
      <c r="H157" s="1244"/>
      <c r="I157" s="1169"/>
      <c r="J157" s="1244">
        <f t="shared" si="3"/>
        <v>0</v>
      </c>
      <c r="K157" s="1244"/>
      <c r="L157" s="1226">
        <v>20</v>
      </c>
    </row>
    <row r="158" spans="1:12">
      <c r="A158" s="1226">
        <v>21</v>
      </c>
      <c r="B158" s="1169"/>
      <c r="C158" s="1105"/>
      <c r="D158" s="1105"/>
      <c r="E158" s="1169"/>
      <c r="F158" s="1168"/>
      <c r="G158" s="1244"/>
      <c r="H158" s="1244"/>
      <c r="I158" s="1169"/>
      <c r="J158" s="1244">
        <f t="shared" si="3"/>
        <v>0</v>
      </c>
      <c r="K158" s="1244"/>
      <c r="L158" s="1226">
        <v>21</v>
      </c>
    </row>
    <row r="159" spans="1:12">
      <c r="A159" s="1226">
        <v>22</v>
      </c>
      <c r="B159" s="1169"/>
      <c r="C159" s="1105"/>
      <c r="D159" s="1105"/>
      <c r="E159" s="1169"/>
      <c r="F159" s="1168"/>
      <c r="G159" s="1244"/>
      <c r="H159" s="1244"/>
      <c r="I159" s="1169"/>
      <c r="J159" s="1244">
        <f t="shared" si="3"/>
        <v>0</v>
      </c>
      <c r="K159" s="1244"/>
      <c r="L159" s="1226">
        <v>22</v>
      </c>
    </row>
    <row r="160" spans="1:12">
      <c r="A160" s="1226">
        <v>23</v>
      </c>
      <c r="B160" s="1169"/>
      <c r="C160" s="1105"/>
      <c r="D160" s="1105"/>
      <c r="E160" s="1169"/>
      <c r="F160" s="1168"/>
      <c r="G160" s="1244"/>
      <c r="H160" s="1244"/>
      <c r="I160" s="1169"/>
      <c r="J160" s="1244">
        <f t="shared" si="3"/>
        <v>0</v>
      </c>
      <c r="K160" s="1244"/>
      <c r="L160" s="1226">
        <v>23</v>
      </c>
    </row>
    <row r="161" spans="1:12">
      <c r="A161" s="1226">
        <v>24</v>
      </c>
      <c r="B161" s="1169"/>
      <c r="C161" s="1105"/>
      <c r="D161" s="1105"/>
      <c r="E161" s="1169"/>
      <c r="F161" s="1168"/>
      <c r="G161" s="1244"/>
      <c r="H161" s="1244"/>
      <c r="I161" s="1169"/>
      <c r="J161" s="1244">
        <f t="shared" si="3"/>
        <v>0</v>
      </c>
      <c r="K161" s="1244"/>
      <c r="L161" s="1226">
        <v>24</v>
      </c>
    </row>
    <row r="162" spans="1:12">
      <c r="A162" s="1226">
        <v>25</v>
      </c>
      <c r="B162" s="1169"/>
      <c r="C162" s="1105"/>
      <c r="D162" s="1105"/>
      <c r="E162" s="1169"/>
      <c r="F162" s="1168"/>
      <c r="G162" s="1244"/>
      <c r="H162" s="1244"/>
      <c r="I162" s="1169"/>
      <c r="J162" s="1244">
        <f t="shared" si="3"/>
        <v>0</v>
      </c>
      <c r="K162" s="1244"/>
      <c r="L162" s="1226">
        <v>25</v>
      </c>
    </row>
    <row r="163" spans="1:12">
      <c r="A163" s="1226">
        <v>26</v>
      </c>
      <c r="B163" s="1169"/>
      <c r="C163" s="1105"/>
      <c r="D163" s="1105"/>
      <c r="E163" s="1169"/>
      <c r="F163" s="1168"/>
      <c r="G163" s="1244"/>
      <c r="H163" s="1244"/>
      <c r="I163" s="1169"/>
      <c r="J163" s="1244">
        <f t="shared" si="3"/>
        <v>0</v>
      </c>
      <c r="K163" s="1244"/>
      <c r="L163" s="1226">
        <v>26</v>
      </c>
    </row>
    <row r="164" spans="1:12">
      <c r="A164" s="1226">
        <v>27</v>
      </c>
      <c r="B164" s="1169"/>
      <c r="C164" s="1105"/>
      <c r="D164" s="1105"/>
      <c r="E164" s="1169"/>
      <c r="F164" s="1168"/>
      <c r="G164" s="1244"/>
      <c r="H164" s="1244"/>
      <c r="I164" s="1169"/>
      <c r="J164" s="1244">
        <f t="shared" si="3"/>
        <v>0</v>
      </c>
      <c r="K164" s="1244"/>
      <c r="L164" s="1226">
        <v>27</v>
      </c>
    </row>
    <row r="165" spans="1:12">
      <c r="A165" s="1226">
        <v>28</v>
      </c>
      <c r="B165" s="1169"/>
      <c r="C165" s="1105"/>
      <c r="D165" s="1105"/>
      <c r="E165" s="1169"/>
      <c r="F165" s="1168"/>
      <c r="G165" s="1244"/>
      <c r="H165" s="1244"/>
      <c r="I165" s="1169"/>
      <c r="J165" s="1244">
        <f t="shared" si="3"/>
        <v>0</v>
      </c>
      <c r="K165" s="1244"/>
      <c r="L165" s="1226">
        <v>28</v>
      </c>
    </row>
    <row r="166" spans="1:12">
      <c r="A166" s="1226">
        <v>29</v>
      </c>
      <c r="B166" s="1169"/>
      <c r="C166" s="1105"/>
      <c r="D166" s="1105"/>
      <c r="E166" s="1169"/>
      <c r="F166" s="1168"/>
      <c r="G166" s="1244"/>
      <c r="H166" s="1244"/>
      <c r="I166" s="1169"/>
      <c r="J166" s="1244">
        <f t="shared" si="3"/>
        <v>0</v>
      </c>
      <c r="K166" s="1244"/>
      <c r="L166" s="1226">
        <v>29</v>
      </c>
    </row>
    <row r="167" spans="1:12">
      <c r="A167" s="1226">
        <v>30</v>
      </c>
      <c r="B167" s="1169"/>
      <c r="C167" s="1105"/>
      <c r="D167" s="1105"/>
      <c r="E167" s="1169"/>
      <c r="F167" s="1168"/>
      <c r="G167" s="1244"/>
      <c r="H167" s="1244"/>
      <c r="I167" s="1169"/>
      <c r="J167" s="1244">
        <f t="shared" si="3"/>
        <v>0</v>
      </c>
      <c r="K167" s="1244"/>
      <c r="L167" s="1226">
        <v>30</v>
      </c>
    </row>
    <row r="168" spans="1:12">
      <c r="A168" s="1226">
        <v>31</v>
      </c>
      <c r="B168" s="1169"/>
      <c r="C168" s="1105"/>
      <c r="D168" s="1105"/>
      <c r="E168" s="1169"/>
      <c r="F168" s="1168"/>
      <c r="G168" s="1244"/>
      <c r="H168" s="1244"/>
      <c r="I168" s="1169"/>
      <c r="J168" s="1244">
        <f t="shared" si="3"/>
        <v>0</v>
      </c>
      <c r="K168" s="1244"/>
      <c r="L168" s="1226">
        <v>31</v>
      </c>
    </row>
    <row r="169" spans="1:12">
      <c r="A169" s="1226">
        <v>32</v>
      </c>
      <c r="B169" s="1169"/>
      <c r="C169" s="1105"/>
      <c r="D169" s="1105"/>
      <c r="E169" s="1169"/>
      <c r="F169" s="1168"/>
      <c r="G169" s="1244"/>
      <c r="H169" s="1244"/>
      <c r="I169" s="1169"/>
      <c r="J169" s="1244">
        <f t="shared" si="3"/>
        <v>0</v>
      </c>
      <c r="K169" s="1244"/>
      <c r="L169" s="1226">
        <v>32</v>
      </c>
    </row>
    <row r="170" spans="1:12">
      <c r="A170" s="1226">
        <v>33</v>
      </c>
      <c r="B170" s="1169"/>
      <c r="C170" s="1105"/>
      <c r="D170" s="1105"/>
      <c r="E170" s="1169"/>
      <c r="F170" s="1168"/>
      <c r="G170" s="1244"/>
      <c r="H170" s="1244"/>
      <c r="I170" s="1169"/>
      <c r="J170" s="1244">
        <f t="shared" si="3"/>
        <v>0</v>
      </c>
      <c r="K170" s="1244"/>
      <c r="L170" s="1226">
        <v>33</v>
      </c>
    </row>
    <row r="171" spans="1:12">
      <c r="A171" s="1226">
        <v>34</v>
      </c>
      <c r="B171" s="1169"/>
      <c r="C171" s="1105"/>
      <c r="D171" s="1105"/>
      <c r="E171" s="1169"/>
      <c r="F171" s="1168"/>
      <c r="G171" s="1244"/>
      <c r="H171" s="1244"/>
      <c r="I171" s="1169"/>
      <c r="J171" s="1244">
        <f t="shared" si="3"/>
        <v>0</v>
      </c>
      <c r="K171" s="1244"/>
      <c r="L171" s="1226">
        <v>34</v>
      </c>
    </row>
    <row r="172" spans="1:12">
      <c r="A172" s="1226">
        <v>35</v>
      </c>
      <c r="B172" s="1169"/>
      <c r="C172" s="1105"/>
      <c r="D172" s="1105"/>
      <c r="E172" s="1169"/>
      <c r="F172" s="1168"/>
      <c r="G172" s="1244"/>
      <c r="H172" s="1244"/>
      <c r="I172" s="1169"/>
      <c r="J172" s="1244">
        <f t="shared" si="3"/>
        <v>0</v>
      </c>
      <c r="K172" s="1244"/>
      <c r="L172" s="1226">
        <v>35</v>
      </c>
    </row>
    <row r="173" spans="1:12">
      <c r="A173" s="1226">
        <v>36</v>
      </c>
      <c r="B173" s="1169"/>
      <c r="C173" s="1105"/>
      <c r="D173" s="1105"/>
      <c r="E173" s="1169"/>
      <c r="F173" s="1168"/>
      <c r="G173" s="1244"/>
      <c r="H173" s="1244"/>
      <c r="I173" s="1169"/>
      <c r="J173" s="1244">
        <f t="shared" si="3"/>
        <v>0</v>
      </c>
      <c r="K173" s="1244"/>
      <c r="L173" s="1226">
        <v>36</v>
      </c>
    </row>
    <row r="174" spans="1:12">
      <c r="A174" s="1226">
        <v>37</v>
      </c>
      <c r="B174" s="1169"/>
      <c r="C174" s="1105"/>
      <c r="D174" s="1105"/>
      <c r="E174" s="1169"/>
      <c r="F174" s="1168"/>
      <c r="G174" s="1244"/>
      <c r="H174" s="1244"/>
      <c r="I174" s="1169"/>
      <c r="J174" s="1244">
        <f t="shared" si="3"/>
        <v>0</v>
      </c>
      <c r="K174" s="1244"/>
      <c r="L174" s="1226">
        <v>37</v>
      </c>
    </row>
    <row r="175" spans="1:12">
      <c r="A175" s="1226">
        <v>38</v>
      </c>
      <c r="B175" s="1169"/>
      <c r="C175" s="1105"/>
      <c r="D175" s="1105"/>
      <c r="E175" s="1169"/>
      <c r="F175" s="1168"/>
      <c r="G175" s="1244"/>
      <c r="H175" s="1244"/>
      <c r="I175" s="1169"/>
      <c r="J175" s="1244">
        <f t="shared" si="3"/>
        <v>0</v>
      </c>
      <c r="K175" s="1244"/>
      <c r="L175" s="1226">
        <v>38</v>
      </c>
    </row>
    <row r="176" spans="1:12">
      <c r="A176" s="1226">
        <v>39</v>
      </c>
      <c r="B176" s="1169"/>
      <c r="C176" s="1105"/>
      <c r="D176" s="1105"/>
      <c r="E176" s="1169"/>
      <c r="F176" s="1168"/>
      <c r="G176" s="1244"/>
      <c r="H176" s="1244"/>
      <c r="I176" s="1169"/>
      <c r="J176" s="1244">
        <f t="shared" si="3"/>
        <v>0</v>
      </c>
      <c r="K176" s="1244"/>
      <c r="L176" s="1226">
        <v>39</v>
      </c>
    </row>
    <row r="177" spans="1:12">
      <c r="A177" s="1226">
        <v>40</v>
      </c>
      <c r="B177" s="1169"/>
      <c r="C177" s="1105"/>
      <c r="D177" s="1105"/>
      <c r="E177" s="1169"/>
      <c r="F177" s="1168"/>
      <c r="G177" s="1244"/>
      <c r="H177" s="1244"/>
      <c r="I177" s="1169"/>
      <c r="J177" s="1244">
        <f t="shared" si="3"/>
        <v>0</v>
      </c>
      <c r="K177" s="1244"/>
      <c r="L177" s="1226">
        <v>40</v>
      </c>
    </row>
    <row r="178" spans="1:12">
      <c r="A178" s="1226">
        <v>41</v>
      </c>
      <c r="B178" s="1169"/>
      <c r="C178" s="1105"/>
      <c r="D178" s="1105"/>
      <c r="E178" s="1169"/>
      <c r="F178" s="1168"/>
      <c r="G178" s="1244"/>
      <c r="H178" s="1244"/>
      <c r="I178" s="1169"/>
      <c r="J178" s="1244">
        <f t="shared" si="3"/>
        <v>0</v>
      </c>
      <c r="K178" s="1244"/>
      <c r="L178" s="1226">
        <v>41</v>
      </c>
    </row>
    <row r="179" spans="1:12">
      <c r="A179" s="1226">
        <v>42</v>
      </c>
      <c r="B179" s="1169"/>
      <c r="C179" s="1105"/>
      <c r="D179" s="1105"/>
      <c r="E179" s="1169"/>
      <c r="F179" s="1168"/>
      <c r="G179" s="1244"/>
      <c r="H179" s="1244"/>
      <c r="I179" s="1169"/>
      <c r="J179" s="1244">
        <f t="shared" si="3"/>
        <v>0</v>
      </c>
      <c r="K179" s="1244"/>
      <c r="L179" s="1226">
        <v>42</v>
      </c>
    </row>
    <row r="180" spans="1:12">
      <c r="A180" s="1226">
        <v>43</v>
      </c>
      <c r="B180" s="1169"/>
      <c r="C180" s="1105"/>
      <c r="D180" s="1105"/>
      <c r="E180" s="1169"/>
      <c r="F180" s="1168"/>
      <c r="G180" s="1244"/>
      <c r="H180" s="1244"/>
      <c r="I180" s="1169"/>
      <c r="J180" s="1244">
        <f t="shared" si="3"/>
        <v>0</v>
      </c>
      <c r="K180" s="1244"/>
      <c r="L180" s="1226">
        <v>43</v>
      </c>
    </row>
    <row r="181" spans="1:12">
      <c r="A181" s="1226">
        <v>44</v>
      </c>
      <c r="B181" s="1169"/>
      <c r="C181" s="1105"/>
      <c r="D181" s="1105"/>
      <c r="E181" s="1169"/>
      <c r="F181" s="1168"/>
      <c r="G181" s="1244"/>
      <c r="H181" s="1244"/>
      <c r="I181" s="1169"/>
      <c r="J181" s="1244">
        <f t="shared" si="3"/>
        <v>0</v>
      </c>
      <c r="K181" s="1244"/>
      <c r="L181" s="1226">
        <v>44</v>
      </c>
    </row>
    <row r="182" spans="1:12">
      <c r="A182" s="1226">
        <v>45</v>
      </c>
      <c r="B182" s="1169"/>
      <c r="C182" s="1105"/>
      <c r="D182" s="1105"/>
      <c r="E182" s="1169"/>
      <c r="F182" s="1168"/>
      <c r="G182" s="1244"/>
      <c r="H182" s="1244"/>
      <c r="I182" s="1169"/>
      <c r="J182" s="1244">
        <f t="shared" si="3"/>
        <v>0</v>
      </c>
      <c r="K182" s="1244"/>
      <c r="L182" s="1226">
        <v>45</v>
      </c>
    </row>
    <row r="183" spans="1:12">
      <c r="A183" s="1226">
        <v>46</v>
      </c>
      <c r="B183" s="1169"/>
      <c r="C183" s="1105"/>
      <c r="D183" s="1105"/>
      <c r="E183" s="1169"/>
      <c r="F183" s="1168"/>
      <c r="G183" s="1244"/>
      <c r="H183" s="1244"/>
      <c r="I183" s="1169"/>
      <c r="J183" s="1244">
        <f t="shared" si="3"/>
        <v>0</v>
      </c>
      <c r="K183" s="1244"/>
      <c r="L183" s="1226">
        <v>46</v>
      </c>
    </row>
    <row r="184" spans="1:12">
      <c r="A184" s="1226">
        <v>47</v>
      </c>
      <c r="B184" s="1169"/>
      <c r="C184" s="1105"/>
      <c r="D184" s="1105"/>
      <c r="E184" s="1169"/>
      <c r="F184" s="1168"/>
      <c r="G184" s="1244"/>
      <c r="H184" s="1244"/>
      <c r="I184" s="1169"/>
      <c r="J184" s="1244">
        <f t="shared" si="3"/>
        <v>0</v>
      </c>
      <c r="K184" s="1244"/>
      <c r="L184" s="1226">
        <v>47</v>
      </c>
    </row>
    <row r="185" spans="1:12">
      <c r="A185" s="1226">
        <v>48</v>
      </c>
      <c r="B185" s="1169"/>
      <c r="C185" s="1105"/>
      <c r="D185" s="1105"/>
      <c r="E185" s="1169"/>
      <c r="F185" s="1168"/>
      <c r="G185" s="1244"/>
      <c r="H185" s="1244"/>
      <c r="I185" s="1169"/>
      <c r="J185" s="1244">
        <f t="shared" si="3"/>
        <v>0</v>
      </c>
      <c r="K185" s="1244"/>
      <c r="L185" s="1226">
        <v>48</v>
      </c>
    </row>
    <row r="186" spans="1:12">
      <c r="A186" s="1226">
        <v>49</v>
      </c>
      <c r="B186" s="1169"/>
      <c r="C186" s="1105"/>
      <c r="D186" s="1105"/>
      <c r="E186" s="1169"/>
      <c r="F186" s="1168"/>
      <c r="G186" s="1244"/>
      <c r="H186" s="1244"/>
      <c r="I186" s="1169"/>
      <c r="J186" s="1244">
        <f t="shared" si="3"/>
        <v>0</v>
      </c>
      <c r="K186" s="1244"/>
      <c r="L186" s="1226">
        <v>49</v>
      </c>
    </row>
    <row r="187" spans="1:12">
      <c r="A187" s="1226">
        <v>50</v>
      </c>
      <c r="B187" s="1169"/>
      <c r="C187" s="1105"/>
      <c r="D187" s="1105"/>
      <c r="E187" s="1169"/>
      <c r="F187" s="1168"/>
      <c r="G187" s="1244"/>
      <c r="H187" s="1244"/>
      <c r="I187" s="1169"/>
      <c r="J187" s="1244">
        <f t="shared" si="3"/>
        <v>0</v>
      </c>
      <c r="K187" s="1244"/>
      <c r="L187" s="1226">
        <v>50</v>
      </c>
    </row>
    <row r="188" spans="1:12">
      <c r="A188" s="1226">
        <v>51</v>
      </c>
      <c r="B188" s="1169"/>
      <c r="C188" s="1105"/>
      <c r="D188" s="1105"/>
      <c r="E188" s="1169"/>
      <c r="F188" s="1168"/>
      <c r="G188" s="1244"/>
      <c r="H188" s="1244"/>
      <c r="I188" s="1169"/>
      <c r="J188" s="1244">
        <f t="shared" si="3"/>
        <v>0</v>
      </c>
      <c r="K188" s="1244"/>
      <c r="L188" s="1226">
        <v>51</v>
      </c>
    </row>
    <row r="189" spans="1:12">
      <c r="A189" s="1226">
        <v>52</v>
      </c>
      <c r="B189" s="1169"/>
      <c r="C189" s="1105"/>
      <c r="D189" s="1105"/>
      <c r="E189" s="1169"/>
      <c r="F189" s="1168"/>
      <c r="G189" s="1244"/>
      <c r="H189" s="1244"/>
      <c r="I189" s="1169"/>
      <c r="J189" s="1244">
        <f t="shared" si="3"/>
        <v>0</v>
      </c>
      <c r="K189" s="1244"/>
      <c r="L189" s="1226">
        <v>52</v>
      </c>
    </row>
    <row r="190" spans="1:12">
      <c r="A190" s="1226">
        <v>53</v>
      </c>
      <c r="B190" s="1169"/>
      <c r="C190" s="1105"/>
      <c r="D190" s="1105"/>
      <c r="E190" s="1169"/>
      <c r="F190" s="1168"/>
      <c r="G190" s="1244"/>
      <c r="H190" s="1244"/>
      <c r="I190" s="1169"/>
      <c r="J190" s="1244">
        <f t="shared" si="3"/>
        <v>0</v>
      </c>
      <c r="K190" s="1244"/>
      <c r="L190" s="1226">
        <v>53</v>
      </c>
    </row>
    <row r="191" spans="1:12">
      <c r="A191" s="1226">
        <v>54</v>
      </c>
      <c r="B191" s="1169"/>
      <c r="C191" s="1105"/>
      <c r="D191" s="1105"/>
      <c r="E191" s="1169"/>
      <c r="F191" s="1168"/>
      <c r="G191" s="1244"/>
      <c r="H191" s="1244"/>
      <c r="I191" s="1169"/>
      <c r="J191" s="1244">
        <f t="shared" si="3"/>
        <v>0</v>
      </c>
      <c r="K191" s="1244"/>
      <c r="L191" s="1226">
        <v>54</v>
      </c>
    </row>
    <row r="192" spans="1:12" ht="15.6" thickBot="1">
      <c r="A192" s="1245">
        <v>55</v>
      </c>
      <c r="B192" s="1238" t="s">
        <v>1938</v>
      </c>
      <c r="C192" s="1158"/>
      <c r="D192" s="1158"/>
      <c r="E192" s="1193"/>
      <c r="F192" s="1246"/>
      <c r="G192" s="1247">
        <f>SUM(G138:G191)</f>
        <v>0</v>
      </c>
      <c r="H192" s="1247">
        <f>SUM(H138:H191)</f>
        <v>0</v>
      </c>
      <c r="I192" s="1193"/>
      <c r="J192" s="1247">
        <f>SUM(J138:J191)</f>
        <v>0</v>
      </c>
      <c r="K192" s="1247">
        <f>SUM(K138:K191)</f>
        <v>0</v>
      </c>
      <c r="L192" s="1245">
        <v>55</v>
      </c>
    </row>
    <row r="193" spans="1:12" ht="15.6">
      <c r="A193" s="115" t="s">
        <v>676</v>
      </c>
      <c r="B193" s="1105"/>
      <c r="C193" s="1105"/>
      <c r="D193" s="1105"/>
      <c r="E193" s="1105"/>
      <c r="F193" s="115" t="s">
        <v>676</v>
      </c>
      <c r="G193" s="1105"/>
      <c r="H193" s="1106"/>
    </row>
    <row r="194" spans="1:12">
      <c r="A194" s="1106" t="s">
        <v>537</v>
      </c>
      <c r="B194" s="1106"/>
      <c r="C194" s="1106"/>
      <c r="D194" s="1106"/>
      <c r="E194" s="1106"/>
      <c r="F194" s="1106" t="s">
        <v>538</v>
      </c>
      <c r="G194" s="1106"/>
      <c r="H194" s="1106"/>
      <c r="I194" s="1106"/>
      <c r="J194" s="1106"/>
      <c r="K194" s="1106"/>
      <c r="L194" s="1106"/>
    </row>
  </sheetData>
  <customSheetViews>
    <customSheetView guid="{B03EE9F7-5DE6-4312-9CF8-68BFF35B892B}" scale="85" colorId="22" showPageBreaks="1" printArea="1" topLeftCell="C32">
      <selection activeCell="J32" sqref="J32"/>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
      <headerFooter alignWithMargins="0"/>
    </customSheetView>
    <customSheetView guid="{6604920B-9A9A-4B1B-8001-ABFAE204A5A1}" scale="85" colorId="22" showPageBreaks="1" topLeftCell="C32">
      <selection activeCell="J32" sqref="J32"/>
      <rowBreaks count="2" manualBreakCount="2">
        <brk id="69" max="16383" man="1"/>
        <brk id="131" max="16383" man="1"/>
      </rowBreaks>
      <colBreaks count="3" manualBreakCount="3">
        <brk id="5" max="1048575" man="1"/>
        <brk id="12" max="1048575" man="1"/>
        <brk id="24" max="1048575" man="1"/>
      </colBreaks>
      <pageMargins left="0.25" right="0.25" top="0.25" bottom="0.25" header="0" footer="0"/>
      <printOptions horizontalCentered="1" verticalCentered="1"/>
      <pageSetup scale="72" fitToWidth="2" fitToHeight="3" pageOrder="overThenDown" orientation="portrait" horizontalDpi="300" verticalDpi="300" r:id="rId2"/>
      <headerFooter alignWithMargins="0"/>
    </customSheetView>
    <customSheetView guid="{725D19D6-B2FF-4AA6-9BA8-2C93787C1292}" scale="85" colorId="22" showRuler="0" topLeftCell="C32">
      <selection activeCell="J32" sqref="J32"/>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3"/>
      <headerFooter alignWithMargins="0"/>
    </customSheetView>
    <customSheetView guid="{00D7FFF0-A637-4B2D-8964-7D108FE27DC9}" scale="85" colorId="22" topLeftCell="C32">
      <selection activeCell="J32" sqref="J32"/>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4"/>
      <headerFooter alignWithMargins="0"/>
    </customSheetView>
    <customSheetView guid="{8930B103-E5CB-49CF-B279-92DC95584FC0}" scale="85" colorId="22" showPageBreaks="1" printArea="1" topLeftCell="C32">
      <selection activeCell="J32" sqref="J32"/>
      <rowBreaks count="1" manualBreakCount="1">
        <brk id="131"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5"/>
      <headerFooter alignWithMargins="0"/>
    </customSheetView>
  </customSheetViews>
  <phoneticPr fontId="54" type="noConversion"/>
  <printOptions horizontalCentered="1" verticalCentered="1"/>
  <pageMargins left="0.25" right="0.25" top="0.25" bottom="0.25" header="0" footer="0"/>
  <pageSetup scale="72" fitToWidth="2" fitToHeight="3" pageOrder="overThenDown" orientation="portrait" horizontalDpi="300" verticalDpi="300" r:id="rId6"/>
  <headerFooter alignWithMargins="0"/>
  <rowBreaks count="1" manualBreakCount="1">
    <brk id="131" max="16383" man="1"/>
  </rowBreaks>
  <colBreaks count="1" manualBreakCount="1">
    <brk id="5" max="1048575" man="1"/>
  </colBreaks>
</worksheet>
</file>

<file path=xl/worksheets/sheet61.xml><?xml version="1.0" encoding="utf-8"?>
<worksheet xmlns="http://schemas.openxmlformats.org/spreadsheetml/2006/main" xmlns:r="http://schemas.openxmlformats.org/officeDocument/2006/relationships">
  <sheetPr transitionEvaluation="1"/>
  <dimension ref="A1:F125"/>
  <sheetViews>
    <sheetView defaultGridColor="0" colorId="22" zoomScale="85" zoomScaleNormal="85" workbookViewId="0">
      <selection activeCell="J33" sqref="J33"/>
    </sheetView>
  </sheetViews>
  <sheetFormatPr defaultColWidth="9.6328125" defaultRowHeight="15"/>
  <cols>
    <col min="1" max="1" width="4.6328125" customWidth="1"/>
    <col min="2" max="2" width="49" customWidth="1"/>
    <col min="3" max="3" width="4.6328125" customWidth="1"/>
    <col min="4" max="4" width="21.36328125" customWidth="1"/>
    <col min="5" max="6" width="16.6328125" customWidth="1"/>
  </cols>
  <sheetData>
    <row r="1" spans="1:6">
      <c r="A1" s="1107" t="s">
        <v>1429</v>
      </c>
      <c r="B1" s="1108"/>
      <c r="C1" s="1220" t="s">
        <v>2377</v>
      </c>
      <c r="D1" s="1108"/>
      <c r="E1" s="1221" t="s">
        <v>1431</v>
      </c>
      <c r="F1" s="1222" t="s">
        <v>1432</v>
      </c>
    </row>
    <row r="2" spans="1:6">
      <c r="A2" s="72" t="str">
        <f>'Data Sheet'!$C$25</f>
        <v>Rochester Gas &amp; Electric Corporation</v>
      </c>
      <c r="B2" s="1250"/>
      <c r="C2" s="1251" t="s">
        <v>3699</v>
      </c>
      <c r="D2" s="1105"/>
      <c r="E2" s="1225" t="s">
        <v>1434</v>
      </c>
      <c r="F2" s="1252"/>
    </row>
    <row r="3" spans="1:6" ht="15" customHeight="1" thickBot="1">
      <c r="A3" s="1253"/>
      <c r="B3" s="1254"/>
      <c r="C3" s="1253" t="s">
        <v>3700</v>
      </c>
      <c r="D3" s="1158"/>
      <c r="E3" s="1227" t="str">
        <f>'Data Sheet'!$C$40</f>
        <v xml:space="preserve"> </v>
      </c>
      <c r="F3" s="1125" t="str">
        <f>'Data Sheet'!$C$38</f>
        <v>12/31/2013</v>
      </c>
    </row>
    <row r="4" spans="1:6" ht="15" customHeight="1" thickBot="1">
      <c r="A4" s="733" t="s">
        <v>539</v>
      </c>
      <c r="B4" s="734"/>
      <c r="C4" s="1228"/>
      <c r="D4" s="1228"/>
      <c r="E4" s="1228"/>
      <c r="F4" s="1229"/>
    </row>
    <row r="5" spans="1:6" ht="15.6">
      <c r="A5" s="142"/>
      <c r="B5" s="141"/>
      <c r="C5" s="1106"/>
      <c r="D5" s="1106"/>
      <c r="E5" s="1106"/>
      <c r="F5" s="1207"/>
    </row>
    <row r="6" spans="1:6">
      <c r="A6" s="1168" t="s">
        <v>540</v>
      </c>
      <c r="B6" s="1105"/>
      <c r="C6" s="1105"/>
      <c r="D6" s="1105" t="s">
        <v>3</v>
      </c>
      <c r="E6" s="1105"/>
      <c r="F6" s="1169"/>
    </row>
    <row r="7" spans="1:6">
      <c r="A7" s="1168" t="s">
        <v>4</v>
      </c>
      <c r="B7" s="1105"/>
      <c r="C7" s="1105"/>
      <c r="D7" s="1105" t="s">
        <v>5</v>
      </c>
      <c r="E7" s="1105"/>
      <c r="F7" s="1169"/>
    </row>
    <row r="8" spans="1:6">
      <c r="A8" s="1168" t="s">
        <v>6</v>
      </c>
      <c r="B8" s="1105"/>
      <c r="C8" s="1105"/>
      <c r="D8" s="1105" t="s">
        <v>7</v>
      </c>
      <c r="E8" s="1105"/>
      <c r="F8" s="1169"/>
    </row>
    <row r="9" spans="1:6">
      <c r="A9" s="1168" t="s">
        <v>8</v>
      </c>
      <c r="B9" s="1105"/>
      <c r="C9" s="1105"/>
      <c r="D9" s="1105" t="s">
        <v>9</v>
      </c>
      <c r="E9" s="1105"/>
      <c r="F9" s="1169"/>
    </row>
    <row r="10" spans="1:6" ht="15.6" thickBot="1">
      <c r="A10" s="1168"/>
      <c r="B10" s="1105"/>
      <c r="C10" s="1105"/>
      <c r="D10" s="1105"/>
      <c r="E10" s="1105"/>
      <c r="F10" s="1169"/>
    </row>
    <row r="11" spans="1:6">
      <c r="A11" s="1222"/>
      <c r="B11" s="1255"/>
      <c r="C11" s="1232"/>
      <c r="D11" s="1232"/>
      <c r="E11" s="1232" t="s">
        <v>10</v>
      </c>
      <c r="F11" s="1232"/>
    </row>
    <row r="12" spans="1:6">
      <c r="A12" s="1235" t="s">
        <v>1357</v>
      </c>
      <c r="B12" s="1106" t="s">
        <v>1140</v>
      </c>
      <c r="C12" s="1167"/>
      <c r="D12" s="1118" t="s">
        <v>11</v>
      </c>
      <c r="E12" s="1118" t="s">
        <v>572</v>
      </c>
      <c r="F12" s="1118" t="s">
        <v>1938</v>
      </c>
    </row>
    <row r="13" spans="1:6" ht="15.6">
      <c r="A13" s="1235" t="s">
        <v>1360</v>
      </c>
      <c r="B13" s="735"/>
      <c r="C13" s="1169"/>
      <c r="D13" s="1118" t="s">
        <v>2419</v>
      </c>
      <c r="E13" s="1118" t="s">
        <v>573</v>
      </c>
      <c r="F13" s="1118"/>
    </row>
    <row r="14" spans="1:6" ht="15.6" thickBot="1">
      <c r="A14" s="1237"/>
      <c r="B14" s="1228" t="s">
        <v>446</v>
      </c>
      <c r="C14" s="1239"/>
      <c r="D14" s="1238" t="s">
        <v>447</v>
      </c>
      <c r="E14" s="1238" t="s">
        <v>448</v>
      </c>
      <c r="F14" s="1238" t="s">
        <v>449</v>
      </c>
    </row>
    <row r="15" spans="1:6">
      <c r="A15" s="1256">
        <v>1</v>
      </c>
      <c r="B15" s="1257" t="s">
        <v>423</v>
      </c>
      <c r="C15" s="1184"/>
      <c r="D15" s="1258"/>
      <c r="E15" s="1259"/>
      <c r="F15" s="1260"/>
    </row>
    <row r="16" spans="1:6" ht="15.6" thickBot="1">
      <c r="A16" s="1256">
        <v>2</v>
      </c>
      <c r="B16" s="1120" t="s">
        <v>1171</v>
      </c>
      <c r="C16" s="1184"/>
      <c r="D16" s="1261"/>
      <c r="E16" s="1262"/>
      <c r="F16" s="1263"/>
    </row>
    <row r="17" spans="1:6">
      <c r="A17" s="1256">
        <v>3</v>
      </c>
      <c r="B17" s="1120" t="s">
        <v>574</v>
      </c>
      <c r="C17" s="1184"/>
      <c r="D17" s="107">
        <v>849282</v>
      </c>
      <c r="E17" s="1852"/>
      <c r="F17" s="1851"/>
    </row>
    <row r="18" spans="1:6">
      <c r="A18" s="1256">
        <v>4</v>
      </c>
      <c r="B18" s="1120" t="s">
        <v>575</v>
      </c>
      <c r="C18" s="1184"/>
      <c r="D18" s="107">
        <v>2286982</v>
      </c>
      <c r="E18" s="1852"/>
      <c r="F18" s="1851"/>
    </row>
    <row r="19" spans="1:6">
      <c r="A19" s="1256">
        <v>5</v>
      </c>
      <c r="B19" s="1120" t="s">
        <v>576</v>
      </c>
      <c r="C19" s="1184"/>
      <c r="D19" s="107">
        <v>6761931</v>
      </c>
      <c r="E19" s="1852"/>
      <c r="F19" s="1851"/>
    </row>
    <row r="20" spans="1:6">
      <c r="A20" s="1256">
        <v>6</v>
      </c>
      <c r="B20" s="1120" t="s">
        <v>577</v>
      </c>
      <c r="C20" s="1184"/>
      <c r="D20" s="107">
        <v>5427052</v>
      </c>
      <c r="E20" s="1852"/>
      <c r="F20" s="1851"/>
    </row>
    <row r="21" spans="1:6">
      <c r="A21" s="1256">
        <v>7</v>
      </c>
      <c r="B21" s="1120" t="s">
        <v>578</v>
      </c>
      <c r="C21" s="1184"/>
      <c r="D21" s="107">
        <v>98823</v>
      </c>
      <c r="E21" s="1852"/>
      <c r="F21" s="1851"/>
    </row>
    <row r="22" spans="1:6">
      <c r="A22" s="1256">
        <v>8</v>
      </c>
      <c r="B22" s="1120" t="s">
        <v>579</v>
      </c>
      <c r="C22" s="1184"/>
      <c r="D22" s="107">
        <v>141505</v>
      </c>
      <c r="E22" s="1852"/>
      <c r="F22" s="1851"/>
    </row>
    <row r="23" spans="1:6">
      <c r="A23" s="1256">
        <v>9</v>
      </c>
      <c r="B23" s="1120" t="s">
        <v>1174</v>
      </c>
      <c r="C23" s="1184"/>
      <c r="D23" s="107">
        <v>2960717</v>
      </c>
      <c r="E23" s="1852"/>
      <c r="F23" s="1851"/>
    </row>
    <row r="24" spans="1:6" ht="15.6" thickBot="1">
      <c r="A24" s="1256">
        <v>10</v>
      </c>
      <c r="B24" s="1120" t="s">
        <v>2068</v>
      </c>
      <c r="C24" s="1184"/>
      <c r="D24" s="387">
        <f>SUM(D17:D23)</f>
        <v>18526292</v>
      </c>
      <c r="E24" s="1852"/>
      <c r="F24" s="1851"/>
    </row>
    <row r="25" spans="1:6" ht="15.6" thickBot="1">
      <c r="A25" s="1256">
        <v>11</v>
      </c>
      <c r="B25" s="1120" t="s">
        <v>1163</v>
      </c>
      <c r="C25" s="1184"/>
      <c r="D25" s="1855"/>
      <c r="E25" s="1850"/>
      <c r="F25" s="1851"/>
    </row>
    <row r="26" spans="1:6">
      <c r="A26" s="1256">
        <v>12</v>
      </c>
      <c r="B26" s="1120" t="s">
        <v>574</v>
      </c>
      <c r="C26" s="1184"/>
      <c r="D26" s="107">
        <v>203101</v>
      </c>
      <c r="E26" s="1852"/>
      <c r="F26" s="1851"/>
    </row>
    <row r="27" spans="1:6">
      <c r="A27" s="1256">
        <v>13</v>
      </c>
      <c r="B27" s="1120" t="s">
        <v>575</v>
      </c>
      <c r="C27" s="1184"/>
      <c r="D27" s="107">
        <v>402747</v>
      </c>
      <c r="E27" s="1852"/>
      <c r="F27" s="1851"/>
    </row>
    <row r="28" spans="1:6">
      <c r="A28" s="1256">
        <v>14</v>
      </c>
      <c r="B28" s="1120" t="s">
        <v>576</v>
      </c>
      <c r="C28" s="1184"/>
      <c r="D28" s="107">
        <v>9366356</v>
      </c>
      <c r="E28" s="1852"/>
      <c r="F28" s="1851"/>
    </row>
    <row r="29" spans="1:6">
      <c r="A29" s="1256">
        <v>15</v>
      </c>
      <c r="B29" s="1120" t="s">
        <v>1174</v>
      </c>
      <c r="C29" s="1184"/>
      <c r="D29" s="107">
        <v>118320</v>
      </c>
      <c r="E29" s="1852"/>
      <c r="F29" s="1851"/>
    </row>
    <row r="30" spans="1:6" ht="15.6" thickBot="1">
      <c r="A30" s="1256">
        <v>16</v>
      </c>
      <c r="B30" s="1120" t="s">
        <v>2069</v>
      </c>
      <c r="C30" s="1184"/>
      <c r="D30" s="387">
        <f>SUM(D26:D29)</f>
        <v>10090524</v>
      </c>
      <c r="E30" s="1852"/>
      <c r="F30" s="1851"/>
    </row>
    <row r="31" spans="1:6" ht="15.6" thickBot="1">
      <c r="A31" s="1256">
        <v>17</v>
      </c>
      <c r="B31" s="1120" t="s">
        <v>2070</v>
      </c>
      <c r="C31" s="1184"/>
      <c r="D31" s="1855"/>
      <c r="E31" s="1850"/>
      <c r="F31" s="1851"/>
    </row>
    <row r="32" spans="1:6">
      <c r="A32" s="1256">
        <v>18</v>
      </c>
      <c r="B32" s="1120" t="s">
        <v>2071</v>
      </c>
      <c r="C32" s="1184"/>
      <c r="D32" s="387">
        <f>D17+D26</f>
        <v>1052383</v>
      </c>
      <c r="E32" s="1852"/>
      <c r="F32" s="1851"/>
    </row>
    <row r="33" spans="1:6">
      <c r="A33" s="1256">
        <v>19</v>
      </c>
      <c r="B33" s="1120" t="s">
        <v>2072</v>
      </c>
      <c r="C33" s="1184"/>
      <c r="D33" s="387">
        <f>D18+D27</f>
        <v>2689729</v>
      </c>
      <c r="E33" s="1852"/>
      <c r="F33" s="1851"/>
    </row>
    <row r="34" spans="1:6">
      <c r="A34" s="1256">
        <v>20</v>
      </c>
      <c r="B34" s="1120" t="s">
        <v>1782</v>
      </c>
      <c r="C34" s="1184"/>
      <c r="D34" s="387">
        <f>D19+D28</f>
        <v>16128287</v>
      </c>
      <c r="E34" s="1852"/>
      <c r="F34" s="1851"/>
    </row>
    <row r="35" spans="1:6">
      <c r="A35" s="1256">
        <v>21</v>
      </c>
      <c r="B35" s="1120" t="s">
        <v>1783</v>
      </c>
      <c r="C35" s="1184"/>
      <c r="D35" s="387">
        <f>D20</f>
        <v>5427052</v>
      </c>
      <c r="E35" s="1852"/>
      <c r="F35" s="1851"/>
    </row>
    <row r="36" spans="1:6">
      <c r="A36" s="1256">
        <v>22</v>
      </c>
      <c r="B36" s="1120" t="s">
        <v>1784</v>
      </c>
      <c r="C36" s="1184"/>
      <c r="D36" s="387">
        <f>D21</f>
        <v>98823</v>
      </c>
      <c r="E36" s="1852"/>
      <c r="F36" s="1851"/>
    </row>
    <row r="37" spans="1:6">
      <c r="A37" s="1256">
        <v>23</v>
      </c>
      <c r="B37" s="1120" t="s">
        <v>1785</v>
      </c>
      <c r="C37" s="1184"/>
      <c r="D37" s="387">
        <f>D22</f>
        <v>141505</v>
      </c>
      <c r="E37" s="1852"/>
      <c r="F37" s="1851"/>
    </row>
    <row r="38" spans="1:6" ht="15.6" thickBot="1">
      <c r="A38" s="1256">
        <v>24</v>
      </c>
      <c r="B38" s="1120" t="s">
        <v>1786</v>
      </c>
      <c r="C38" s="1184"/>
      <c r="D38" s="387">
        <f>D23+D29</f>
        <v>3079037</v>
      </c>
      <c r="E38" s="438"/>
      <c r="F38" s="1853"/>
    </row>
    <row r="39" spans="1:6" ht="15.6" thickBot="1">
      <c r="A39" s="1256">
        <v>25</v>
      </c>
      <c r="B39" s="1120" t="s">
        <v>1787</v>
      </c>
      <c r="C39" s="1184"/>
      <c r="D39" s="387">
        <f>SUM(D32:D38)</f>
        <v>28616816</v>
      </c>
      <c r="E39" s="107">
        <v>1684168</v>
      </c>
      <c r="F39" s="387">
        <f>D39+E39</f>
        <v>30300984</v>
      </c>
    </row>
    <row r="40" spans="1:6">
      <c r="A40" s="1256">
        <v>26</v>
      </c>
      <c r="B40" s="1257" t="s">
        <v>424</v>
      </c>
      <c r="C40" s="1184"/>
      <c r="D40" s="1848"/>
      <c r="E40" s="1857"/>
      <c r="F40" s="1858"/>
    </row>
    <row r="41" spans="1:6" ht="15.6" thickBot="1">
      <c r="A41" s="1256">
        <v>27</v>
      </c>
      <c r="B41" s="1120" t="s">
        <v>1171</v>
      </c>
      <c r="C41" s="1184"/>
      <c r="D41" s="343"/>
      <c r="E41" s="1850"/>
      <c r="F41" s="1851"/>
    </row>
    <row r="42" spans="1:6">
      <c r="A42" s="1256">
        <v>28</v>
      </c>
      <c r="B42" s="1120" t="s">
        <v>1788</v>
      </c>
      <c r="C42" s="1184"/>
      <c r="D42" s="107"/>
      <c r="E42" s="1852"/>
      <c r="F42" s="1851"/>
    </row>
    <row r="43" spans="1:6">
      <c r="A43" s="1256">
        <v>29</v>
      </c>
      <c r="B43" s="1120" t="s">
        <v>1789</v>
      </c>
      <c r="C43" s="1184"/>
      <c r="D43" s="107"/>
      <c r="E43" s="1852"/>
      <c r="F43" s="1851"/>
    </row>
    <row r="44" spans="1:6">
      <c r="A44" s="1256">
        <v>30</v>
      </c>
      <c r="B44" s="1120" t="s">
        <v>1790</v>
      </c>
      <c r="C44" s="1184"/>
      <c r="D44" s="107">
        <v>26642</v>
      </c>
      <c r="E44" s="1852"/>
      <c r="F44" s="1851"/>
    </row>
    <row r="45" spans="1:6">
      <c r="A45" s="1256">
        <v>31</v>
      </c>
      <c r="B45" s="1120" t="s">
        <v>1791</v>
      </c>
      <c r="C45" s="1184"/>
      <c r="D45" s="107"/>
      <c r="E45" s="1852"/>
      <c r="F45" s="1851"/>
    </row>
    <row r="46" spans="1:6">
      <c r="A46" s="1256">
        <v>32</v>
      </c>
      <c r="B46" s="1120" t="s">
        <v>575</v>
      </c>
      <c r="C46" s="1184"/>
      <c r="D46" s="107">
        <v>27190</v>
      </c>
      <c r="E46" s="1852"/>
      <c r="F46" s="1851"/>
    </row>
    <row r="47" spans="1:6">
      <c r="A47" s="1256">
        <v>33</v>
      </c>
      <c r="B47" s="1120" t="s">
        <v>576</v>
      </c>
      <c r="C47" s="1184"/>
      <c r="D47" s="107">
        <v>9084925</v>
      </c>
      <c r="E47" s="1852"/>
      <c r="F47" s="1851"/>
    </row>
    <row r="48" spans="1:6">
      <c r="A48" s="1256">
        <v>34</v>
      </c>
      <c r="B48" s="1120" t="s">
        <v>577</v>
      </c>
      <c r="C48" s="1184"/>
      <c r="D48" s="107">
        <v>3604652</v>
      </c>
      <c r="E48" s="1852"/>
      <c r="F48" s="1851"/>
    </row>
    <row r="49" spans="1:6">
      <c r="A49" s="1256">
        <v>35</v>
      </c>
      <c r="B49" s="1120" t="s">
        <v>578</v>
      </c>
      <c r="C49" s="1184"/>
      <c r="D49" s="107">
        <v>80708</v>
      </c>
      <c r="E49" s="1852"/>
      <c r="F49" s="1851"/>
    </row>
    <row r="50" spans="1:6">
      <c r="A50" s="1256">
        <v>36</v>
      </c>
      <c r="B50" s="1120" t="s">
        <v>579</v>
      </c>
      <c r="C50" s="1184"/>
      <c r="D50" s="107">
        <v>126920</v>
      </c>
      <c r="E50" s="1852"/>
      <c r="F50" s="1851"/>
    </row>
    <row r="51" spans="1:6">
      <c r="A51" s="1256">
        <v>37</v>
      </c>
      <c r="B51" s="1120" t="s">
        <v>1174</v>
      </c>
      <c r="C51" s="1184"/>
      <c r="D51" s="107">
        <v>1386527</v>
      </c>
      <c r="E51" s="1852"/>
      <c r="F51" s="1851"/>
    </row>
    <row r="52" spans="1:6" ht="15.6" thickBot="1">
      <c r="A52" s="1256">
        <v>38</v>
      </c>
      <c r="B52" s="1120" t="s">
        <v>1792</v>
      </c>
      <c r="C52" s="1184"/>
      <c r="D52" s="387">
        <f>SUM(D42:D51)</f>
        <v>14337564</v>
      </c>
      <c r="E52" s="1852"/>
      <c r="F52" s="1851"/>
    </row>
    <row r="53" spans="1:6" ht="15.6" thickBot="1">
      <c r="A53" s="1256">
        <v>39</v>
      </c>
      <c r="B53" s="1120" t="s">
        <v>1163</v>
      </c>
      <c r="C53" s="1184"/>
      <c r="D53" s="1855"/>
      <c r="E53" s="1850"/>
      <c r="F53" s="1851"/>
    </row>
    <row r="54" spans="1:6">
      <c r="A54" s="1256">
        <v>40</v>
      </c>
      <c r="B54" s="1120" t="s">
        <v>1788</v>
      </c>
      <c r="C54" s="1184"/>
      <c r="D54" s="107"/>
      <c r="E54" s="1852"/>
      <c r="F54" s="1851"/>
    </row>
    <row r="55" spans="1:6">
      <c r="A55" s="1256">
        <v>41</v>
      </c>
      <c r="B55" s="1120" t="s">
        <v>1793</v>
      </c>
      <c r="C55" s="1184"/>
      <c r="D55" s="107"/>
      <c r="E55" s="1852"/>
      <c r="F55" s="1851"/>
    </row>
    <row r="56" spans="1:6">
      <c r="A56" s="1256">
        <v>42</v>
      </c>
      <c r="B56" s="1120" t="s">
        <v>1790</v>
      </c>
      <c r="C56" s="1184"/>
      <c r="D56" s="107"/>
      <c r="E56" s="1852"/>
      <c r="F56" s="1851"/>
    </row>
    <row r="57" spans="1:6">
      <c r="A57" s="1256">
        <v>43</v>
      </c>
      <c r="B57" s="1120" t="s">
        <v>1791</v>
      </c>
      <c r="C57" s="1184"/>
      <c r="D57" s="107"/>
      <c r="E57" s="1852"/>
      <c r="F57" s="1851"/>
    </row>
    <row r="58" spans="1:6">
      <c r="A58" s="1256">
        <v>44</v>
      </c>
      <c r="B58" s="1120" t="s">
        <v>575</v>
      </c>
      <c r="C58" s="1184"/>
      <c r="D58" s="107"/>
      <c r="E58" s="1852"/>
      <c r="F58" s="1851"/>
    </row>
    <row r="59" spans="1:6">
      <c r="A59" s="1256">
        <v>45</v>
      </c>
      <c r="B59" s="1120" t="s">
        <v>576</v>
      </c>
      <c r="C59" s="1184"/>
      <c r="D59" s="107">
        <v>3383163</v>
      </c>
      <c r="E59" s="1852"/>
      <c r="F59" s="1851"/>
    </row>
    <row r="60" spans="1:6">
      <c r="A60" s="1256">
        <v>46</v>
      </c>
      <c r="B60" s="1120" t="s">
        <v>1174</v>
      </c>
      <c r="C60" s="1184"/>
      <c r="D60" s="107">
        <v>56811</v>
      </c>
      <c r="E60" s="1852"/>
      <c r="F60" s="1851"/>
    </row>
    <row r="61" spans="1:6" ht="15.6" thickBot="1">
      <c r="A61" s="1237">
        <v>47</v>
      </c>
      <c r="B61" s="1158" t="s">
        <v>372</v>
      </c>
      <c r="C61" s="1193"/>
      <c r="D61" s="414">
        <f>SUM(D54:D60)</f>
        <v>3439974</v>
      </c>
      <c r="E61" s="438"/>
      <c r="F61" s="1853"/>
    </row>
    <row r="62" spans="1:6" ht="15.6">
      <c r="A62" s="150" t="s">
        <v>3440</v>
      </c>
    </row>
    <row r="63" spans="1:6" ht="15.6" thickBot="1">
      <c r="A63" s="1106" t="s">
        <v>373</v>
      </c>
      <c r="B63" s="1106"/>
      <c r="C63" s="1106"/>
      <c r="D63" s="1106"/>
      <c r="E63" s="1106"/>
      <c r="F63" s="1106"/>
    </row>
    <row r="64" spans="1:6">
      <c r="A64" s="1107" t="s">
        <v>1429</v>
      </c>
      <c r="B64" s="1108"/>
      <c r="C64" s="1220" t="s">
        <v>2377</v>
      </c>
      <c r="D64" s="1108"/>
      <c r="E64" s="1221" t="s">
        <v>1431</v>
      </c>
      <c r="F64" s="1222" t="s">
        <v>1432</v>
      </c>
    </row>
    <row r="65" spans="1:6">
      <c r="A65" s="72" t="str">
        <f>'Data Sheet'!$C$25</f>
        <v>Rochester Gas &amp; Electric Corporation</v>
      </c>
      <c r="B65" s="1105"/>
      <c r="C65" s="1168" t="s">
        <v>3699</v>
      </c>
      <c r="D65" s="1105"/>
      <c r="E65" s="1225" t="s">
        <v>1434</v>
      </c>
      <c r="F65" s="1226"/>
    </row>
    <row r="66" spans="1:6" ht="15.6" thickBot="1">
      <c r="A66" s="1192"/>
      <c r="B66" s="1158"/>
      <c r="C66" s="1192" t="s">
        <v>3700</v>
      </c>
      <c r="D66" s="1158"/>
      <c r="E66" s="1227" t="str">
        <f>'Data Sheet'!$C$40</f>
        <v xml:space="preserve"> </v>
      </c>
      <c r="F66" s="1125" t="str">
        <f>'Data Sheet'!$C$38</f>
        <v>12/31/2013</v>
      </c>
    </row>
    <row r="67" spans="1:6" ht="16.2" thickBot="1">
      <c r="A67" s="728" t="s">
        <v>374</v>
      </c>
      <c r="B67" s="729"/>
      <c r="C67" s="1228"/>
      <c r="D67" s="1228"/>
      <c r="E67" s="1228"/>
      <c r="F67" s="1229"/>
    </row>
    <row r="68" spans="1:6">
      <c r="A68" s="1222"/>
      <c r="B68" s="1255"/>
      <c r="C68" s="1232"/>
      <c r="D68" s="1232"/>
      <c r="E68" s="1232" t="s">
        <v>10</v>
      </c>
      <c r="F68" s="1232"/>
    </row>
    <row r="69" spans="1:6">
      <c r="A69" s="1235" t="s">
        <v>1357</v>
      </c>
      <c r="B69" s="1106" t="s">
        <v>1140</v>
      </c>
      <c r="C69" s="1167"/>
      <c r="D69" s="1118" t="s">
        <v>11</v>
      </c>
      <c r="E69" s="1118" t="s">
        <v>572</v>
      </c>
      <c r="F69" s="1118" t="s">
        <v>1938</v>
      </c>
    </row>
    <row r="70" spans="1:6" ht="15.6">
      <c r="A70" s="1235" t="s">
        <v>1360</v>
      </c>
      <c r="B70" s="736"/>
      <c r="C70" s="1169"/>
      <c r="D70" s="1118" t="s">
        <v>2419</v>
      </c>
      <c r="E70" s="1118" t="s">
        <v>573</v>
      </c>
      <c r="F70" s="1118"/>
    </row>
    <row r="71" spans="1:6" ht="15.6" thickBot="1">
      <c r="A71" s="1237"/>
      <c r="B71" s="1228" t="s">
        <v>446</v>
      </c>
      <c r="C71" s="1239"/>
      <c r="D71" s="1238" t="s">
        <v>447</v>
      </c>
      <c r="E71" s="1238" t="s">
        <v>448</v>
      </c>
      <c r="F71" s="1238" t="s">
        <v>449</v>
      </c>
    </row>
    <row r="72" spans="1:6">
      <c r="A72" s="1256"/>
      <c r="B72" s="1257" t="s">
        <v>375</v>
      </c>
      <c r="C72" s="1184"/>
      <c r="D72" s="1847"/>
      <c r="E72" s="1848"/>
      <c r="F72" s="1849"/>
    </row>
    <row r="73" spans="1:6" ht="15.6" thickBot="1">
      <c r="A73" s="1256">
        <v>48</v>
      </c>
      <c r="B73" s="1120" t="s">
        <v>2070</v>
      </c>
      <c r="C73" s="1184"/>
      <c r="D73" s="438"/>
      <c r="E73" s="1850"/>
      <c r="F73" s="1851"/>
    </row>
    <row r="74" spans="1:6">
      <c r="A74" s="1256">
        <v>49</v>
      </c>
      <c r="B74" s="1120" t="s">
        <v>376</v>
      </c>
      <c r="C74" s="1184"/>
      <c r="D74" s="387">
        <f>D42+D54</f>
        <v>0</v>
      </c>
      <c r="E74" s="1852"/>
      <c r="F74" s="1851"/>
    </row>
    <row r="75" spans="1:6">
      <c r="A75" s="1235">
        <v>50</v>
      </c>
      <c r="B75" s="1105" t="s">
        <v>1780</v>
      </c>
      <c r="C75" s="1169"/>
      <c r="D75" s="379"/>
      <c r="E75" s="1852"/>
      <c r="F75" s="1851"/>
    </row>
    <row r="76" spans="1:6">
      <c r="A76" s="1256"/>
      <c r="B76" s="1120" t="s">
        <v>1781</v>
      </c>
      <c r="C76" s="1184"/>
      <c r="D76" s="387">
        <f>D43+D55</f>
        <v>0</v>
      </c>
      <c r="E76" s="1852"/>
      <c r="F76" s="1851"/>
    </row>
    <row r="77" spans="1:6">
      <c r="A77" s="1256">
        <v>51</v>
      </c>
      <c r="B77" s="1120" t="s">
        <v>348</v>
      </c>
      <c r="C77" s="1184"/>
      <c r="D77" s="387">
        <f>D44+D56</f>
        <v>26642</v>
      </c>
      <c r="E77" s="1852"/>
      <c r="F77" s="1851"/>
    </row>
    <row r="78" spans="1:6">
      <c r="A78" s="1235">
        <v>52</v>
      </c>
      <c r="B78" s="1105" t="s">
        <v>1791</v>
      </c>
      <c r="C78" s="1169"/>
      <c r="D78" s="379"/>
      <c r="E78" s="1852"/>
      <c r="F78" s="1851"/>
    </row>
    <row r="79" spans="1:6">
      <c r="A79" s="1256"/>
      <c r="B79" s="1120" t="s">
        <v>349</v>
      </c>
      <c r="C79" s="1184"/>
      <c r="D79" s="387">
        <f>D45+D57</f>
        <v>0</v>
      </c>
      <c r="E79" s="1852"/>
      <c r="F79" s="1851"/>
    </row>
    <row r="80" spans="1:6">
      <c r="A80" s="1256">
        <v>53</v>
      </c>
      <c r="B80" s="1120" t="s">
        <v>350</v>
      </c>
      <c r="C80" s="1184"/>
      <c r="D80" s="387">
        <f>D46+D58</f>
        <v>27190</v>
      </c>
      <c r="E80" s="1852"/>
      <c r="F80" s="1851"/>
    </row>
    <row r="81" spans="1:6">
      <c r="A81" s="1256">
        <v>54</v>
      </c>
      <c r="B81" s="1120" t="s">
        <v>351</v>
      </c>
      <c r="C81" s="1184"/>
      <c r="D81" s="387">
        <f>D47+D59</f>
        <v>12468088</v>
      </c>
      <c r="E81" s="1852"/>
      <c r="F81" s="1851"/>
    </row>
    <row r="82" spans="1:6">
      <c r="A82" s="1256">
        <v>55</v>
      </c>
      <c r="B82" s="1120" t="s">
        <v>352</v>
      </c>
      <c r="C82" s="1184"/>
      <c r="D82" s="387">
        <f>D48</f>
        <v>3604652</v>
      </c>
      <c r="E82" s="1852"/>
      <c r="F82" s="1851"/>
    </row>
    <row r="83" spans="1:6">
      <c r="A83" s="1256">
        <v>56</v>
      </c>
      <c r="B83" s="1120" t="s">
        <v>353</v>
      </c>
      <c r="C83" s="1184"/>
      <c r="D83" s="387">
        <f>D49</f>
        <v>80708</v>
      </c>
      <c r="E83" s="1852"/>
      <c r="F83" s="1851"/>
    </row>
    <row r="84" spans="1:6">
      <c r="A84" s="1256">
        <v>57</v>
      </c>
      <c r="B84" s="1120" t="s">
        <v>354</v>
      </c>
      <c r="C84" s="1184"/>
      <c r="D84" s="387">
        <f>D50</f>
        <v>126920</v>
      </c>
      <c r="E84" s="1852"/>
      <c r="F84" s="1851"/>
    </row>
    <row r="85" spans="1:6" ht="15.6" thickBot="1">
      <c r="A85" s="1256">
        <v>58</v>
      </c>
      <c r="B85" s="1120" t="s">
        <v>355</v>
      </c>
      <c r="C85" s="1184"/>
      <c r="D85" s="387">
        <f>D51+D60</f>
        <v>1443338</v>
      </c>
      <c r="E85" s="438"/>
      <c r="F85" s="1853"/>
    </row>
    <row r="86" spans="1:6">
      <c r="A86" s="1256">
        <v>59</v>
      </c>
      <c r="B86" s="1120" t="s">
        <v>356</v>
      </c>
      <c r="C86" s="1184"/>
      <c r="D86" s="387">
        <f>SUM(D74:D85)</f>
        <v>17777538</v>
      </c>
      <c r="E86" s="107">
        <v>1046251</v>
      </c>
      <c r="F86" s="387">
        <f>D86+E86</f>
        <v>18823789</v>
      </c>
    </row>
    <row r="87" spans="1:6">
      <c r="A87" s="1256">
        <v>60</v>
      </c>
      <c r="B87" s="1257" t="s">
        <v>357</v>
      </c>
      <c r="C87" s="1184"/>
      <c r="D87" s="387"/>
      <c r="E87" s="387"/>
      <c r="F87" s="387">
        <f>D87+E87</f>
        <v>0</v>
      </c>
    </row>
    <row r="88" spans="1:6">
      <c r="A88" s="1256">
        <v>61</v>
      </c>
      <c r="B88" s="1120" t="s">
        <v>358</v>
      </c>
      <c r="C88" s="1184"/>
      <c r="D88" s="107"/>
      <c r="E88" s="107"/>
      <c r="F88" s="387">
        <f>D88+E88</f>
        <v>0</v>
      </c>
    </row>
    <row r="89" spans="1:6" ht="15.6" thickBot="1">
      <c r="A89" s="1256">
        <v>62</v>
      </c>
      <c r="B89" s="1120" t="s">
        <v>359</v>
      </c>
      <c r="C89" s="1184"/>
      <c r="D89" s="387">
        <f>D39+D86+D88</f>
        <v>46394354</v>
      </c>
      <c r="E89" s="387">
        <f>E39+E86+E88</f>
        <v>2730419</v>
      </c>
      <c r="F89" s="387">
        <f>F39+F86+F88</f>
        <v>49124773</v>
      </c>
    </row>
    <row r="90" spans="1:6">
      <c r="A90" s="1256">
        <v>63</v>
      </c>
      <c r="B90" s="1257" t="s">
        <v>360</v>
      </c>
      <c r="C90" s="1184"/>
      <c r="D90" s="1847"/>
      <c r="E90" s="1848"/>
      <c r="F90" s="1849"/>
    </row>
    <row r="91" spans="1:6" ht="15.6" thickBot="1">
      <c r="A91" s="1256">
        <v>64</v>
      </c>
      <c r="B91" s="1120" t="s">
        <v>361</v>
      </c>
      <c r="C91" s="1184"/>
      <c r="D91" s="438"/>
      <c r="E91" s="343"/>
      <c r="F91" s="1853"/>
    </row>
    <row r="92" spans="1:6">
      <c r="A92" s="1256">
        <v>65</v>
      </c>
      <c r="B92" s="1120" t="s">
        <v>362</v>
      </c>
      <c r="C92" s="1184"/>
      <c r="D92" s="107">
        <v>9671650</v>
      </c>
      <c r="E92" s="107">
        <v>569200</v>
      </c>
      <c r="F92" s="387">
        <f>D92+E92</f>
        <v>10240850</v>
      </c>
    </row>
    <row r="93" spans="1:6">
      <c r="A93" s="1256">
        <v>66</v>
      </c>
      <c r="B93" s="1120" t="s">
        <v>363</v>
      </c>
      <c r="C93" s="1184"/>
      <c r="D93" s="107">
        <v>664843</v>
      </c>
      <c r="E93" s="107">
        <v>39128</v>
      </c>
      <c r="F93" s="387">
        <f>D93+E93</f>
        <v>703971</v>
      </c>
    </row>
    <row r="94" spans="1:6">
      <c r="A94" s="1256">
        <v>67</v>
      </c>
      <c r="B94" s="1120" t="s">
        <v>364</v>
      </c>
      <c r="C94" s="1184"/>
      <c r="D94" s="107"/>
      <c r="E94" s="107"/>
      <c r="F94" s="387">
        <f>D94+E94</f>
        <v>0</v>
      </c>
    </row>
    <row r="95" spans="1:6" ht="15.6" thickBot="1">
      <c r="A95" s="1256">
        <v>68</v>
      </c>
      <c r="B95" s="1120" t="s">
        <v>365</v>
      </c>
      <c r="C95" s="1184"/>
      <c r="D95" s="387">
        <f>SUM(D92:D94)</f>
        <v>10336493</v>
      </c>
      <c r="E95" s="387">
        <f>SUM(E92:E94)</f>
        <v>608328</v>
      </c>
      <c r="F95" s="387">
        <f>SUM(F92:F94)</f>
        <v>10944821</v>
      </c>
    </row>
    <row r="96" spans="1:6" ht="15.6" thickBot="1">
      <c r="A96" s="1256">
        <v>69</v>
      </c>
      <c r="B96" s="1120" t="s">
        <v>366</v>
      </c>
      <c r="C96" s="1184"/>
      <c r="D96" s="1854"/>
      <c r="E96" s="1855"/>
      <c r="F96" s="1856"/>
    </row>
    <row r="97" spans="1:6">
      <c r="A97" s="1256">
        <v>70</v>
      </c>
      <c r="B97" s="1120" t="s">
        <v>362</v>
      </c>
      <c r="C97" s="1184"/>
      <c r="D97" s="107">
        <v>2095860</v>
      </c>
      <c r="E97" s="107">
        <v>123346</v>
      </c>
      <c r="F97" s="387">
        <f>D97+E97</f>
        <v>2219206</v>
      </c>
    </row>
    <row r="98" spans="1:6">
      <c r="A98" s="1256">
        <v>71</v>
      </c>
      <c r="B98" s="1120" t="s">
        <v>363</v>
      </c>
      <c r="C98" s="1184"/>
      <c r="D98" s="107">
        <v>1901183</v>
      </c>
      <c r="E98" s="107">
        <v>111889</v>
      </c>
      <c r="F98" s="387">
        <f>D98+E98</f>
        <v>2013072</v>
      </c>
    </row>
    <row r="99" spans="1:6">
      <c r="A99" s="1256">
        <v>72</v>
      </c>
      <c r="B99" s="1120" t="s">
        <v>364</v>
      </c>
      <c r="C99" s="1184"/>
      <c r="D99" s="107"/>
      <c r="E99" s="107"/>
      <c r="F99" s="387">
        <f>D99+E99</f>
        <v>0</v>
      </c>
    </row>
    <row r="100" spans="1:6">
      <c r="A100" s="1256">
        <v>73</v>
      </c>
      <c r="B100" s="1120" t="s">
        <v>580</v>
      </c>
      <c r="C100" s="1184"/>
      <c r="D100" s="387">
        <f>SUM(D97:D99)</f>
        <v>3997043</v>
      </c>
      <c r="E100" s="387">
        <f>SUM(E97:E99)</f>
        <v>235235</v>
      </c>
      <c r="F100" s="387">
        <f>SUM(F97:F99)</f>
        <v>4232278</v>
      </c>
    </row>
    <row r="101" spans="1:6">
      <c r="A101" s="1235">
        <v>74</v>
      </c>
      <c r="B101" s="1105" t="s">
        <v>581</v>
      </c>
      <c r="C101" s="1169"/>
      <c r="D101" s="379"/>
      <c r="E101" s="379"/>
      <c r="F101" s="379"/>
    </row>
    <row r="102" spans="1:6">
      <c r="A102" s="1235">
        <v>75</v>
      </c>
      <c r="B102" s="1250" t="s">
        <v>156</v>
      </c>
      <c r="C102" s="1264"/>
      <c r="D102" s="100">
        <v>28257</v>
      </c>
      <c r="E102" s="100">
        <v>1663</v>
      </c>
      <c r="F102" s="379">
        <f t="shared" ref="F102:F121" si="0">D102+E102</f>
        <v>29920</v>
      </c>
    </row>
    <row r="103" spans="1:6">
      <c r="A103" s="1235">
        <v>76</v>
      </c>
      <c r="B103" s="1250" t="s">
        <v>157</v>
      </c>
      <c r="C103" s="1264"/>
      <c r="D103" s="100">
        <v>6201090</v>
      </c>
      <c r="E103" s="100">
        <v>364949</v>
      </c>
      <c r="F103" s="379">
        <f t="shared" si="0"/>
        <v>6566039</v>
      </c>
    </row>
    <row r="104" spans="1:6">
      <c r="A104" s="1235">
        <v>77</v>
      </c>
      <c r="B104" s="1250"/>
      <c r="C104" s="1264"/>
      <c r="D104" s="100"/>
      <c r="E104" s="100"/>
      <c r="F104" s="379">
        <f t="shared" si="0"/>
        <v>0</v>
      </c>
    </row>
    <row r="105" spans="1:6">
      <c r="A105" s="1235">
        <v>78</v>
      </c>
      <c r="B105" s="1250"/>
      <c r="C105" s="1264"/>
      <c r="D105" s="100"/>
      <c r="E105" s="100"/>
      <c r="F105" s="379">
        <f t="shared" si="0"/>
        <v>0</v>
      </c>
    </row>
    <row r="106" spans="1:6">
      <c r="A106" s="1235">
        <v>79</v>
      </c>
      <c r="B106" s="1250"/>
      <c r="C106" s="1264"/>
      <c r="D106" s="100"/>
      <c r="E106" s="100"/>
      <c r="F106" s="379">
        <f t="shared" si="0"/>
        <v>0</v>
      </c>
    </row>
    <row r="107" spans="1:6">
      <c r="A107" s="1235">
        <v>80</v>
      </c>
      <c r="B107" s="1250"/>
      <c r="C107" s="1264"/>
      <c r="D107" s="100"/>
      <c r="E107" s="100"/>
      <c r="F107" s="379">
        <f t="shared" si="0"/>
        <v>0</v>
      </c>
    </row>
    <row r="108" spans="1:6">
      <c r="A108" s="1235">
        <v>81</v>
      </c>
      <c r="B108" s="1250"/>
      <c r="C108" s="1264"/>
      <c r="D108" s="100"/>
      <c r="E108" s="100"/>
      <c r="F108" s="379">
        <f t="shared" si="0"/>
        <v>0</v>
      </c>
    </row>
    <row r="109" spans="1:6">
      <c r="A109" s="1235">
        <v>82</v>
      </c>
      <c r="B109" s="1250"/>
      <c r="C109" s="1264"/>
      <c r="D109" s="100"/>
      <c r="E109" s="100"/>
      <c r="F109" s="379">
        <f t="shared" si="0"/>
        <v>0</v>
      </c>
    </row>
    <row r="110" spans="1:6">
      <c r="A110" s="1235">
        <v>83</v>
      </c>
      <c r="B110" s="1250"/>
      <c r="C110" s="1264"/>
      <c r="D110" s="100"/>
      <c r="E110" s="100"/>
      <c r="F110" s="379">
        <f t="shared" si="0"/>
        <v>0</v>
      </c>
    </row>
    <row r="111" spans="1:6">
      <c r="A111" s="1235">
        <v>84</v>
      </c>
      <c r="B111" s="1250"/>
      <c r="C111" s="1264"/>
      <c r="D111" s="100"/>
      <c r="E111" s="100"/>
      <c r="F111" s="379">
        <f t="shared" si="0"/>
        <v>0</v>
      </c>
    </row>
    <row r="112" spans="1:6">
      <c r="A112" s="1235">
        <v>85</v>
      </c>
      <c r="B112" s="1250"/>
      <c r="C112" s="1264"/>
      <c r="D112" s="100"/>
      <c r="E112" s="100"/>
      <c r="F112" s="379">
        <f t="shared" si="0"/>
        <v>0</v>
      </c>
    </row>
    <row r="113" spans="1:6">
      <c r="A113" s="1235">
        <v>86</v>
      </c>
      <c r="B113" s="1250"/>
      <c r="C113" s="1264"/>
      <c r="D113" s="100"/>
      <c r="E113" s="100"/>
      <c r="F113" s="379">
        <f t="shared" si="0"/>
        <v>0</v>
      </c>
    </row>
    <row r="114" spans="1:6">
      <c r="A114" s="1235">
        <v>87</v>
      </c>
      <c r="B114" s="1250"/>
      <c r="C114" s="1264"/>
      <c r="D114" s="100"/>
      <c r="E114" s="100"/>
      <c r="F114" s="379">
        <f t="shared" si="0"/>
        <v>0</v>
      </c>
    </row>
    <row r="115" spans="1:6">
      <c r="A115" s="1235">
        <v>88</v>
      </c>
      <c r="B115" s="1250"/>
      <c r="C115" s="1264"/>
      <c r="D115" s="100"/>
      <c r="E115" s="100"/>
      <c r="F115" s="379">
        <f t="shared" si="0"/>
        <v>0</v>
      </c>
    </row>
    <row r="116" spans="1:6">
      <c r="A116" s="1235">
        <v>89</v>
      </c>
      <c r="B116" s="1250"/>
      <c r="C116" s="1264"/>
      <c r="D116" s="100"/>
      <c r="E116" s="100"/>
      <c r="F116" s="379">
        <f t="shared" si="0"/>
        <v>0</v>
      </c>
    </row>
    <row r="117" spans="1:6">
      <c r="A117" s="1235">
        <v>90</v>
      </c>
      <c r="B117" s="1250"/>
      <c r="C117" s="1264"/>
      <c r="D117" s="100"/>
      <c r="E117" s="100"/>
      <c r="F117" s="379">
        <f t="shared" si="0"/>
        <v>0</v>
      </c>
    </row>
    <row r="118" spans="1:6">
      <c r="A118" s="1235">
        <v>91</v>
      </c>
      <c r="B118" s="1250"/>
      <c r="C118" s="1264"/>
      <c r="D118" s="100"/>
      <c r="E118" s="100"/>
      <c r="F118" s="379">
        <f t="shared" si="0"/>
        <v>0</v>
      </c>
    </row>
    <row r="119" spans="1:6">
      <c r="A119" s="1235">
        <v>92</v>
      </c>
      <c r="B119" s="1250"/>
      <c r="C119" s="1264"/>
      <c r="D119" s="100"/>
      <c r="E119" s="100"/>
      <c r="F119" s="379">
        <f t="shared" si="0"/>
        <v>0</v>
      </c>
    </row>
    <row r="120" spans="1:6">
      <c r="A120" s="1235">
        <v>93</v>
      </c>
      <c r="B120" s="1250"/>
      <c r="C120" s="1264"/>
      <c r="D120" s="100"/>
      <c r="E120" s="100"/>
      <c r="F120" s="379">
        <f t="shared" si="0"/>
        <v>0</v>
      </c>
    </row>
    <row r="121" spans="1:6" ht="15.6" thickBot="1">
      <c r="A121" s="1237">
        <v>94</v>
      </c>
      <c r="B121" s="1254"/>
      <c r="C121" s="1265"/>
      <c r="D121" s="1676"/>
      <c r="E121" s="1676"/>
      <c r="F121" s="414">
        <f t="shared" si="0"/>
        <v>0</v>
      </c>
    </row>
    <row r="122" spans="1:6" ht="15.6" thickBot="1">
      <c r="A122" s="1237">
        <v>95</v>
      </c>
      <c r="B122" s="1158" t="s">
        <v>582</v>
      </c>
      <c r="C122" s="1193"/>
      <c r="D122" s="414">
        <f>SUM(D102:D121)</f>
        <v>6229347</v>
      </c>
      <c r="E122" s="414">
        <f>SUM(E102:E121)</f>
        <v>366612</v>
      </c>
      <c r="F122" s="414">
        <f>SUM(F101:F121)</f>
        <v>6595959</v>
      </c>
    </row>
    <row r="123" spans="1:6" ht="15.6" thickBot="1">
      <c r="A123" s="1237">
        <v>96</v>
      </c>
      <c r="B123" s="1158" t="s">
        <v>583</v>
      </c>
      <c r="C123" s="1193"/>
      <c r="D123" s="414">
        <f>D89+D95+D100+D122</f>
        <v>66957237</v>
      </c>
      <c r="E123" s="414">
        <f>E89+E95+E100+E122</f>
        <v>3940594</v>
      </c>
      <c r="F123" s="414">
        <f>F89+F95+F100+F122</f>
        <v>70897831</v>
      </c>
    </row>
    <row r="124" spans="1:6" ht="15.6">
      <c r="A124" s="115" t="s">
        <v>3440</v>
      </c>
    </row>
    <row r="125" spans="1:6">
      <c r="A125" s="1106" t="s">
        <v>584</v>
      </c>
      <c r="B125" s="1106"/>
      <c r="C125" s="1106"/>
      <c r="D125" s="1106"/>
      <c r="E125" s="1106"/>
      <c r="F125" s="1106"/>
    </row>
  </sheetData>
  <customSheetViews>
    <customSheetView guid="{B03EE9F7-5DE6-4312-9CF8-68BFF35B892B}" scale="85" colorId="22">
      <rowBreaks count="1" manualBreakCount="1">
        <brk id="63" max="16383" man="1"/>
      </rowBreaks>
      <pageMargins left="0.5" right="0.5" top="0.25" bottom="0.25" header="0" footer="0"/>
      <printOptions horizontalCentered="1" verticalCentered="1"/>
      <pageSetup scale="70" fitToHeight="2" orientation="portrait" horizontalDpi="300" verticalDpi="300" r:id="rId1"/>
      <headerFooter alignWithMargins="0"/>
    </customSheetView>
    <customSheetView guid="{6604920B-9A9A-4B1B-8001-ABFAE204A5A1}" scale="85" colorId="22" showPageBreaks="1">
      <rowBreaks count="1" manualBreakCount="1">
        <brk id="63" max="16383" man="1"/>
      </rowBreaks>
      <pageMargins left="0.5" right="0.5" top="0.25" bottom="0.25" header="0" footer="0"/>
      <printOptions horizontalCentered="1" verticalCentered="1"/>
      <pageSetup scale="70" fitToHeight="2" orientation="portrait" horizontalDpi="300" verticalDpi="300" r:id="rId2"/>
      <headerFooter alignWithMargins="0"/>
    </customSheetView>
    <customSheetView guid="{725D19D6-B2FF-4AA6-9BA8-2C93787C1292}" scale="85" colorId="22" showRuler="0">
      <rowBreaks count="1" manualBreakCount="1">
        <brk id="63" max="16383" man="1"/>
      </rowBreaks>
      <pageMargins left="0.5" right="0.5" top="0.25" bottom="0.25" header="0" footer="0"/>
      <printOptions horizontalCentered="1" verticalCentered="1"/>
      <pageSetup scale="70" fitToHeight="2" orientation="portrait" horizontalDpi="300" verticalDpi="300" r:id="rId3"/>
      <headerFooter alignWithMargins="0"/>
    </customSheetView>
    <customSheetView guid="{00D7FFF0-A637-4B2D-8964-7D108FE27DC9}" scale="85" colorId="22">
      <rowBreaks count="1" manualBreakCount="1">
        <brk id="63" max="16383" man="1"/>
      </rowBreaks>
      <pageMargins left="0.5" right="0.5" top="0.25" bottom="0.25" header="0" footer="0"/>
      <printOptions horizontalCentered="1" verticalCentered="1"/>
      <pageSetup scale="70" fitToHeight="2" orientation="portrait" horizontalDpi="300" verticalDpi="300" r:id="rId4"/>
      <headerFooter alignWithMargins="0"/>
    </customSheetView>
    <customSheetView guid="{8930B103-E5CB-49CF-B279-92DC95584FC0}" scale="85" colorId="22" showPageBreaks="1">
      <rowBreaks count="1" manualBreakCount="1">
        <brk id="63" max="16383" man="1"/>
      </rowBreaks>
      <pageMargins left="0.5" right="0.5" top="0.25" bottom="0.25" header="0" footer="0"/>
      <printOptions horizontalCentered="1" verticalCentered="1"/>
      <pageSetup scale="70" fitToHeight="2" orientation="portrait" horizontalDpi="300" verticalDpi="300" r:id="rId5"/>
      <headerFooter alignWithMargins="0"/>
    </customSheetView>
  </customSheetViews>
  <phoneticPr fontId="54" type="noConversion"/>
  <printOptions horizontalCentered="1" verticalCentered="1"/>
  <pageMargins left="0.5" right="0.5" top="0.25" bottom="0.25" header="0" footer="0"/>
  <pageSetup scale="70" fitToHeight="2" orientation="portrait" horizontalDpi="300" verticalDpi="300" r:id="rId6"/>
  <headerFooter alignWithMargins="0"/>
  <rowBreaks count="1" manualBreakCount="1">
    <brk id="63" max="16383" man="1"/>
  </rowBreaks>
</worksheet>
</file>

<file path=xl/worksheets/sheet62.xml><?xml version="1.0" encoding="utf-8"?>
<worksheet xmlns="http://schemas.openxmlformats.org/spreadsheetml/2006/main" xmlns:r="http://schemas.openxmlformats.org/officeDocument/2006/relationships">
  <sheetPr transitionEvaluation="1"/>
  <dimension ref="A1:H129"/>
  <sheetViews>
    <sheetView defaultGridColor="0" topLeftCell="A4" colorId="22" zoomScale="85" zoomScaleNormal="85" workbookViewId="0">
      <selection activeCell="G36" sqref="G36"/>
    </sheetView>
  </sheetViews>
  <sheetFormatPr defaultColWidth="9.6328125" defaultRowHeight="15"/>
  <cols>
    <col min="1" max="1" width="4.6328125" customWidth="1"/>
    <col min="2" max="2" width="33.90625" customWidth="1"/>
    <col min="3" max="7" width="14.6328125" customWidth="1"/>
    <col min="8" max="8" width="4.6328125" customWidth="1"/>
  </cols>
  <sheetData>
    <row r="1" spans="1:8">
      <c r="A1" s="1107" t="s">
        <v>1429</v>
      </c>
      <c r="B1" s="1108"/>
      <c r="C1" s="1108"/>
      <c r="D1" s="1220" t="s">
        <v>2377</v>
      </c>
      <c r="E1" s="1108"/>
      <c r="F1" s="1221" t="s">
        <v>1431</v>
      </c>
      <c r="G1" s="1221" t="s">
        <v>1432</v>
      </c>
      <c r="H1" s="1232"/>
    </row>
    <row r="2" spans="1:8">
      <c r="A2" s="72" t="str">
        <f>'Data Sheet'!$C$25</f>
        <v>Rochester Gas &amp; Electric Corporation</v>
      </c>
      <c r="B2" s="1250"/>
      <c r="C2" s="1250"/>
      <c r="D2" s="1251" t="s">
        <v>3699</v>
      </c>
      <c r="E2" s="1250"/>
      <c r="F2" s="1225" t="s">
        <v>1434</v>
      </c>
      <c r="G2" s="1251"/>
      <c r="H2" s="1264"/>
    </row>
    <row r="3" spans="1:8" ht="15" customHeight="1" thickBot="1">
      <c r="A3" s="1253"/>
      <c r="B3" s="1254"/>
      <c r="C3" s="1254"/>
      <c r="D3" s="1253" t="s">
        <v>3700</v>
      </c>
      <c r="E3" s="1254"/>
      <c r="F3" s="1227" t="str">
        <f>'Data Sheet'!$C$40</f>
        <v xml:space="preserve"> </v>
      </c>
      <c r="G3" s="1266" t="str">
        <f>'Data Sheet'!$C$38</f>
        <v>12/31/2013</v>
      </c>
      <c r="H3" s="1184"/>
    </row>
    <row r="4" spans="1:8" ht="15" customHeight="1" thickBot="1">
      <c r="A4" s="728" t="s">
        <v>585</v>
      </c>
      <c r="B4" s="729"/>
      <c r="C4" s="729"/>
      <c r="D4" s="729"/>
      <c r="E4" s="729"/>
      <c r="F4" s="1228"/>
      <c r="G4" s="1228"/>
      <c r="H4" s="1229"/>
    </row>
    <row r="5" spans="1:8" ht="15.6">
      <c r="A5" s="68"/>
      <c r="B5" s="17"/>
      <c r="C5" s="17"/>
      <c r="D5" s="17"/>
      <c r="E5" s="17"/>
      <c r="F5" s="1106"/>
      <c r="G5" s="1106"/>
      <c r="H5" s="1207"/>
    </row>
    <row r="6" spans="1:8">
      <c r="A6" s="1168" t="s">
        <v>586</v>
      </c>
      <c r="B6" s="17"/>
      <c r="C6" s="17"/>
      <c r="D6" s="17"/>
      <c r="E6" s="1105" t="s">
        <v>587</v>
      </c>
      <c r="F6" s="1105"/>
      <c r="G6" s="1106"/>
      <c r="H6" s="1167"/>
    </row>
    <row r="7" spans="1:8">
      <c r="A7" s="1168" t="s">
        <v>588</v>
      </c>
      <c r="B7" s="1105"/>
      <c r="C7" s="1105"/>
      <c r="D7" s="1105"/>
      <c r="E7" s="1105" t="s">
        <v>589</v>
      </c>
      <c r="F7" s="1105"/>
      <c r="G7" s="1105"/>
      <c r="H7" s="1169"/>
    </row>
    <row r="8" spans="1:8">
      <c r="A8" s="1168" t="s">
        <v>2960</v>
      </c>
      <c r="B8" s="1105"/>
      <c r="C8" s="1105"/>
      <c r="D8" s="1105"/>
      <c r="E8" s="1105" t="s">
        <v>2961</v>
      </c>
      <c r="F8" s="1105"/>
      <c r="G8" s="1105"/>
      <c r="H8" s="1169"/>
    </row>
    <row r="9" spans="1:8">
      <c r="A9" s="1168" t="s">
        <v>2962</v>
      </c>
      <c r="B9" s="1105"/>
      <c r="C9" s="1105"/>
      <c r="D9" s="1105"/>
      <c r="E9" s="1105" t="s">
        <v>2963</v>
      </c>
      <c r="F9" s="1105"/>
      <c r="G9" s="1105"/>
      <c r="H9" s="1169"/>
    </row>
    <row r="10" spans="1:8">
      <c r="A10" s="1168" t="s">
        <v>2964</v>
      </c>
      <c r="B10" s="1105"/>
      <c r="C10" s="1105"/>
      <c r="D10" s="1105"/>
      <c r="E10" s="1105" t="s">
        <v>2965</v>
      </c>
      <c r="F10" s="1105"/>
      <c r="G10" s="1105"/>
      <c r="H10" s="1169"/>
    </row>
    <row r="11" spans="1:8">
      <c r="A11" s="1168" t="s">
        <v>2966</v>
      </c>
      <c r="B11" s="1105"/>
      <c r="C11" s="1105"/>
      <c r="D11" s="1105"/>
      <c r="E11" s="1105" t="s">
        <v>2967</v>
      </c>
      <c r="F11" s="1105"/>
      <c r="G11" s="1105"/>
      <c r="H11" s="1169"/>
    </row>
    <row r="12" spans="1:8">
      <c r="A12" s="1168" t="s">
        <v>2968</v>
      </c>
      <c r="B12" s="1105"/>
      <c r="C12" s="1105"/>
      <c r="D12" s="1105"/>
      <c r="E12" s="1105" t="s">
        <v>2969</v>
      </c>
      <c r="F12" s="1105"/>
      <c r="G12" s="1105"/>
      <c r="H12" s="1169"/>
    </row>
    <row r="13" spans="1:8">
      <c r="A13" s="1168" t="s">
        <v>2970</v>
      </c>
      <c r="B13" s="1105"/>
      <c r="C13" s="1105"/>
      <c r="D13" s="1105"/>
      <c r="E13" s="1105" t="s">
        <v>2971</v>
      </c>
      <c r="F13" s="1105"/>
      <c r="G13" s="1105"/>
      <c r="H13" s="1169"/>
    </row>
    <row r="14" spans="1:8">
      <c r="A14" s="1168" t="s">
        <v>2972</v>
      </c>
      <c r="B14" s="1105"/>
      <c r="C14" s="1105"/>
      <c r="D14" s="1105"/>
      <c r="E14" s="1105" t="s">
        <v>2692</v>
      </c>
      <c r="F14" s="1105"/>
      <c r="G14" s="1105"/>
      <c r="H14" s="1169"/>
    </row>
    <row r="15" spans="1:8">
      <c r="A15" s="1168" t="s">
        <v>2693</v>
      </c>
      <c r="B15" s="1105"/>
      <c r="C15" s="1105"/>
      <c r="D15" s="1105"/>
      <c r="E15" s="1105" t="s">
        <v>2694</v>
      </c>
      <c r="F15" s="1105"/>
      <c r="G15" s="1105"/>
      <c r="H15" s="1169"/>
    </row>
    <row r="16" spans="1:8">
      <c r="A16" s="1168" t="s">
        <v>2695</v>
      </c>
      <c r="B16" s="1105"/>
      <c r="C16" s="1105"/>
      <c r="D16" s="1105"/>
      <c r="E16" s="1105" t="s">
        <v>2696</v>
      </c>
      <c r="F16" s="1105"/>
      <c r="G16" s="1105"/>
      <c r="H16" s="1169"/>
    </row>
    <row r="17" spans="1:8">
      <c r="A17" s="1168" t="s">
        <v>2697</v>
      </c>
      <c r="B17" s="1105"/>
      <c r="C17" s="1105"/>
      <c r="D17" s="1105"/>
      <c r="E17" s="1105" t="s">
        <v>2698</v>
      </c>
      <c r="F17" s="1105"/>
      <c r="G17" s="1105"/>
      <c r="H17" s="1169"/>
    </row>
    <row r="18" spans="1:8" ht="15.6" thickBot="1">
      <c r="A18" s="1168"/>
      <c r="B18" s="1105"/>
      <c r="C18" s="1105"/>
      <c r="D18" s="1105"/>
      <c r="E18" s="1105"/>
      <c r="F18" s="1105"/>
      <c r="G18" s="1105"/>
      <c r="H18" s="1169"/>
    </row>
    <row r="19" spans="1:8" ht="15.6">
      <c r="A19" s="1267" t="s">
        <v>716</v>
      </c>
      <c r="B19" s="737"/>
      <c r="C19" s="1268" t="s">
        <v>1882</v>
      </c>
      <c r="D19" s="1268"/>
      <c r="E19" s="1268"/>
      <c r="F19" s="1268"/>
      <c r="G19" s="1268" t="s">
        <v>2699</v>
      </c>
      <c r="H19" s="1269"/>
    </row>
    <row r="20" spans="1:8">
      <c r="A20" s="1270" t="s">
        <v>1360</v>
      </c>
      <c r="B20" s="1271" t="s">
        <v>2700</v>
      </c>
      <c r="C20" s="1272" t="s">
        <v>4431</v>
      </c>
      <c r="D20" s="1271" t="s">
        <v>2701</v>
      </c>
      <c r="E20" s="1271" t="s">
        <v>2702</v>
      </c>
      <c r="F20" s="1271" t="s">
        <v>2703</v>
      </c>
      <c r="G20" s="1271" t="s">
        <v>4431</v>
      </c>
      <c r="H20" s="1264"/>
    </row>
    <row r="21" spans="1:8">
      <c r="A21" s="1273">
        <v>301</v>
      </c>
      <c r="B21" s="5" t="s">
        <v>2704</v>
      </c>
      <c r="C21" s="1748"/>
      <c r="D21" s="1748"/>
      <c r="E21" s="1748"/>
      <c r="F21" s="1748"/>
      <c r="G21" s="1748">
        <f>SUM(B21:E21)</f>
        <v>0</v>
      </c>
      <c r="H21" s="1264"/>
    </row>
    <row r="22" spans="1:8">
      <c r="A22" s="1273">
        <v>302</v>
      </c>
      <c r="B22" s="5" t="s">
        <v>2705</v>
      </c>
      <c r="C22" s="1749"/>
      <c r="D22" s="1749"/>
      <c r="E22" s="1749"/>
      <c r="F22" s="1749"/>
      <c r="G22" s="1749">
        <f>SUM(B22:E22)</f>
        <v>0</v>
      </c>
      <c r="H22" s="1264"/>
    </row>
    <row r="23" spans="1:8">
      <c r="A23" s="1273">
        <v>303</v>
      </c>
      <c r="B23" s="5" t="s">
        <v>2706</v>
      </c>
      <c r="C23" s="1750">
        <v>86463214</v>
      </c>
      <c r="D23" s="1750">
        <v>1203304</v>
      </c>
      <c r="E23" s="1750"/>
      <c r="F23" s="1750">
        <v>-154643</v>
      </c>
      <c r="G23" s="1750">
        <f>SUM(C23:F23)</f>
        <v>87511875</v>
      </c>
      <c r="H23" s="1264"/>
    </row>
    <row r="24" spans="1:8">
      <c r="A24" s="1168"/>
      <c r="B24" s="17" t="s">
        <v>2707</v>
      </c>
      <c r="C24" s="555">
        <f>SUM(C21:C23)</f>
        <v>86463214</v>
      </c>
      <c r="D24" s="555">
        <f>SUM(D21:D23)</f>
        <v>1203304</v>
      </c>
      <c r="E24" s="555">
        <f>SUM(E21:E23)</f>
        <v>0</v>
      </c>
      <c r="F24" s="555">
        <f>SUM(F21:F23)</f>
        <v>-154643</v>
      </c>
      <c r="G24" s="555">
        <f>SUM(C24:F24)</f>
        <v>87511875</v>
      </c>
      <c r="H24" s="1264"/>
    </row>
    <row r="25" spans="1:8">
      <c r="A25" s="1168"/>
      <c r="B25" s="17"/>
      <c r="C25" s="17"/>
      <c r="D25" s="17"/>
      <c r="E25" s="17"/>
      <c r="F25" s="17"/>
      <c r="G25" s="17"/>
      <c r="H25" s="1264"/>
    </row>
    <row r="26" spans="1:8">
      <c r="A26" s="1168"/>
      <c r="B26" s="17" t="s">
        <v>422</v>
      </c>
      <c r="C26" s="77"/>
      <c r="D26" s="77"/>
      <c r="E26" s="77"/>
      <c r="F26" s="77"/>
      <c r="G26" s="77"/>
      <c r="H26" s="1264"/>
    </row>
    <row r="27" spans="1:8">
      <c r="A27" s="1168"/>
      <c r="B27" s="17" t="s">
        <v>2708</v>
      </c>
      <c r="C27" s="77">
        <v>0</v>
      </c>
      <c r="D27" s="77">
        <v>0</v>
      </c>
      <c r="E27" s="77">
        <v>0</v>
      </c>
      <c r="F27" s="77">
        <v>0</v>
      </c>
      <c r="G27" s="77">
        <v>0</v>
      </c>
      <c r="H27" s="1264"/>
    </row>
    <row r="28" spans="1:8">
      <c r="A28" s="1168"/>
      <c r="B28" s="17"/>
      <c r="C28" s="17"/>
      <c r="D28" s="17"/>
      <c r="E28" s="17"/>
      <c r="F28" s="17"/>
      <c r="G28" s="17"/>
      <c r="H28" s="1264"/>
    </row>
    <row r="29" spans="1:8">
      <c r="A29" s="1273">
        <v>389</v>
      </c>
      <c r="B29" s="5" t="s">
        <v>2709</v>
      </c>
      <c r="C29" s="1749">
        <v>2408610</v>
      </c>
      <c r="D29" s="1749"/>
      <c r="E29" s="1749"/>
      <c r="F29" s="1749"/>
      <c r="G29" s="1749">
        <f t="shared" ref="G29:G38" si="0">SUM(B29:E29)</f>
        <v>2408610</v>
      </c>
      <c r="H29" s="1264"/>
    </row>
    <row r="30" spans="1:8">
      <c r="A30" s="1273">
        <v>390</v>
      </c>
      <c r="B30" s="5" t="s">
        <v>2710</v>
      </c>
      <c r="C30" s="1749">
        <v>52797854</v>
      </c>
      <c r="D30" s="1749">
        <v>1876639</v>
      </c>
      <c r="E30" s="1749">
        <v>-370685</v>
      </c>
      <c r="F30" s="1749">
        <v>28248</v>
      </c>
      <c r="G30" s="1749">
        <f>SUM(C30:F30)</f>
        <v>54332056</v>
      </c>
      <c r="H30" s="1264"/>
    </row>
    <row r="31" spans="1:8">
      <c r="A31" s="1251">
        <v>391</v>
      </c>
      <c r="B31" s="5" t="s">
        <v>2711</v>
      </c>
      <c r="C31" s="1749">
        <v>16094615</v>
      </c>
      <c r="D31" s="1749">
        <v>3538815</v>
      </c>
      <c r="E31" s="1749">
        <v>-2857777</v>
      </c>
      <c r="F31" s="1749"/>
      <c r="G31" s="1749">
        <f t="shared" si="0"/>
        <v>16775653</v>
      </c>
      <c r="H31" s="1264"/>
    </row>
    <row r="32" spans="1:8">
      <c r="A32" s="1251">
        <v>392</v>
      </c>
      <c r="B32" s="5" t="s">
        <v>2712</v>
      </c>
      <c r="C32" s="1749">
        <v>34298837</v>
      </c>
      <c r="D32" s="1749">
        <v>5008753</v>
      </c>
      <c r="E32" s="1749">
        <v>-1341149</v>
      </c>
      <c r="F32" s="1749">
        <v>2620719</v>
      </c>
      <c r="G32" s="1749">
        <f>SUM(C32:F32)</f>
        <v>40587160</v>
      </c>
      <c r="H32" s="1264"/>
    </row>
    <row r="33" spans="1:8">
      <c r="A33" s="1251">
        <v>393</v>
      </c>
      <c r="B33" s="5" t="s">
        <v>2713</v>
      </c>
      <c r="C33" s="1749">
        <v>341319</v>
      </c>
      <c r="D33" s="1749">
        <v>3235</v>
      </c>
      <c r="E33" s="1749">
        <v>-76602</v>
      </c>
      <c r="F33" s="1749"/>
      <c r="G33" s="1749">
        <f t="shared" si="0"/>
        <v>267952</v>
      </c>
      <c r="H33" s="1264"/>
    </row>
    <row r="34" spans="1:8">
      <c r="A34" s="1251">
        <v>394</v>
      </c>
      <c r="B34" s="5" t="s">
        <v>2714</v>
      </c>
      <c r="C34" s="1749">
        <v>8844158</v>
      </c>
      <c r="D34" s="1749">
        <v>399665</v>
      </c>
      <c r="E34" s="1749">
        <v>-556438</v>
      </c>
      <c r="F34" s="1749">
        <v>130022</v>
      </c>
      <c r="G34" s="1749">
        <f>SUM(C34:F34)</f>
        <v>8817407</v>
      </c>
      <c r="H34" s="1264"/>
    </row>
    <row r="35" spans="1:8">
      <c r="A35" s="1251">
        <v>395</v>
      </c>
      <c r="B35" s="5" t="s">
        <v>2715</v>
      </c>
      <c r="C35" s="1749">
        <v>2063394</v>
      </c>
      <c r="D35" s="1749">
        <v>31422</v>
      </c>
      <c r="E35" s="1749">
        <v>-257635</v>
      </c>
      <c r="F35" s="1749"/>
      <c r="G35" s="1749">
        <f t="shared" si="0"/>
        <v>1837181</v>
      </c>
      <c r="H35" s="1264"/>
    </row>
    <row r="36" spans="1:8">
      <c r="A36" s="1251">
        <v>396</v>
      </c>
      <c r="B36" s="5" t="s">
        <v>2716</v>
      </c>
      <c r="C36" s="1749">
        <v>6574555</v>
      </c>
      <c r="D36" s="1749">
        <v>570905</v>
      </c>
      <c r="E36" s="1749">
        <v>-252126</v>
      </c>
      <c r="F36" s="1749">
        <v>-2750742</v>
      </c>
      <c r="G36" s="1749">
        <f>SUM(C36:F36)</f>
        <v>4142592</v>
      </c>
      <c r="H36" s="1264"/>
    </row>
    <row r="37" spans="1:8">
      <c r="A37" s="1251">
        <v>397</v>
      </c>
      <c r="B37" s="5" t="s">
        <v>5022</v>
      </c>
      <c r="C37" s="1749">
        <v>15174418</v>
      </c>
      <c r="D37" s="1749">
        <v>2935280</v>
      </c>
      <c r="E37" s="1749">
        <v>-264659</v>
      </c>
      <c r="F37" s="1749">
        <v>148658</v>
      </c>
      <c r="G37" s="1749">
        <f>SUM(C37:F37)</f>
        <v>17993697</v>
      </c>
      <c r="H37" s="1264"/>
    </row>
    <row r="38" spans="1:8">
      <c r="A38" s="1251">
        <v>398</v>
      </c>
      <c r="B38" s="5" t="s">
        <v>2717</v>
      </c>
      <c r="C38" s="1749">
        <v>3074942</v>
      </c>
      <c r="D38" s="1749">
        <v>158609</v>
      </c>
      <c r="E38" s="1749">
        <v>-84815</v>
      </c>
      <c r="F38" s="1749"/>
      <c r="G38" s="1749">
        <f t="shared" si="0"/>
        <v>3148736</v>
      </c>
      <c r="H38" s="1264"/>
    </row>
    <row r="39" spans="1:8">
      <c r="A39" s="1251">
        <v>399</v>
      </c>
      <c r="B39" s="5" t="s">
        <v>2718</v>
      </c>
      <c r="C39" s="1750"/>
      <c r="D39" s="1750"/>
      <c r="E39" s="1750"/>
      <c r="F39" s="1750"/>
      <c r="G39" s="1750"/>
      <c r="H39" s="1264"/>
    </row>
    <row r="40" spans="1:8">
      <c r="A40" s="1251"/>
      <c r="B40" s="17" t="s">
        <v>2719</v>
      </c>
      <c r="C40" s="555">
        <f>SUM(C29:C38)</f>
        <v>141672702</v>
      </c>
      <c r="D40" s="555">
        <f>SUM(D29:D38)</f>
        <v>14523323</v>
      </c>
      <c r="E40" s="555">
        <f>SUM(E29:E38)</f>
        <v>-6061886</v>
      </c>
      <c r="F40" s="555">
        <f>SUM(F29:F38)</f>
        <v>176905</v>
      </c>
      <c r="G40" s="555">
        <f>SUM(G29:G38)</f>
        <v>150311044</v>
      </c>
      <c r="H40" s="1264"/>
    </row>
    <row r="41" spans="1:8">
      <c r="A41" s="1168"/>
      <c r="B41" s="17"/>
      <c r="C41" s="1749"/>
      <c r="D41" s="1749"/>
      <c r="E41" s="1749"/>
      <c r="F41" s="1749"/>
      <c r="G41" s="1749"/>
      <c r="H41" s="1264"/>
    </row>
    <row r="42" spans="1:8" ht="15.6" thickBot="1">
      <c r="A42" s="1251"/>
      <c r="B42" s="17" t="s">
        <v>2720</v>
      </c>
      <c r="C42" s="1751">
        <f>(C24+C40)</f>
        <v>228135916</v>
      </c>
      <c r="D42" s="1751">
        <f>(D24+D40)</f>
        <v>15726627</v>
      </c>
      <c r="E42" s="1751">
        <f>(E24+E40)</f>
        <v>-6061886</v>
      </c>
      <c r="F42" s="1751">
        <f>(F24+F40)</f>
        <v>22262</v>
      </c>
      <c r="G42" s="1751">
        <f>(G24+G40)</f>
        <v>237822919</v>
      </c>
      <c r="H42" s="1264"/>
    </row>
    <row r="43" spans="1:8" ht="15.6" thickTop="1">
      <c r="A43" s="1251"/>
      <c r="B43" s="1250"/>
      <c r="C43" s="1250"/>
      <c r="D43" s="1250"/>
      <c r="E43" s="1250"/>
      <c r="F43" s="1250"/>
      <c r="G43" s="1250"/>
      <c r="H43" s="1264"/>
    </row>
    <row r="44" spans="1:8">
      <c r="A44" s="1251"/>
      <c r="B44" s="1105"/>
      <c r="C44" s="1105"/>
      <c r="D44" s="1105"/>
      <c r="E44" s="1105"/>
      <c r="F44" s="1105"/>
      <c r="G44" s="1105"/>
      <c r="H44" s="1264"/>
    </row>
    <row r="45" spans="1:8">
      <c r="A45" s="1251"/>
      <c r="B45" s="1250"/>
      <c r="C45" s="1250"/>
      <c r="D45" s="1250"/>
      <c r="E45" s="1250"/>
      <c r="F45" s="1250"/>
      <c r="G45" s="1250"/>
      <c r="H45" s="1264"/>
    </row>
    <row r="46" spans="1:8">
      <c r="A46" s="1251"/>
      <c r="B46" s="1250"/>
      <c r="C46" s="1250"/>
      <c r="D46" s="1250"/>
      <c r="E46" s="1250"/>
      <c r="F46" s="1250"/>
      <c r="G46" s="1250"/>
      <c r="H46" s="1264"/>
    </row>
    <row r="47" spans="1:8">
      <c r="A47" s="1251"/>
      <c r="B47" s="1250"/>
      <c r="C47" s="1250"/>
      <c r="D47" s="1250"/>
      <c r="E47" s="1250"/>
      <c r="F47" s="1250"/>
      <c r="G47" s="1250"/>
      <c r="H47" s="1264"/>
    </row>
    <row r="48" spans="1:8">
      <c r="A48" s="1251"/>
      <c r="B48" s="1250"/>
      <c r="C48" s="1250"/>
      <c r="D48" s="1250"/>
      <c r="E48" s="1250"/>
      <c r="F48" s="1250"/>
      <c r="G48" s="1250"/>
      <c r="H48" s="1264"/>
    </row>
    <row r="49" spans="1:8" ht="15.6">
      <c r="A49" s="1251"/>
      <c r="B49" s="738" t="s">
        <v>2721</v>
      </c>
      <c r="C49" s="1276"/>
      <c r="D49" s="1276"/>
      <c r="E49" s="1276"/>
      <c r="F49" s="1106"/>
      <c r="G49" s="1106"/>
      <c r="H49" s="1264"/>
    </row>
    <row r="50" spans="1:8">
      <c r="A50" s="1251"/>
      <c r="B50" s="1250" t="s">
        <v>5125</v>
      </c>
      <c r="C50" s="1250"/>
      <c r="D50" s="1250"/>
      <c r="E50" s="1250"/>
      <c r="F50" s="1250"/>
      <c r="G50" s="1250"/>
      <c r="H50" s="1264"/>
    </row>
    <row r="51" spans="1:8">
      <c r="A51" s="1251"/>
      <c r="B51" s="1250" t="s">
        <v>5126</v>
      </c>
      <c r="C51" s="1753">
        <v>162670877</v>
      </c>
      <c r="D51" s="1752">
        <v>0.68400000000000005</v>
      </c>
      <c r="E51" s="1250"/>
      <c r="F51" s="1250"/>
      <c r="G51" s="1250"/>
      <c r="H51" s="1264"/>
    </row>
    <row r="52" spans="1:8">
      <c r="A52" s="1251"/>
      <c r="B52" s="1250" t="s">
        <v>5127</v>
      </c>
      <c r="C52" s="1753">
        <v>75152042</v>
      </c>
      <c r="D52" s="1752">
        <v>0.316</v>
      </c>
      <c r="E52" s="1250"/>
      <c r="F52" s="1250"/>
      <c r="G52" s="1250"/>
      <c r="H52" s="1264"/>
    </row>
    <row r="53" spans="1:8">
      <c r="A53" s="1251"/>
      <c r="B53" s="1250" t="s">
        <v>5128</v>
      </c>
      <c r="C53" s="1753">
        <f>SUM(C51:C52)</f>
        <v>237822919</v>
      </c>
      <c r="D53" s="1754">
        <v>1</v>
      </c>
      <c r="E53" s="1250"/>
      <c r="F53" s="1250"/>
      <c r="G53" s="1250"/>
      <c r="H53" s="1264"/>
    </row>
    <row r="54" spans="1:8">
      <c r="A54" s="1251"/>
      <c r="E54" s="1250"/>
      <c r="F54" s="1250"/>
      <c r="G54" s="1250"/>
      <c r="H54" s="1264"/>
    </row>
    <row r="55" spans="1:8">
      <c r="A55" s="1251" t="s">
        <v>5130</v>
      </c>
      <c r="E55" s="1250"/>
      <c r="F55" s="1250"/>
      <c r="G55" s="1250"/>
      <c r="H55" s="1264"/>
    </row>
    <row r="56" spans="1:8">
      <c r="A56" s="1250"/>
      <c r="B56" s="1250" t="s">
        <v>5126</v>
      </c>
      <c r="C56" s="1753">
        <v>94981823</v>
      </c>
      <c r="D56" s="1752">
        <v>0.68400000000000005</v>
      </c>
      <c r="E56" s="1250"/>
      <c r="F56" s="1250"/>
      <c r="G56" s="1250"/>
      <c r="H56" s="1264"/>
    </row>
    <row r="57" spans="1:8">
      <c r="A57" s="1251"/>
      <c r="B57" s="1250" t="s">
        <v>5127</v>
      </c>
      <c r="C57" s="1753">
        <v>43880491</v>
      </c>
      <c r="D57" s="1752">
        <v>0.316</v>
      </c>
      <c r="E57" s="1250"/>
      <c r="F57" s="1250"/>
      <c r="G57" s="1250"/>
      <c r="H57" s="1264"/>
    </row>
    <row r="58" spans="1:8">
      <c r="A58" s="1251"/>
      <c r="B58" s="1250" t="s">
        <v>5128</v>
      </c>
      <c r="C58" s="1753">
        <f>SUM(C56:C57)</f>
        <v>138862314</v>
      </c>
      <c r="D58" s="1754">
        <v>1</v>
      </c>
      <c r="E58" s="1250"/>
      <c r="F58" s="1250"/>
      <c r="G58" s="1250"/>
      <c r="H58" s="1264"/>
    </row>
    <row r="59" spans="1:8">
      <c r="A59" s="1251"/>
      <c r="B59" s="1763" t="s">
        <v>5149</v>
      </c>
      <c r="C59" s="1763"/>
      <c r="D59" s="1763"/>
      <c r="E59" s="1763"/>
      <c r="F59" s="1763"/>
      <c r="G59" s="1250"/>
      <c r="H59" s="1264"/>
    </row>
    <row r="60" spans="1:8" ht="15.6" thickBot="1">
      <c r="A60" s="1253"/>
      <c r="B60" s="1254" t="s">
        <v>5150</v>
      </c>
      <c r="C60" s="1254"/>
      <c r="D60" s="1254"/>
      <c r="E60" s="1254"/>
      <c r="F60" s="1254"/>
      <c r="G60" s="1254"/>
      <c r="H60" s="1265"/>
    </row>
    <row r="61" spans="1:8" ht="15.6">
      <c r="A61" s="115" t="s">
        <v>2722</v>
      </c>
      <c r="B61" s="1105"/>
      <c r="C61" s="1105"/>
      <c r="D61" s="1105"/>
      <c r="E61" s="1105"/>
      <c r="F61" s="1105"/>
      <c r="G61" s="1105"/>
      <c r="H61" s="1163"/>
    </row>
    <row r="62" spans="1:8">
      <c r="A62" s="1106" t="s">
        <v>2724</v>
      </c>
      <c r="B62" s="1106"/>
      <c r="C62" s="1106"/>
      <c r="D62" s="1106"/>
      <c r="E62" s="1106"/>
      <c r="F62" s="1106"/>
      <c r="G62" s="1106"/>
      <c r="H62" s="1106"/>
    </row>
    <row r="66" spans="1:8" ht="15.6" thickBot="1"/>
    <row r="67" spans="1:8">
      <c r="A67" s="1107" t="s">
        <v>1429</v>
      </c>
      <c r="B67" s="1108"/>
      <c r="C67" s="1108"/>
      <c r="D67" s="1220" t="s">
        <v>2377</v>
      </c>
      <c r="E67" s="1108"/>
      <c r="F67" s="1221" t="s">
        <v>1431</v>
      </c>
      <c r="G67" s="1221" t="s">
        <v>1432</v>
      </c>
      <c r="H67" s="1232"/>
    </row>
    <row r="68" spans="1:8" ht="15.6">
      <c r="A68" s="1101" t="str">
        <f>'Data Sheet'!$C$25</f>
        <v>Rochester Gas &amp; Electric Corporation</v>
      </c>
      <c r="B68" s="1250"/>
      <c r="C68" s="1250"/>
      <c r="D68" s="1251" t="s">
        <v>3699</v>
      </c>
      <c r="E68" s="1250"/>
      <c r="F68" s="1225" t="s">
        <v>1434</v>
      </c>
      <c r="G68" s="1251"/>
      <c r="H68" s="1264"/>
    </row>
    <row r="69" spans="1:8" ht="15.6" thickBot="1">
      <c r="A69" s="1253"/>
      <c r="B69" s="1254"/>
      <c r="C69" s="1254"/>
      <c r="D69" s="1253" t="s">
        <v>3700</v>
      </c>
      <c r="E69" s="1254"/>
      <c r="F69" s="1227" t="str">
        <f>'Data Sheet'!$C$40</f>
        <v xml:space="preserve"> </v>
      </c>
      <c r="G69" s="1266" t="str">
        <f>'Data Sheet'!$C$38</f>
        <v>12/31/2013</v>
      </c>
      <c r="H69" s="1184"/>
    </row>
    <row r="70" spans="1:8" ht="16.2" thickBot="1">
      <c r="A70" s="728" t="s">
        <v>2725</v>
      </c>
      <c r="B70" s="729"/>
      <c r="C70" s="729"/>
      <c r="D70" s="729"/>
      <c r="E70" s="729"/>
      <c r="F70" s="1228"/>
      <c r="G70" s="1228"/>
      <c r="H70" s="1229"/>
    </row>
    <row r="71" spans="1:8" ht="15.6">
      <c r="A71" s="68"/>
      <c r="B71" s="71"/>
      <c r="C71" s="71"/>
      <c r="D71" s="71"/>
      <c r="E71" s="71"/>
      <c r="F71" s="1106"/>
      <c r="G71" s="1106"/>
      <c r="H71" s="1207"/>
    </row>
    <row r="72" spans="1:8" ht="15.6">
      <c r="A72" s="1273"/>
      <c r="B72" s="738" t="s">
        <v>2726</v>
      </c>
      <c r="C72" s="1276"/>
      <c r="D72" s="1276"/>
      <c r="E72" s="1276"/>
      <c r="F72" s="1106"/>
      <c r="G72" s="1106"/>
      <c r="H72" s="1169"/>
    </row>
    <row r="73" spans="1:8">
      <c r="A73" s="1273"/>
      <c r="B73" s="1250"/>
      <c r="C73" s="1250"/>
      <c r="D73" s="1250"/>
      <c r="E73" s="1250"/>
      <c r="F73" s="1105"/>
      <c r="G73" s="1105"/>
      <c r="H73" s="1169"/>
    </row>
    <row r="74" spans="1:8">
      <c r="A74" s="1273"/>
      <c r="B74" s="1250" t="s">
        <v>5129</v>
      </c>
      <c r="C74" s="1105"/>
      <c r="D74" s="1105"/>
      <c r="E74" s="1755">
        <v>134590414</v>
      </c>
      <c r="F74" s="1274"/>
      <c r="G74" s="1105"/>
      <c r="H74" s="1169"/>
    </row>
    <row r="75" spans="1:8">
      <c r="A75" s="1273"/>
      <c r="B75" s="1250" t="s">
        <v>2727</v>
      </c>
      <c r="C75" s="1105"/>
      <c r="D75" s="1105"/>
      <c r="E75" s="1756"/>
      <c r="F75" s="1105"/>
      <c r="G75" s="1105"/>
      <c r="H75" s="1169"/>
    </row>
    <row r="76" spans="1:8">
      <c r="A76" s="1273"/>
      <c r="B76" s="1250" t="s">
        <v>2728</v>
      </c>
      <c r="C76" s="1105"/>
      <c r="D76" s="1105"/>
      <c r="E76" s="1757">
        <v>2579177</v>
      </c>
      <c r="F76" s="1105"/>
      <c r="G76" s="1105"/>
      <c r="H76" s="1169"/>
    </row>
    <row r="77" spans="1:8">
      <c r="A77" s="1273"/>
      <c r="B77" s="1250" t="s">
        <v>2729</v>
      </c>
      <c r="C77" s="1105"/>
      <c r="D77" s="1105"/>
      <c r="E77" s="1757">
        <v>1388788</v>
      </c>
      <c r="F77" s="1105"/>
      <c r="G77" s="1105"/>
      <c r="H77" s="1169"/>
    </row>
    <row r="78" spans="1:8">
      <c r="A78" s="1273"/>
      <c r="B78" s="1250" t="s">
        <v>2730</v>
      </c>
      <c r="C78" s="1105"/>
      <c r="D78" s="1105"/>
      <c r="E78" s="1757">
        <v>2299770</v>
      </c>
      <c r="F78" s="1105"/>
      <c r="G78" s="1105"/>
      <c r="H78" s="1169"/>
    </row>
    <row r="79" spans="1:8">
      <c r="A79" s="1273"/>
      <c r="B79" s="1250" t="s">
        <v>1181</v>
      </c>
      <c r="C79" s="1105"/>
      <c r="D79" s="1105"/>
      <c r="E79" s="1757">
        <v>1238337</v>
      </c>
      <c r="F79" s="1105"/>
      <c r="G79" s="1105"/>
      <c r="H79" s="1169"/>
    </row>
    <row r="80" spans="1:8">
      <c r="A80" s="1273"/>
      <c r="B80" s="1250" t="s">
        <v>1182</v>
      </c>
      <c r="C80" s="1105"/>
      <c r="D80" s="1105"/>
      <c r="E80" s="1758">
        <v>2547785</v>
      </c>
      <c r="F80" s="1105"/>
      <c r="G80" s="1105"/>
      <c r="H80" s="1169"/>
    </row>
    <row r="81" spans="1:8">
      <c r="A81" s="1273"/>
      <c r="B81" s="1250"/>
      <c r="C81" s="1105"/>
      <c r="D81" s="1105"/>
      <c r="E81" s="1756"/>
      <c r="F81" s="1105"/>
      <c r="G81" s="1105"/>
      <c r="H81" s="1169"/>
    </row>
    <row r="82" spans="1:8">
      <c r="A82" s="1273"/>
      <c r="B82" s="1250" t="s">
        <v>1183</v>
      </c>
      <c r="C82" s="1105"/>
      <c r="D82" s="1105"/>
      <c r="E82" s="1758">
        <f>SUM(E76:E80)</f>
        <v>10053857</v>
      </c>
      <c r="F82" s="1105"/>
      <c r="G82" s="1105"/>
      <c r="H82" s="1169"/>
    </row>
    <row r="83" spans="1:8">
      <c r="A83" s="1251"/>
      <c r="B83" s="1250"/>
      <c r="C83" s="1105"/>
      <c r="D83" s="1105"/>
      <c r="E83" s="1756"/>
      <c r="F83" s="1105"/>
      <c r="G83" s="1105"/>
      <c r="H83" s="1169"/>
    </row>
    <row r="84" spans="1:8">
      <c r="A84" s="1251"/>
      <c r="B84" s="1250" t="s">
        <v>2532</v>
      </c>
      <c r="C84" s="1105"/>
      <c r="D84" s="1105"/>
      <c r="E84" s="1756"/>
      <c r="F84" s="1105"/>
      <c r="G84" s="1105"/>
      <c r="H84" s="1169"/>
    </row>
    <row r="85" spans="1:8">
      <c r="A85" s="1251"/>
      <c r="B85" s="1250" t="s">
        <v>2533</v>
      </c>
      <c r="C85" s="1105"/>
      <c r="D85" s="1105"/>
      <c r="E85" s="1757">
        <v>6061887</v>
      </c>
      <c r="F85" s="1105"/>
      <c r="G85" s="1105"/>
      <c r="H85" s="1169"/>
    </row>
    <row r="86" spans="1:8">
      <c r="A86" s="1251"/>
      <c r="B86" s="1250" t="s">
        <v>2534</v>
      </c>
      <c r="C86" s="1105"/>
      <c r="D86" s="1105"/>
      <c r="E86" s="1759">
        <v>334895</v>
      </c>
      <c r="F86" s="1105"/>
      <c r="G86" s="1105"/>
      <c r="H86" s="1169"/>
    </row>
    <row r="87" spans="1:8">
      <c r="A87" s="1251"/>
      <c r="B87" s="1250" t="s">
        <v>2535</v>
      </c>
      <c r="C87" s="1105"/>
      <c r="D87" s="1105"/>
      <c r="E87" s="1758">
        <v>-647995</v>
      </c>
      <c r="F87" s="1105"/>
      <c r="G87" s="1105"/>
      <c r="H87" s="1169"/>
    </row>
    <row r="88" spans="1:8">
      <c r="A88" s="1251"/>
      <c r="B88" s="1250"/>
      <c r="C88" s="1105"/>
      <c r="D88" s="1105"/>
      <c r="E88" s="1757"/>
      <c r="F88" s="1105"/>
      <c r="G88" s="1105"/>
      <c r="H88" s="1169"/>
    </row>
    <row r="89" spans="1:8">
      <c r="A89" s="1251"/>
      <c r="B89" s="1250" t="s">
        <v>1184</v>
      </c>
      <c r="C89" s="1105"/>
      <c r="D89" s="1105"/>
      <c r="E89" s="1760">
        <f>SUM(E85:E87)</f>
        <v>5748787</v>
      </c>
      <c r="F89" s="1105"/>
      <c r="G89" s="1105"/>
      <c r="H89" s="1169"/>
    </row>
    <row r="90" spans="1:8">
      <c r="A90" s="1251"/>
      <c r="B90" s="1250"/>
      <c r="C90" s="1105"/>
      <c r="D90" s="1105"/>
      <c r="E90" s="1759"/>
      <c r="F90" s="1105"/>
      <c r="G90" s="1105"/>
      <c r="H90" s="1169"/>
    </row>
    <row r="91" spans="1:8">
      <c r="A91" s="1251"/>
      <c r="B91" s="1250" t="s">
        <v>1185</v>
      </c>
      <c r="C91" s="1105"/>
      <c r="D91" s="1105"/>
      <c r="E91" s="1759"/>
      <c r="F91" s="1105"/>
      <c r="G91" s="1105"/>
      <c r="H91" s="1169"/>
    </row>
    <row r="92" spans="1:8">
      <c r="A92" s="1251"/>
      <c r="B92" s="1250"/>
      <c r="C92" s="1105"/>
      <c r="D92" s="1105"/>
      <c r="E92" s="1757"/>
      <c r="F92" s="1105"/>
      <c r="G92" s="1105"/>
      <c r="H92" s="1169"/>
    </row>
    <row r="93" spans="1:8">
      <c r="A93" s="1251"/>
      <c r="B93" s="1250" t="s">
        <v>5152</v>
      </c>
      <c r="C93" s="1105"/>
      <c r="D93" s="1105"/>
      <c r="E93" s="1757">
        <v>-33170</v>
      </c>
      <c r="F93" s="1105"/>
      <c r="G93" s="1105"/>
      <c r="H93" s="1169"/>
    </row>
    <row r="94" spans="1:8">
      <c r="A94" s="1251"/>
      <c r="B94" s="1250"/>
      <c r="C94" s="1105"/>
      <c r="D94" s="1105"/>
      <c r="E94" s="1758"/>
      <c r="F94" s="1105"/>
      <c r="G94" s="1105"/>
      <c r="H94" s="1169"/>
    </row>
    <row r="95" spans="1:8">
      <c r="A95" s="1251"/>
      <c r="B95" s="1250"/>
      <c r="C95" s="1105"/>
      <c r="D95" s="1105"/>
      <c r="E95" s="1756"/>
      <c r="F95" s="1105"/>
      <c r="G95" s="1105"/>
      <c r="H95" s="1169"/>
    </row>
    <row r="96" spans="1:8" ht="15.6" thickBot="1">
      <c r="A96" s="1251"/>
      <c r="B96" s="1250" t="s">
        <v>5151</v>
      </c>
      <c r="C96" s="1105"/>
      <c r="D96" s="1105"/>
      <c r="E96" s="1761">
        <f>(E74+E82-E89+E92+E93+E94)</f>
        <v>138862314</v>
      </c>
      <c r="F96" s="1105"/>
      <c r="G96" s="1105"/>
      <c r="H96" s="1169"/>
    </row>
    <row r="97" spans="1:8" ht="15.6" thickTop="1">
      <c r="A97" s="1251"/>
      <c r="B97" s="1250"/>
      <c r="C97" s="1105"/>
      <c r="D97" s="1250"/>
      <c r="E97" s="1105"/>
      <c r="F97" s="1105"/>
      <c r="G97" s="1105"/>
      <c r="H97" s="1169"/>
    </row>
    <row r="98" spans="1:8">
      <c r="A98" s="1251"/>
      <c r="B98" s="1105"/>
      <c r="C98" s="1105"/>
      <c r="D98" s="1105"/>
      <c r="E98" s="1105"/>
      <c r="F98" s="1105"/>
      <c r="G98" s="1105"/>
      <c r="H98" s="1169"/>
    </row>
    <row r="99" spans="1:8" ht="15.6">
      <c r="A99" s="1251"/>
      <c r="B99" s="738" t="s">
        <v>1186</v>
      </c>
      <c r="C99" s="1276"/>
      <c r="D99" s="1276"/>
      <c r="E99" s="1276"/>
      <c r="F99" s="1106"/>
      <c r="G99" s="1106"/>
      <c r="H99" s="1169"/>
    </row>
    <row r="100" spans="1:8">
      <c r="A100" s="1251"/>
      <c r="B100" s="1250"/>
      <c r="C100" s="1250"/>
      <c r="D100" s="1250"/>
      <c r="E100" s="1250"/>
      <c r="F100" s="1105"/>
      <c r="G100" s="1105"/>
      <c r="H100" s="1169"/>
    </row>
    <row r="101" spans="1:8">
      <c r="A101" s="1251"/>
      <c r="B101" s="1250"/>
      <c r="C101" s="1250"/>
      <c r="D101" s="1250"/>
      <c r="E101" s="1250"/>
      <c r="F101" s="1105"/>
      <c r="G101" s="1105"/>
      <c r="H101" s="1169"/>
    </row>
    <row r="102" spans="1:8">
      <c r="A102" s="1251"/>
      <c r="B102" s="1250"/>
      <c r="C102" s="1250"/>
      <c r="D102" s="1250"/>
      <c r="E102" s="1250"/>
      <c r="F102" s="1105"/>
      <c r="G102" s="1105"/>
      <c r="H102" s="1169"/>
    </row>
    <row r="103" spans="1:8">
      <c r="A103" s="1251"/>
      <c r="B103" s="1250"/>
      <c r="C103" s="1250"/>
      <c r="D103" s="1250"/>
      <c r="E103" s="1250"/>
      <c r="F103" s="1105"/>
      <c r="G103" s="1105"/>
      <c r="H103" s="1169"/>
    </row>
    <row r="104" spans="1:8">
      <c r="A104" s="1251"/>
      <c r="B104" s="1250"/>
      <c r="C104" s="1250"/>
      <c r="D104" s="1250"/>
      <c r="E104" s="1250"/>
      <c r="F104" s="1105"/>
      <c r="G104" s="1105"/>
      <c r="H104" s="1169"/>
    </row>
    <row r="105" spans="1:8">
      <c r="A105" s="1251"/>
      <c r="B105" s="1105"/>
      <c r="C105" s="1250"/>
      <c r="D105" s="1250"/>
      <c r="E105" s="1250"/>
      <c r="F105" s="1105"/>
      <c r="G105" s="1105"/>
      <c r="H105" s="1169"/>
    </row>
    <row r="106" spans="1:8">
      <c r="A106" s="1251"/>
      <c r="B106" s="1250"/>
      <c r="C106" s="1250"/>
      <c r="D106" s="1250"/>
      <c r="E106" s="1250"/>
      <c r="F106" s="1105"/>
      <c r="G106" s="1105"/>
      <c r="H106" s="1169"/>
    </row>
    <row r="107" spans="1:8">
      <c r="A107" s="1251"/>
      <c r="B107" s="1250"/>
      <c r="C107" s="1250"/>
      <c r="D107" s="1250"/>
      <c r="E107" s="1250"/>
      <c r="F107" s="1105"/>
      <c r="G107" s="1105"/>
      <c r="H107" s="1169"/>
    </row>
    <row r="108" spans="1:8">
      <c r="A108" s="1251"/>
      <c r="B108" s="1105"/>
      <c r="C108" s="1250"/>
      <c r="D108" s="1250"/>
      <c r="E108" s="1250"/>
      <c r="F108" s="1105"/>
      <c r="G108" s="1105"/>
      <c r="H108" s="1169"/>
    </row>
    <row r="109" spans="1:8">
      <c r="A109" s="1251"/>
      <c r="B109" s="1105"/>
      <c r="C109" s="1250"/>
      <c r="D109" s="1250"/>
      <c r="E109" s="1250"/>
      <c r="F109" s="1105"/>
      <c r="G109" s="1105"/>
      <c r="H109" s="1169"/>
    </row>
    <row r="110" spans="1:8">
      <c r="A110" s="1251"/>
      <c r="B110" s="1105"/>
      <c r="C110" s="1250"/>
      <c r="D110" s="1250"/>
      <c r="E110" s="1250"/>
      <c r="F110" s="1105"/>
      <c r="G110" s="1105"/>
      <c r="H110" s="1169"/>
    </row>
    <row r="111" spans="1:8">
      <c r="A111" s="1251"/>
      <c r="B111" s="1105"/>
      <c r="C111" s="1250"/>
      <c r="D111" s="1250"/>
      <c r="E111" s="1250"/>
      <c r="F111" s="1105"/>
      <c r="G111" s="1105"/>
      <c r="H111" s="1169"/>
    </row>
    <row r="112" spans="1:8">
      <c r="A112" s="1251"/>
      <c r="B112" s="1105"/>
      <c r="C112" s="1250"/>
      <c r="D112" s="1250"/>
      <c r="E112" s="1250"/>
      <c r="F112" s="1105"/>
      <c r="G112" s="1105"/>
      <c r="H112" s="1169"/>
    </row>
    <row r="113" spans="1:8">
      <c r="A113" s="1251"/>
      <c r="B113" s="1105"/>
      <c r="C113" s="1250"/>
      <c r="D113" s="1250"/>
      <c r="E113" s="1250"/>
      <c r="F113" s="1105"/>
      <c r="G113" s="1105"/>
      <c r="H113" s="1169"/>
    </row>
    <row r="114" spans="1:8">
      <c r="A114" s="1251"/>
      <c r="B114" s="1105"/>
      <c r="C114" s="1250"/>
      <c r="D114" s="1250"/>
      <c r="E114" s="1250"/>
      <c r="F114" s="1105"/>
      <c r="G114" s="1105"/>
      <c r="H114" s="1169"/>
    </row>
    <row r="115" spans="1:8">
      <c r="A115" s="1251"/>
      <c r="B115" s="1105"/>
      <c r="C115" s="1250"/>
      <c r="D115" s="1250"/>
      <c r="E115" s="1250"/>
      <c r="F115" s="1105"/>
      <c r="G115" s="1105"/>
      <c r="H115" s="1169"/>
    </row>
    <row r="116" spans="1:8">
      <c r="A116" s="1251"/>
      <c r="B116" s="1105"/>
      <c r="C116" s="1250"/>
      <c r="D116" s="1250"/>
      <c r="E116" s="1250"/>
      <c r="F116" s="1105"/>
      <c r="G116" s="1105"/>
      <c r="H116" s="1169"/>
    </row>
    <row r="117" spans="1:8">
      <c r="A117" s="1251"/>
      <c r="B117" s="1105"/>
      <c r="C117" s="1250"/>
      <c r="D117" s="1250"/>
      <c r="E117" s="1250"/>
      <c r="F117" s="1105"/>
      <c r="G117" s="1105"/>
      <c r="H117" s="1169"/>
    </row>
    <row r="118" spans="1:8">
      <c r="A118" s="1251"/>
      <c r="B118" s="1105"/>
      <c r="C118" s="1250"/>
      <c r="D118" s="1250"/>
      <c r="E118" s="1250"/>
      <c r="F118" s="1105"/>
      <c r="G118" s="1105"/>
      <c r="H118" s="1169"/>
    </row>
    <row r="119" spans="1:8">
      <c r="A119" s="1251"/>
      <c r="B119" s="1105"/>
      <c r="C119" s="1250"/>
      <c r="D119" s="1250"/>
      <c r="E119" s="1250"/>
      <c r="F119" s="1105"/>
      <c r="G119" s="1105"/>
      <c r="H119" s="1169"/>
    </row>
    <row r="120" spans="1:8">
      <c r="A120" s="1251"/>
      <c r="B120" s="1105"/>
      <c r="C120" s="1250"/>
      <c r="D120" s="1250"/>
      <c r="E120" s="1250"/>
      <c r="F120" s="1105"/>
      <c r="G120" s="1105"/>
      <c r="H120" s="1169"/>
    </row>
    <row r="121" spans="1:8">
      <c r="A121" s="1251"/>
      <c r="B121" s="1105"/>
      <c r="C121" s="1250"/>
      <c r="D121" s="1250"/>
      <c r="E121" s="1250"/>
      <c r="F121" s="1105"/>
      <c r="G121" s="1105"/>
      <c r="H121" s="1169"/>
    </row>
    <row r="122" spans="1:8">
      <c r="A122" s="1251"/>
      <c r="B122" s="1105"/>
      <c r="C122" s="1250"/>
      <c r="D122" s="1250"/>
      <c r="E122" s="1250"/>
      <c r="F122" s="1105"/>
      <c r="G122" s="1105"/>
      <c r="H122" s="1169"/>
    </row>
    <row r="123" spans="1:8">
      <c r="A123" s="1251"/>
      <c r="B123" s="1105"/>
      <c r="C123" s="1250"/>
      <c r="D123" s="1250"/>
      <c r="E123" s="1250"/>
      <c r="F123" s="1105"/>
      <c r="G123" s="1105"/>
      <c r="H123" s="1169"/>
    </row>
    <row r="124" spans="1:8">
      <c r="A124" s="1251"/>
      <c r="B124" s="1105"/>
      <c r="C124" s="1250"/>
      <c r="D124" s="1250"/>
      <c r="E124" s="1250"/>
      <c r="F124" s="1105"/>
      <c r="G124" s="1105"/>
      <c r="H124" s="1169"/>
    </row>
    <row r="125" spans="1:8">
      <c r="A125" s="1251"/>
      <c r="B125" s="1105"/>
      <c r="C125" s="1250"/>
      <c r="D125" s="1250"/>
      <c r="E125" s="1250"/>
      <c r="F125" s="1105"/>
      <c r="G125" s="1105"/>
      <c r="H125" s="1169"/>
    </row>
    <row r="126" spans="1:8">
      <c r="A126" s="1251"/>
      <c r="B126" s="1105"/>
      <c r="C126" s="1250"/>
      <c r="D126" s="1250"/>
      <c r="E126" s="1250"/>
      <c r="F126" s="1105"/>
      <c r="G126" s="1105"/>
      <c r="H126" s="1169"/>
    </row>
    <row r="127" spans="1:8" ht="15.6" thickBot="1">
      <c r="A127" s="1253"/>
      <c r="B127" s="1158"/>
      <c r="C127" s="1158"/>
      <c r="D127" s="1158"/>
      <c r="E127" s="1254"/>
      <c r="F127" s="1158"/>
      <c r="G127" s="1158"/>
      <c r="H127" s="1193"/>
    </row>
    <row r="128" spans="1:8" ht="15.6">
      <c r="A128" s="115" t="s">
        <v>1187</v>
      </c>
      <c r="B128" s="1105"/>
      <c r="C128" s="1105"/>
      <c r="D128" s="1105"/>
      <c r="E128" s="1163"/>
      <c r="F128" s="1105"/>
      <c r="G128" s="1163" t="s">
        <v>2723</v>
      </c>
    </row>
    <row r="129" spans="1:8">
      <c r="A129" s="1106" t="s">
        <v>1188</v>
      </c>
      <c r="B129" s="1106"/>
      <c r="C129" s="1106"/>
      <c r="D129" s="1106"/>
      <c r="E129" s="1106"/>
      <c r="F129" s="1106"/>
      <c r="G129" s="1106"/>
      <c r="H129" s="1106"/>
    </row>
  </sheetData>
  <customSheetViews>
    <customSheetView guid="{B03EE9F7-5DE6-4312-9CF8-68BFF35B892B}" scale="85" colorId="22" topLeftCell="A28">
      <selection activeCell="E94" sqref="E94"/>
      <rowBreaks count="1" manualBreakCount="1">
        <brk id="63" max="16383" man="1"/>
      </rowBreaks>
      <pageMargins left="0.25" right="0.25" top="0" bottom="0" header="0.25" footer="0.25"/>
      <printOptions horizontalCentered="1" verticalCentered="1"/>
      <pageSetup scale="73" fitToHeight="2" orientation="portrait" horizontalDpi="300" verticalDpi="300" r:id="rId1"/>
      <headerFooter alignWithMargins="0"/>
    </customSheetView>
    <customSheetView guid="{6604920B-9A9A-4B1B-8001-ABFAE204A5A1}" scale="85" colorId="22" showPageBreaks="1" topLeftCell="A28">
      <selection activeCell="E94" sqref="E94"/>
      <rowBreaks count="1" manualBreakCount="1">
        <brk id="63" max="16383" man="1"/>
      </rowBreaks>
      <pageMargins left="0.25" right="0.25" top="0" bottom="0" header="0.25" footer="0.25"/>
      <printOptions horizontalCentered="1" verticalCentered="1"/>
      <pageSetup scale="73" fitToHeight="2" orientation="portrait" horizontalDpi="300" verticalDpi="300" r:id="rId2"/>
      <headerFooter alignWithMargins="0"/>
    </customSheetView>
    <customSheetView guid="{725D19D6-B2FF-4AA6-9BA8-2C93787C1292}" scale="85" colorId="22" showRuler="0" topLeftCell="A28">
      <selection activeCell="E94" sqref="E94"/>
      <rowBreaks count="1" manualBreakCount="1">
        <brk id="63" max="16383" man="1"/>
      </rowBreaks>
      <pageMargins left="0.25" right="0.25" top="0" bottom="0" header="0.25" footer="0.25"/>
      <printOptions horizontalCentered="1" verticalCentered="1"/>
      <pageSetup scale="73" fitToHeight="2" orientation="portrait" horizontalDpi="300" verticalDpi="300" r:id="rId3"/>
      <headerFooter alignWithMargins="0"/>
    </customSheetView>
    <customSheetView guid="{00D7FFF0-A637-4B2D-8964-7D108FE27DC9}" scale="85" colorId="22" topLeftCell="A28">
      <selection activeCell="E94" sqref="E94"/>
      <rowBreaks count="1" manualBreakCount="1">
        <brk id="63" max="16383" man="1"/>
      </rowBreaks>
      <pageMargins left="0.25" right="0.25" top="0" bottom="0" header="0.25" footer="0.25"/>
      <printOptions horizontalCentered="1" verticalCentered="1"/>
      <pageSetup scale="73" fitToHeight="2" orientation="portrait" horizontalDpi="300" verticalDpi="300" r:id="rId4"/>
      <headerFooter alignWithMargins="0"/>
    </customSheetView>
    <customSheetView guid="{8930B103-E5CB-49CF-B279-92DC95584FC0}" scale="85" colorId="22" showPageBreaks="1" topLeftCell="A28">
      <selection activeCell="E94" sqref="E94"/>
      <rowBreaks count="1" manualBreakCount="1">
        <brk id="63" max="16383" man="1"/>
      </rowBreaks>
      <pageMargins left="0.25" right="0.25" top="0" bottom="0" header="0.25" footer="0.25"/>
      <printOptions horizontalCentered="1" verticalCentered="1"/>
      <pageSetup scale="73" fitToHeight="2" orientation="portrait" horizontalDpi="300" verticalDpi="300" r:id="rId5"/>
      <headerFooter alignWithMargins="0"/>
    </customSheetView>
  </customSheetViews>
  <phoneticPr fontId="54" type="noConversion"/>
  <printOptions horizontalCentered="1" verticalCentered="1"/>
  <pageMargins left="0.25" right="0.25" top="0" bottom="0" header="0.25" footer="0.25"/>
  <pageSetup scale="73" fitToHeight="2" orientation="portrait" horizontalDpi="300" verticalDpi="300" r:id="rId6"/>
  <headerFooter alignWithMargins="0"/>
  <rowBreaks count="1" manualBreakCount="1">
    <brk id="63" max="16383" man="1"/>
  </rowBreaks>
</worksheet>
</file>

<file path=xl/worksheets/sheet63.xml><?xml version="1.0" encoding="utf-8"?>
<worksheet xmlns="http://schemas.openxmlformats.org/spreadsheetml/2006/main" xmlns:r="http://schemas.openxmlformats.org/officeDocument/2006/relationships">
  <sheetPr transitionEvaluation="1">
    <pageSetUpPr fitToPage="1"/>
  </sheetPr>
  <dimension ref="A1:H64"/>
  <sheetViews>
    <sheetView defaultGridColor="0" colorId="22" zoomScale="85" workbookViewId="0">
      <selection activeCell="H62" sqref="H62"/>
    </sheetView>
  </sheetViews>
  <sheetFormatPr defaultColWidth="9.6328125" defaultRowHeight="15"/>
  <cols>
    <col min="1" max="1" width="4.6328125" customWidth="1"/>
    <col min="2" max="2" width="14.6328125" customWidth="1"/>
    <col min="3" max="4" width="16.6328125" customWidth="1"/>
    <col min="5" max="5" width="4.6328125" customWidth="1"/>
    <col min="6" max="6" width="17.6328125" customWidth="1"/>
    <col min="7" max="7" width="12.6328125" customWidth="1"/>
    <col min="8" max="8" width="16.6328125" customWidth="1"/>
  </cols>
  <sheetData>
    <row r="1" spans="1:8">
      <c r="A1" s="29" t="s">
        <v>1429</v>
      </c>
      <c r="B1" s="66"/>
      <c r="C1" s="66"/>
      <c r="D1" s="739" t="s">
        <v>2377</v>
      </c>
      <c r="E1" s="740"/>
      <c r="F1" s="741"/>
      <c r="G1" s="742" t="s">
        <v>1431</v>
      </c>
      <c r="H1" s="488" t="s">
        <v>1432</v>
      </c>
    </row>
    <row r="2" spans="1:8">
      <c r="A2" s="72" t="str">
        <f>'Data Sheet'!$C$25</f>
        <v>Rochester Gas &amp; Electric Corporation</v>
      </c>
      <c r="B2" s="623"/>
      <c r="C2" s="623"/>
      <c r="D2" s="360" t="s">
        <v>3699</v>
      </c>
      <c r="E2" s="17"/>
      <c r="F2" s="346"/>
      <c r="G2" s="345" t="s">
        <v>1434</v>
      </c>
      <c r="H2" s="625"/>
    </row>
    <row r="3" spans="1:8" ht="15" customHeight="1">
      <c r="A3" s="743"/>
      <c r="B3" s="623"/>
      <c r="C3" s="623"/>
      <c r="D3" s="360" t="s">
        <v>3700</v>
      </c>
      <c r="E3" s="17"/>
      <c r="F3" s="17"/>
      <c r="G3" s="1187" t="str">
        <f>'Data Sheet'!$C$40</f>
        <v xml:space="preserve"> </v>
      </c>
      <c r="H3" s="1125" t="str">
        <f>'Data Sheet'!$C$38</f>
        <v>12/31/2013</v>
      </c>
    </row>
    <row r="4" spans="1:8" ht="15" customHeight="1">
      <c r="A4" s="697" t="s">
        <v>1189</v>
      </c>
      <c r="B4" s="698"/>
      <c r="C4" s="698"/>
      <c r="D4" s="264"/>
      <c r="E4" s="264"/>
      <c r="F4" s="264"/>
      <c r="G4" s="264"/>
      <c r="H4" s="265"/>
    </row>
    <row r="5" spans="1:8">
      <c r="A5" s="744"/>
      <c r="B5" s="19"/>
      <c r="C5" s="19"/>
      <c r="D5" s="18"/>
      <c r="E5" s="18"/>
      <c r="F5" s="18"/>
      <c r="G5" s="18"/>
      <c r="H5" s="25"/>
    </row>
    <row r="6" spans="1:8">
      <c r="A6" s="22" t="s">
        <v>1190</v>
      </c>
      <c r="B6" s="19"/>
      <c r="C6" s="19"/>
      <c r="D6" s="19"/>
      <c r="E6" s="19"/>
      <c r="F6" s="18"/>
      <c r="G6" s="18"/>
      <c r="H6" s="25"/>
    </row>
    <row r="7" spans="1:8">
      <c r="A7" s="22" t="s">
        <v>1191</v>
      </c>
      <c r="B7" s="19"/>
      <c r="C7" s="19"/>
      <c r="D7" s="19"/>
      <c r="E7" s="19"/>
      <c r="F7" s="19"/>
      <c r="G7" s="19"/>
      <c r="H7" s="23"/>
    </row>
    <row r="8" spans="1:8">
      <c r="A8" s="22"/>
      <c r="B8" s="19"/>
      <c r="C8" s="19"/>
      <c r="D8" s="19"/>
      <c r="E8" s="19"/>
      <c r="F8" s="19"/>
      <c r="G8" s="19"/>
      <c r="H8" s="23"/>
    </row>
    <row r="9" spans="1:8">
      <c r="A9" s="745" t="s">
        <v>1357</v>
      </c>
      <c r="B9" s="746" t="s">
        <v>1412</v>
      </c>
      <c r="C9" s="747"/>
      <c r="D9" s="748" t="s">
        <v>1134</v>
      </c>
      <c r="E9" s="748" t="s">
        <v>1357</v>
      </c>
      <c r="F9" s="748" t="s">
        <v>1412</v>
      </c>
      <c r="G9" s="749"/>
      <c r="H9" s="750" t="s">
        <v>1134</v>
      </c>
    </row>
    <row r="10" spans="1:8">
      <c r="A10" s="751" t="s">
        <v>1360</v>
      </c>
      <c r="B10" s="752" t="s">
        <v>446</v>
      </c>
      <c r="C10" s="753"/>
      <c r="D10" s="754" t="s">
        <v>447</v>
      </c>
      <c r="E10" s="754" t="s">
        <v>1360</v>
      </c>
      <c r="F10" s="754" t="s">
        <v>446</v>
      </c>
      <c r="G10" s="755"/>
      <c r="H10" s="756" t="s">
        <v>447</v>
      </c>
    </row>
    <row r="11" spans="1:8">
      <c r="A11" s="751">
        <v>1</v>
      </c>
      <c r="B11" s="752" t="s">
        <v>1192</v>
      </c>
      <c r="C11" s="753"/>
      <c r="D11" s="757"/>
      <c r="E11" s="754">
        <v>21</v>
      </c>
      <c r="F11" s="752" t="s">
        <v>1193</v>
      </c>
      <c r="G11" s="753"/>
      <c r="H11" s="758"/>
    </row>
    <row r="12" spans="1:8">
      <c r="A12" s="751">
        <v>2</v>
      </c>
      <c r="B12" s="759" t="s">
        <v>1194</v>
      </c>
      <c r="C12" s="609"/>
      <c r="D12" s="760"/>
      <c r="E12" s="761">
        <v>22</v>
      </c>
      <c r="F12" s="762" t="s">
        <v>870</v>
      </c>
      <c r="G12" s="19"/>
      <c r="H12" s="763">
        <v>7154966</v>
      </c>
    </row>
    <row r="13" spans="1:8">
      <c r="A13" s="751">
        <v>3</v>
      </c>
      <c r="B13" s="759" t="s">
        <v>871</v>
      </c>
      <c r="C13" s="609"/>
      <c r="D13" s="764"/>
      <c r="E13" s="754"/>
      <c r="F13" s="759" t="s">
        <v>872</v>
      </c>
      <c r="G13" s="609"/>
      <c r="H13" s="765"/>
    </row>
    <row r="14" spans="1:8">
      <c r="A14" s="751">
        <v>4</v>
      </c>
      <c r="B14" s="759" t="s">
        <v>873</v>
      </c>
      <c r="C14" s="609"/>
      <c r="D14" s="764"/>
      <c r="E14" s="761">
        <v>23</v>
      </c>
      <c r="F14" s="762" t="s">
        <v>874</v>
      </c>
      <c r="G14" s="19"/>
      <c r="H14" s="763">
        <v>1901</v>
      </c>
    </row>
    <row r="15" spans="1:8">
      <c r="A15" s="751">
        <v>5</v>
      </c>
      <c r="B15" s="759" t="s">
        <v>875</v>
      </c>
      <c r="C15" s="609"/>
      <c r="D15" s="764">
        <v>108809</v>
      </c>
      <c r="E15" s="754"/>
      <c r="F15" s="759" t="s">
        <v>876</v>
      </c>
      <c r="G15" s="609"/>
      <c r="H15" s="765"/>
    </row>
    <row r="16" spans="1:8">
      <c r="A16" s="751">
        <v>6</v>
      </c>
      <c r="B16" s="759" t="s">
        <v>877</v>
      </c>
      <c r="C16" s="609"/>
      <c r="D16" s="764"/>
      <c r="E16" s="761">
        <v>24</v>
      </c>
      <c r="F16" s="762" t="s">
        <v>878</v>
      </c>
      <c r="G16" s="19"/>
      <c r="H16" s="763">
        <v>1867765</v>
      </c>
    </row>
    <row r="17" spans="1:8">
      <c r="A17" s="751">
        <v>7</v>
      </c>
      <c r="B17" s="759" t="s">
        <v>368</v>
      </c>
      <c r="C17" s="609"/>
      <c r="D17" s="764">
        <v>4788530</v>
      </c>
      <c r="E17" s="754"/>
      <c r="F17" s="759" t="s">
        <v>876</v>
      </c>
      <c r="G17" s="609"/>
      <c r="H17" s="765"/>
    </row>
    <row r="18" spans="1:8">
      <c r="A18" s="751">
        <v>8</v>
      </c>
      <c r="B18" s="759" t="s">
        <v>879</v>
      </c>
      <c r="C18" s="609"/>
      <c r="D18" s="764"/>
      <c r="E18" s="754">
        <v>25</v>
      </c>
      <c r="F18" s="759" t="s">
        <v>880</v>
      </c>
      <c r="G18" s="609"/>
      <c r="H18" s="766"/>
    </row>
    <row r="19" spans="1:8">
      <c r="A19" s="646">
        <v>9</v>
      </c>
      <c r="B19" s="762" t="s">
        <v>881</v>
      </c>
      <c r="C19" s="19"/>
      <c r="D19" s="767"/>
      <c r="E19" s="761">
        <v>26</v>
      </c>
      <c r="F19" s="761" t="s">
        <v>882</v>
      </c>
      <c r="G19" s="768"/>
      <c r="H19" s="1807">
        <v>14860</v>
      </c>
    </row>
    <row r="20" spans="1:8">
      <c r="A20" s="751"/>
      <c r="B20" s="759" t="s">
        <v>883</v>
      </c>
      <c r="C20" s="609"/>
      <c r="D20" s="769">
        <f>SUM(D13:D17)-D18</f>
        <v>4897339</v>
      </c>
      <c r="E20" s="754"/>
      <c r="F20" s="759" t="s">
        <v>884</v>
      </c>
      <c r="G20" s="609"/>
      <c r="H20" s="765"/>
    </row>
    <row r="21" spans="1:8">
      <c r="A21" s="751">
        <v>10</v>
      </c>
      <c r="B21" s="759" t="s">
        <v>885</v>
      </c>
      <c r="C21" s="609"/>
      <c r="D21" s="764">
        <v>4539261</v>
      </c>
      <c r="E21" s="754">
        <v>27</v>
      </c>
      <c r="F21" s="759" t="s">
        <v>886</v>
      </c>
      <c r="G21" s="609"/>
      <c r="H21" s="766">
        <v>400701</v>
      </c>
    </row>
    <row r="22" spans="1:8">
      <c r="A22" s="751">
        <v>11</v>
      </c>
      <c r="B22" s="759"/>
      <c r="C22" s="609"/>
      <c r="D22" s="770"/>
      <c r="E22" s="761">
        <v>28</v>
      </c>
      <c r="F22" s="771" t="s">
        <v>887</v>
      </c>
      <c r="G22" s="18"/>
      <c r="H22" s="772"/>
    </row>
    <row r="23" spans="1:8">
      <c r="A23" s="751">
        <v>12</v>
      </c>
      <c r="B23" s="759" t="s">
        <v>4859</v>
      </c>
      <c r="C23" s="609"/>
      <c r="D23" s="764">
        <v>1177</v>
      </c>
      <c r="E23" s="754"/>
      <c r="F23" s="752" t="s">
        <v>888</v>
      </c>
      <c r="G23" s="753"/>
      <c r="H23" s="765">
        <f>SUM(H12:H21)</f>
        <v>9440193</v>
      </c>
    </row>
    <row r="24" spans="1:8">
      <c r="A24" s="751">
        <v>13</v>
      </c>
      <c r="B24" s="759" t="s">
        <v>889</v>
      </c>
      <c r="C24" s="609"/>
      <c r="D24" s="764"/>
      <c r="E24" s="757"/>
      <c r="F24" s="773"/>
      <c r="G24" s="773"/>
      <c r="H24" s="774"/>
    </row>
    <row r="25" spans="1:8">
      <c r="A25" s="751">
        <v>14</v>
      </c>
      <c r="B25" s="759" t="s">
        <v>890</v>
      </c>
      <c r="C25" s="609"/>
      <c r="D25" s="769">
        <f>D23-D24</f>
        <v>1177</v>
      </c>
      <c r="E25" s="757"/>
      <c r="F25" s="773"/>
      <c r="G25" s="773"/>
      <c r="H25" s="774"/>
    </row>
    <row r="26" spans="1:8">
      <c r="A26" s="751">
        <v>15</v>
      </c>
      <c r="B26" s="759" t="s">
        <v>891</v>
      </c>
      <c r="C26" s="609"/>
      <c r="D26" s="770"/>
      <c r="E26" s="773"/>
      <c r="F26" s="773"/>
      <c r="G26" s="773"/>
      <c r="H26" s="774"/>
    </row>
    <row r="27" spans="1:8">
      <c r="A27" s="751">
        <v>16</v>
      </c>
      <c r="B27" s="759" t="s">
        <v>4859</v>
      </c>
      <c r="C27" s="609"/>
      <c r="D27" s="764">
        <v>80633</v>
      </c>
      <c r="E27" s="757"/>
      <c r="F27" s="773"/>
      <c r="G27" s="773"/>
      <c r="H27" s="774"/>
    </row>
    <row r="28" spans="1:8">
      <c r="A28" s="751">
        <v>17</v>
      </c>
      <c r="B28" s="759" t="s">
        <v>889</v>
      </c>
      <c r="C28" s="609"/>
      <c r="D28" s="764">
        <v>78217</v>
      </c>
      <c r="E28" s="757"/>
      <c r="F28" s="773"/>
      <c r="G28" s="773"/>
      <c r="H28" s="774"/>
    </row>
    <row r="29" spans="1:8">
      <c r="A29" s="646">
        <v>18</v>
      </c>
      <c r="B29" s="762" t="s">
        <v>892</v>
      </c>
      <c r="C29" s="19"/>
      <c r="D29" s="775"/>
      <c r="E29" s="757"/>
      <c r="F29" s="773"/>
      <c r="G29" s="773"/>
      <c r="H29" s="774"/>
    </row>
    <row r="30" spans="1:8">
      <c r="A30" s="751"/>
      <c r="B30" s="759" t="s">
        <v>893</v>
      </c>
      <c r="C30" s="609"/>
      <c r="D30" s="769">
        <f>D27-D28</f>
        <v>2416</v>
      </c>
      <c r="E30" s="757"/>
      <c r="F30" s="773"/>
      <c r="G30" s="773"/>
      <c r="H30" s="774"/>
    </row>
    <row r="31" spans="1:8">
      <c r="A31" s="751">
        <v>19</v>
      </c>
      <c r="B31" s="759" t="s">
        <v>894</v>
      </c>
      <c r="C31" s="609"/>
      <c r="D31" s="764"/>
      <c r="E31" s="757"/>
      <c r="F31" s="773"/>
      <c r="G31" s="773"/>
      <c r="H31" s="774"/>
    </row>
    <row r="32" spans="1:8">
      <c r="A32" s="646">
        <v>20</v>
      </c>
      <c r="B32" s="771" t="s">
        <v>895</v>
      </c>
      <c r="C32" s="18"/>
      <c r="D32" s="775"/>
      <c r="E32" s="757"/>
      <c r="F32" s="773"/>
      <c r="G32" s="773"/>
      <c r="H32" s="774"/>
    </row>
    <row r="33" spans="1:8">
      <c r="A33" s="646"/>
      <c r="B33" s="771" t="s">
        <v>896</v>
      </c>
      <c r="C33" s="18"/>
      <c r="D33" s="775">
        <f>D20+D21+D25+D30+D31</f>
        <v>9440193</v>
      </c>
      <c r="E33" s="757"/>
      <c r="F33" s="773"/>
      <c r="G33" s="773"/>
      <c r="H33" s="774"/>
    </row>
    <row r="34" spans="1:8">
      <c r="A34" s="776" t="s">
        <v>897</v>
      </c>
      <c r="B34" s="777"/>
      <c r="C34" s="777"/>
      <c r="D34" s="777"/>
      <c r="E34" s="777"/>
      <c r="F34" s="777"/>
      <c r="G34" s="777"/>
      <c r="H34" s="778"/>
    </row>
    <row r="35" spans="1:8">
      <c r="A35" s="22"/>
      <c r="B35" s="19"/>
      <c r="C35" s="19"/>
      <c r="D35" s="19"/>
      <c r="E35" s="19"/>
      <c r="F35" s="19"/>
      <c r="G35" s="19"/>
      <c r="H35" s="23"/>
    </row>
    <row r="36" spans="1:8">
      <c r="A36" s="22" t="s">
        <v>898</v>
      </c>
      <c r="B36" s="19"/>
      <c r="C36" s="19"/>
      <c r="D36" s="19"/>
      <c r="E36" s="19" t="s">
        <v>899</v>
      </c>
      <c r="F36" s="19"/>
      <c r="G36" s="19"/>
      <c r="H36" s="23"/>
    </row>
    <row r="37" spans="1:8">
      <c r="A37" s="22" t="s">
        <v>900</v>
      </c>
      <c r="B37" s="19"/>
      <c r="C37" s="19"/>
      <c r="D37" s="19"/>
      <c r="E37" s="19" t="s">
        <v>901</v>
      </c>
      <c r="F37" s="19"/>
      <c r="G37" s="19"/>
      <c r="H37" s="23"/>
    </row>
    <row r="38" spans="1:8">
      <c r="A38" s="22" t="s">
        <v>902</v>
      </c>
      <c r="B38" s="19"/>
      <c r="C38" s="19"/>
      <c r="D38" s="19"/>
      <c r="E38" s="19" t="s">
        <v>903</v>
      </c>
      <c r="F38" s="19"/>
      <c r="G38" s="19"/>
      <c r="H38" s="23"/>
    </row>
    <row r="39" spans="1:8">
      <c r="A39" s="22" t="s">
        <v>904</v>
      </c>
      <c r="B39" s="19"/>
      <c r="C39" s="19"/>
      <c r="D39" s="19"/>
      <c r="E39" s="19" t="s">
        <v>905</v>
      </c>
      <c r="F39" s="19"/>
      <c r="G39" s="19"/>
      <c r="H39" s="23"/>
    </row>
    <row r="40" spans="1:8">
      <c r="A40" s="22" t="s">
        <v>906</v>
      </c>
      <c r="B40" s="19"/>
      <c r="C40" s="19"/>
      <c r="D40" s="19"/>
      <c r="E40" s="19" t="s">
        <v>907</v>
      </c>
      <c r="F40" s="19"/>
      <c r="G40" s="19"/>
      <c r="H40" s="23"/>
    </row>
    <row r="41" spans="1:8">
      <c r="A41" s="22" t="s">
        <v>5180</v>
      </c>
      <c r="B41" s="19"/>
      <c r="C41" s="19"/>
      <c r="D41" s="19"/>
      <c r="E41" s="19" t="s">
        <v>5181</v>
      </c>
      <c r="F41" s="19"/>
      <c r="G41" s="19"/>
      <c r="H41" s="23"/>
    </row>
    <row r="42" spans="1:8">
      <c r="A42" s="22" t="s">
        <v>5182</v>
      </c>
      <c r="B42" s="19"/>
      <c r="C42" s="19"/>
      <c r="D42" s="19"/>
      <c r="E42" s="19" t="s">
        <v>5183</v>
      </c>
      <c r="F42" s="19"/>
      <c r="G42" s="19"/>
      <c r="H42" s="23"/>
    </row>
    <row r="43" spans="1:8">
      <c r="A43" s="22" t="s">
        <v>5184</v>
      </c>
      <c r="B43" s="19"/>
      <c r="C43" s="19"/>
      <c r="D43" s="19"/>
      <c r="E43" s="19" t="s">
        <v>5185</v>
      </c>
      <c r="F43" s="19"/>
      <c r="G43" s="19"/>
      <c r="H43" s="23"/>
    </row>
    <row r="44" spans="1:8">
      <c r="A44" s="22"/>
      <c r="B44" s="19"/>
      <c r="C44" s="19"/>
      <c r="D44" s="19"/>
      <c r="E44" s="19"/>
      <c r="F44" s="19"/>
      <c r="G44" s="19"/>
      <c r="H44" s="23"/>
    </row>
    <row r="45" spans="1:8">
      <c r="A45" s="779" t="s">
        <v>5186</v>
      </c>
      <c r="B45" s="780"/>
      <c r="C45" s="780"/>
      <c r="D45" s="780"/>
      <c r="E45" s="780"/>
      <c r="F45" s="780"/>
      <c r="G45" s="780"/>
      <c r="H45" s="781"/>
    </row>
    <row r="46" spans="1:8">
      <c r="A46" s="22"/>
      <c r="B46" s="762"/>
      <c r="C46" s="762"/>
      <c r="D46" s="771" t="s">
        <v>5187</v>
      </c>
      <c r="E46" s="18"/>
      <c r="F46" s="752" t="s">
        <v>5188</v>
      </c>
      <c r="G46" s="753"/>
      <c r="H46" s="782"/>
    </row>
    <row r="47" spans="1:8">
      <c r="A47" s="646" t="s">
        <v>1357</v>
      </c>
      <c r="B47" s="761" t="s">
        <v>5189</v>
      </c>
      <c r="C47" s="761" t="s">
        <v>5190</v>
      </c>
      <c r="D47" s="771" t="s">
        <v>1247</v>
      </c>
      <c r="E47" s="18"/>
      <c r="F47" s="761" t="s">
        <v>5191</v>
      </c>
      <c r="G47" s="761" t="s">
        <v>5192</v>
      </c>
      <c r="H47" s="783" t="s">
        <v>5193</v>
      </c>
    </row>
    <row r="48" spans="1:8">
      <c r="A48" s="646" t="s">
        <v>1360</v>
      </c>
      <c r="B48" s="762"/>
      <c r="C48" s="762"/>
      <c r="D48" s="771" t="s">
        <v>5194</v>
      </c>
      <c r="E48" s="18"/>
      <c r="F48" s="761" t="s">
        <v>5195</v>
      </c>
      <c r="G48" s="761"/>
      <c r="H48" s="783"/>
    </row>
    <row r="49" spans="1:8">
      <c r="A49" s="784"/>
      <c r="B49" s="754" t="s">
        <v>446</v>
      </c>
      <c r="C49" s="754" t="s">
        <v>447</v>
      </c>
      <c r="D49" s="752" t="s">
        <v>448</v>
      </c>
      <c r="E49" s="753"/>
      <c r="F49" s="754" t="s">
        <v>449</v>
      </c>
      <c r="G49" s="754" t="s">
        <v>1953</v>
      </c>
      <c r="H49" s="756" t="s">
        <v>1954</v>
      </c>
    </row>
    <row r="50" spans="1:8">
      <c r="A50" s="22">
        <v>29</v>
      </c>
      <c r="B50" s="759" t="s">
        <v>5196</v>
      </c>
      <c r="C50" s="764">
        <v>822823</v>
      </c>
      <c r="D50" s="764">
        <v>162147</v>
      </c>
      <c r="E50" s="785"/>
      <c r="F50" s="764">
        <v>1173</v>
      </c>
      <c r="G50" s="786">
        <v>22</v>
      </c>
      <c r="H50" s="787">
        <v>19</v>
      </c>
    </row>
    <row r="51" spans="1:8">
      <c r="A51" s="22">
        <v>30</v>
      </c>
      <c r="B51" s="759" t="s">
        <v>5197</v>
      </c>
      <c r="C51" s="764">
        <v>739719</v>
      </c>
      <c r="D51" s="764">
        <v>146397</v>
      </c>
      <c r="E51" s="785"/>
      <c r="F51" s="764">
        <v>1105</v>
      </c>
      <c r="G51" s="786">
        <v>4</v>
      </c>
      <c r="H51" s="787">
        <v>19</v>
      </c>
    </row>
    <row r="52" spans="1:8">
      <c r="A52" s="22">
        <v>31</v>
      </c>
      <c r="B52" s="759" t="s">
        <v>5198</v>
      </c>
      <c r="C52" s="764">
        <v>804620</v>
      </c>
      <c r="D52" s="764">
        <v>179362</v>
      </c>
      <c r="E52" s="785"/>
      <c r="F52" s="764">
        <v>1059</v>
      </c>
      <c r="G52" s="786">
        <v>4</v>
      </c>
      <c r="H52" s="787">
        <v>19</v>
      </c>
    </row>
    <row r="53" spans="1:8">
      <c r="A53" s="22">
        <v>32</v>
      </c>
      <c r="B53" s="759" t="s">
        <v>5199</v>
      </c>
      <c r="C53" s="764">
        <v>762557</v>
      </c>
      <c r="D53" s="764">
        <v>189598</v>
      </c>
      <c r="E53" s="785"/>
      <c r="F53" s="764">
        <v>981</v>
      </c>
      <c r="G53" s="786">
        <v>2</v>
      </c>
      <c r="H53" s="787">
        <v>21</v>
      </c>
    </row>
    <row r="54" spans="1:8">
      <c r="A54" s="22">
        <v>33</v>
      </c>
      <c r="B54" s="759" t="s">
        <v>5200</v>
      </c>
      <c r="C54" s="764">
        <v>790099</v>
      </c>
      <c r="D54" s="764">
        <v>190631</v>
      </c>
      <c r="E54" s="785"/>
      <c r="F54" s="764">
        <v>1385</v>
      </c>
      <c r="G54" s="786">
        <v>31</v>
      </c>
      <c r="H54" s="787">
        <v>16</v>
      </c>
    </row>
    <row r="55" spans="1:8">
      <c r="A55" s="22">
        <v>34</v>
      </c>
      <c r="B55" s="759" t="s">
        <v>5201</v>
      </c>
      <c r="C55" s="764">
        <v>784164</v>
      </c>
      <c r="D55" s="764">
        <v>159545</v>
      </c>
      <c r="E55" s="785"/>
      <c r="F55" s="764">
        <v>1476</v>
      </c>
      <c r="G55" s="786">
        <v>24</v>
      </c>
      <c r="H55" s="787">
        <v>15</v>
      </c>
    </row>
    <row r="56" spans="1:8">
      <c r="A56" s="22">
        <v>35</v>
      </c>
      <c r="B56" s="759" t="s">
        <v>5202</v>
      </c>
      <c r="C56" s="764">
        <v>842111</v>
      </c>
      <c r="D56" s="764">
        <v>92144</v>
      </c>
      <c r="E56" s="785"/>
      <c r="F56" s="764">
        <v>1672</v>
      </c>
      <c r="G56" s="786">
        <v>17</v>
      </c>
      <c r="H56" s="787">
        <v>17</v>
      </c>
    </row>
    <row r="57" spans="1:8">
      <c r="A57" s="22">
        <v>36</v>
      </c>
      <c r="B57" s="759" t="s">
        <v>5203</v>
      </c>
      <c r="C57" s="764">
        <v>814815</v>
      </c>
      <c r="D57" s="764">
        <v>124796</v>
      </c>
      <c r="E57" s="785"/>
      <c r="F57" s="764">
        <v>1386</v>
      </c>
      <c r="G57" s="786">
        <v>29</v>
      </c>
      <c r="H57" s="787">
        <v>16</v>
      </c>
    </row>
    <row r="58" spans="1:8">
      <c r="A58" s="22">
        <v>37</v>
      </c>
      <c r="B58" s="759" t="s">
        <v>3896</v>
      </c>
      <c r="C58" s="764">
        <v>756855</v>
      </c>
      <c r="D58" s="764">
        <v>146680</v>
      </c>
      <c r="E58" s="785"/>
      <c r="F58" s="764">
        <v>1582</v>
      </c>
      <c r="G58" s="786">
        <v>11</v>
      </c>
      <c r="H58" s="787">
        <v>16</v>
      </c>
    </row>
    <row r="59" spans="1:8">
      <c r="A59" s="22">
        <v>38</v>
      </c>
      <c r="B59" s="759" t="s">
        <v>3897</v>
      </c>
      <c r="C59" s="764">
        <v>772653</v>
      </c>
      <c r="D59" s="764">
        <v>169287</v>
      </c>
      <c r="E59" s="785"/>
      <c r="F59" s="764">
        <v>1037</v>
      </c>
      <c r="G59" s="786">
        <v>2</v>
      </c>
      <c r="H59" s="787">
        <v>15</v>
      </c>
    </row>
    <row r="60" spans="1:8">
      <c r="A60" s="22">
        <v>39</v>
      </c>
      <c r="B60" s="759" t="s">
        <v>3898</v>
      </c>
      <c r="C60" s="764">
        <v>749808</v>
      </c>
      <c r="D60" s="764">
        <v>158060</v>
      </c>
      <c r="E60" s="785"/>
      <c r="F60" s="764">
        <v>1090</v>
      </c>
      <c r="G60" s="786">
        <v>25</v>
      </c>
      <c r="H60" s="787">
        <v>18</v>
      </c>
    </row>
    <row r="61" spans="1:8">
      <c r="A61" s="22">
        <v>40</v>
      </c>
      <c r="B61" s="759" t="s">
        <v>3899</v>
      </c>
      <c r="C61" s="764">
        <v>799969</v>
      </c>
      <c r="D61" s="764">
        <v>149118</v>
      </c>
      <c r="E61" s="785"/>
      <c r="F61" s="764">
        <v>1182</v>
      </c>
      <c r="G61" s="786">
        <v>16</v>
      </c>
      <c r="H61" s="787">
        <v>19</v>
      </c>
    </row>
    <row r="62" spans="1:8" ht="15.6" thickBot="1">
      <c r="A62" s="26">
        <v>41</v>
      </c>
      <c r="B62" s="788" t="s">
        <v>4204</v>
      </c>
      <c r="C62" s="789">
        <f>SUM(C50:C61)</f>
        <v>9440193</v>
      </c>
      <c r="D62" s="789">
        <f>SUM(D50:D61)</f>
        <v>1867765</v>
      </c>
      <c r="E62" s="790"/>
      <c r="F62" s="791"/>
      <c r="G62" s="792"/>
      <c r="H62" s="793"/>
    </row>
    <row r="63" spans="1:8" ht="15.6">
      <c r="A63" s="115" t="s">
        <v>3900</v>
      </c>
      <c r="B63" s="1105"/>
      <c r="C63" s="1105"/>
      <c r="D63" s="1105"/>
      <c r="E63" s="1106"/>
      <c r="F63" s="1106"/>
    </row>
    <row r="64" spans="1:8">
      <c r="A64" s="1106" t="s">
        <v>3901</v>
      </c>
      <c r="B64" s="1106"/>
      <c r="C64" s="1106"/>
      <c r="D64" s="1106"/>
      <c r="E64" s="1106"/>
      <c r="F64" s="1106"/>
      <c r="G64" s="1106"/>
      <c r="H64" s="1106"/>
    </row>
  </sheetData>
  <customSheetViews>
    <customSheetView guid="{B03EE9F7-5DE6-4312-9CF8-68BFF35B892B}" scale="85" colorId="22" fitToPage="1">
      <pageMargins left="0.5" right="0.5" top="0.5" bottom="0.5" header="0" footer="0"/>
      <printOptions horizontalCentered="1" verticalCentered="1"/>
      <pageSetup scale="73" orientation="portrait" horizontalDpi="300" verticalDpi="300" r:id="rId1"/>
      <headerFooter alignWithMargins="0"/>
    </customSheetView>
    <customSheetView guid="{6604920B-9A9A-4B1B-8001-ABFAE204A5A1}" scale="85" colorId="22" showPageBreaks="1" fitToPage="1">
      <pageMargins left="0.5" right="0.5" top="0.5" bottom="0.5" header="0" footer="0"/>
      <printOptions horizontalCentered="1" verticalCentered="1"/>
      <pageSetup scale="73" orientation="portrait" horizontalDpi="300" verticalDpi="300" r:id="rId2"/>
      <headerFooter alignWithMargins="0"/>
    </customSheetView>
    <customSheetView guid="{725D19D6-B2FF-4AA6-9BA8-2C93787C1292}" scale="85" colorId="22" fitToPage="1" showRuler="0">
      <pageMargins left="0.5" right="0.5" top="0.5" bottom="0.5" header="0" footer="0"/>
      <printOptions horizontalCentered="1" verticalCentered="1"/>
      <pageSetup scale="73" orientation="portrait" horizontalDpi="300" verticalDpi="300" r:id="rId3"/>
      <headerFooter alignWithMargins="0"/>
    </customSheetView>
    <customSheetView guid="{00D7FFF0-A637-4B2D-8964-7D108FE27DC9}" scale="85" colorId="22" fitToPage="1">
      <pageMargins left="0.5" right="0.5" top="0.5" bottom="0.5" header="0" footer="0"/>
      <printOptions horizontalCentered="1" verticalCentered="1"/>
      <pageSetup scale="73" orientation="portrait" horizontalDpi="300" verticalDpi="300" r:id="rId4"/>
      <headerFooter alignWithMargins="0"/>
    </customSheetView>
    <customSheetView guid="{8930B103-E5CB-49CF-B279-92DC95584FC0}" scale="85" colorId="22" showPageBreaks="1" fitToPage="1">
      <pageMargins left="0.5" right="0.5" top="0.5" bottom="0.5" header="0" footer="0"/>
      <printOptions horizontalCentered="1" verticalCentered="1"/>
      <pageSetup scale="73" orientation="portrait" horizontalDpi="300" verticalDpi="300" r:id="rId5"/>
      <headerFooter alignWithMargins="0"/>
    </customSheetView>
  </customSheetViews>
  <phoneticPr fontId="54" type="noConversion"/>
  <printOptions horizontalCentered="1" verticalCentered="1"/>
  <pageMargins left="0.5" right="0.5" top="0.5" bottom="0.5" header="0" footer="0"/>
  <pageSetup scale="73" orientation="portrait" horizontalDpi="300" verticalDpi="300" r:id="rId6"/>
  <headerFooter alignWithMargins="0"/>
</worksheet>
</file>

<file path=xl/worksheets/sheet64.xml><?xml version="1.0" encoding="utf-8"?>
<worksheet xmlns="http://schemas.openxmlformats.org/spreadsheetml/2006/main" xmlns:r="http://schemas.openxmlformats.org/officeDocument/2006/relationships">
  <sheetPr transitionEvaluation="1"/>
  <dimension ref="A1:R132"/>
  <sheetViews>
    <sheetView defaultGridColor="0" view="pageBreakPreview" colorId="22" zoomScale="60" zoomScaleNormal="85" workbookViewId="0">
      <selection activeCell="E19" sqref="E19:E55"/>
    </sheetView>
  </sheetViews>
  <sheetFormatPr defaultColWidth="9.6328125" defaultRowHeight="15"/>
  <cols>
    <col min="1" max="1" width="4.6328125" customWidth="1"/>
    <col min="2" max="2" width="44.08984375" customWidth="1"/>
    <col min="3" max="3" width="12.90625" customWidth="1"/>
    <col min="4" max="8" width="10.6328125" customWidth="1"/>
    <col min="9" max="17" width="11.6328125" customWidth="1"/>
    <col min="18" max="18" width="4.6328125" customWidth="1"/>
  </cols>
  <sheetData>
    <row r="1" spans="1:18">
      <c r="A1" s="1107" t="s">
        <v>1429</v>
      </c>
      <c r="B1" s="1108"/>
      <c r="C1" s="1220" t="s">
        <v>2377</v>
      </c>
      <c r="D1" s="1223"/>
      <c r="E1" s="1224" t="s">
        <v>1431</v>
      </c>
      <c r="F1" s="1233"/>
      <c r="G1" s="1224" t="s">
        <v>1432</v>
      </c>
      <c r="H1" s="1207"/>
      <c r="I1" s="1107" t="s">
        <v>1429</v>
      </c>
      <c r="J1" s="1108"/>
      <c r="K1" s="1108"/>
      <c r="L1" s="1220" t="s">
        <v>2377</v>
      </c>
      <c r="M1" s="1108"/>
      <c r="N1" s="1224" t="s">
        <v>1431</v>
      </c>
      <c r="O1" s="1233"/>
      <c r="P1" s="1224" t="s">
        <v>1432</v>
      </c>
      <c r="Q1" s="1233"/>
      <c r="R1" s="1207"/>
    </row>
    <row r="2" spans="1:18">
      <c r="A2" s="72" t="str">
        <f>'Data Sheet'!$C$25</f>
        <v>Rochester Gas &amp; Electric Corporation</v>
      </c>
      <c r="B2" s="1105"/>
      <c r="C2" s="1168" t="s">
        <v>3699</v>
      </c>
      <c r="D2" s="1105"/>
      <c r="E2" s="1166" t="s">
        <v>1434</v>
      </c>
      <c r="F2" s="1106"/>
      <c r="G2" s="1225"/>
      <c r="H2" s="1169"/>
      <c r="I2" s="72" t="str">
        <f>'Data Sheet'!$C$25</f>
        <v>Rochester Gas &amp; Electric Corporation</v>
      </c>
      <c r="J2" s="1105"/>
      <c r="K2" s="1105"/>
      <c r="L2" s="1168" t="s">
        <v>3699</v>
      </c>
      <c r="M2" s="1105"/>
      <c r="N2" s="1166" t="s">
        <v>1434</v>
      </c>
      <c r="O2" s="1106"/>
      <c r="P2" s="1225"/>
      <c r="Q2" s="1151"/>
      <c r="R2" s="1169"/>
    </row>
    <row r="3" spans="1:18" ht="15" customHeight="1" thickBot="1">
      <c r="A3" s="1192"/>
      <c r="B3" s="1158"/>
      <c r="C3" s="1192" t="s">
        <v>3700</v>
      </c>
      <c r="D3" s="1158"/>
      <c r="E3" s="1602" t="str">
        <f>'Data Sheet'!$C$40</f>
        <v xml:space="preserve"> </v>
      </c>
      <c r="F3" s="1228"/>
      <c r="G3" s="1240" t="str">
        <f>'Data Sheet'!$C$38</f>
        <v>12/31/2013</v>
      </c>
      <c r="H3" s="1239"/>
      <c r="I3" s="1192"/>
      <c r="J3" s="1158"/>
      <c r="K3" s="1158"/>
      <c r="L3" s="1192" t="s">
        <v>3700</v>
      </c>
      <c r="M3" s="1158"/>
      <c r="N3" s="1602" t="str">
        <f>'Data Sheet'!$C$40</f>
        <v xml:space="preserve"> </v>
      </c>
      <c r="O3" s="1228"/>
      <c r="P3" s="1240" t="str">
        <f>'Data Sheet'!$C$38</f>
        <v>12/31/2013</v>
      </c>
      <c r="Q3" s="1106"/>
      <c r="R3" s="1239"/>
    </row>
    <row r="4" spans="1:18" ht="15" customHeight="1" thickBot="1">
      <c r="A4" s="728" t="s">
        <v>3902</v>
      </c>
      <c r="B4" s="729"/>
      <c r="C4" s="729"/>
      <c r="D4" s="1228"/>
      <c r="E4" s="1228"/>
      <c r="F4" s="1228"/>
      <c r="G4" s="1230"/>
      <c r="H4" s="1239"/>
      <c r="I4" s="728" t="s">
        <v>3903</v>
      </c>
      <c r="J4" s="729"/>
      <c r="K4" s="729"/>
      <c r="L4" s="1228"/>
      <c r="M4" s="1228"/>
      <c r="N4" s="1228"/>
      <c r="O4" s="1228"/>
      <c r="P4" s="1228"/>
      <c r="Q4" s="1230"/>
      <c r="R4" s="1193"/>
    </row>
    <row r="5" spans="1:18" ht="15.6">
      <c r="A5" s="68"/>
      <c r="B5" s="71"/>
      <c r="C5" s="71"/>
      <c r="D5" s="1106"/>
      <c r="E5" s="1106"/>
      <c r="F5" s="1106"/>
      <c r="G5" s="1233"/>
      <c r="H5" s="1169"/>
      <c r="I5" s="68"/>
      <c r="J5" s="71"/>
      <c r="K5" s="71"/>
      <c r="L5" s="1106"/>
      <c r="M5" s="1106"/>
      <c r="N5" s="1106"/>
      <c r="O5" s="1106"/>
      <c r="P5" s="1106"/>
      <c r="Q5" s="1233"/>
      <c r="R5" s="1169"/>
    </row>
    <row r="6" spans="1:18">
      <c r="A6" s="1168" t="s">
        <v>3904</v>
      </c>
      <c r="B6" s="1105"/>
      <c r="C6" s="1105"/>
      <c r="D6" s="1105" t="s">
        <v>3905</v>
      </c>
      <c r="E6" s="1105"/>
      <c r="F6" s="1105"/>
      <c r="G6" s="1105"/>
      <c r="H6" s="1169"/>
      <c r="I6" s="22" t="s">
        <v>3906</v>
      </c>
      <c r="J6" s="19"/>
      <c r="K6" s="19"/>
      <c r="L6" s="19"/>
      <c r="M6" s="19"/>
      <c r="N6" s="19" t="s">
        <v>3907</v>
      </c>
      <c r="O6" s="19"/>
      <c r="P6" s="19"/>
      <c r="Q6" s="19"/>
      <c r="R6" s="23"/>
    </row>
    <row r="7" spans="1:18">
      <c r="A7" s="1168" t="s">
        <v>3908</v>
      </c>
      <c r="B7" s="1105"/>
      <c r="C7" s="1105"/>
      <c r="D7" s="1105" t="s">
        <v>3909</v>
      </c>
      <c r="E7" s="1105"/>
      <c r="F7" s="1105"/>
      <c r="G7" s="1105"/>
      <c r="H7" s="1169"/>
      <c r="I7" s="22" t="s">
        <v>3910</v>
      </c>
      <c r="J7" s="19"/>
      <c r="K7" s="19"/>
      <c r="L7" s="19"/>
      <c r="M7" s="19"/>
      <c r="N7" s="19" t="s">
        <v>2441</v>
      </c>
      <c r="O7" s="19"/>
      <c r="P7" s="19"/>
      <c r="Q7" s="19"/>
      <c r="R7" s="23"/>
    </row>
    <row r="8" spans="1:18">
      <c r="A8" s="1168" t="s">
        <v>3334</v>
      </c>
      <c r="B8" s="1105"/>
      <c r="C8" s="1105"/>
      <c r="D8" s="1105" t="s">
        <v>3335</v>
      </c>
      <c r="E8" s="1105"/>
      <c r="F8" s="1105"/>
      <c r="G8" s="1105"/>
      <c r="H8" s="1169"/>
      <c r="I8" s="22" t="s">
        <v>3336</v>
      </c>
      <c r="J8" s="19"/>
      <c r="K8" s="19"/>
      <c r="L8" s="19"/>
      <c r="M8" s="19"/>
      <c r="N8" s="19" t="s">
        <v>2468</v>
      </c>
      <c r="O8" s="19"/>
      <c r="P8" s="19"/>
      <c r="Q8" s="19"/>
      <c r="R8" s="23"/>
    </row>
    <row r="9" spans="1:18">
      <c r="A9" s="1168" t="s">
        <v>2469</v>
      </c>
      <c r="B9" s="1105"/>
      <c r="C9" s="1105"/>
      <c r="D9" s="1105" t="s">
        <v>2470</v>
      </c>
      <c r="E9" s="1105"/>
      <c r="F9" s="1105"/>
      <c r="G9" s="1105"/>
      <c r="H9" s="1169"/>
      <c r="I9" s="22" t="s">
        <v>2471</v>
      </c>
      <c r="J9" s="19"/>
      <c r="K9" s="19"/>
      <c r="L9" s="19"/>
      <c r="M9" s="19"/>
      <c r="N9" s="19" t="s">
        <v>3952</v>
      </c>
      <c r="O9" s="19"/>
      <c r="P9" s="19"/>
      <c r="Q9" s="19"/>
      <c r="R9" s="23"/>
    </row>
    <row r="10" spans="1:18">
      <c r="A10" s="1168" t="s">
        <v>3953</v>
      </c>
      <c r="B10" s="1105"/>
      <c r="C10" s="1105"/>
      <c r="D10" s="1105" t="s">
        <v>3954</v>
      </c>
      <c r="E10" s="1105"/>
      <c r="F10" s="1105"/>
      <c r="G10" s="1105"/>
      <c r="H10" s="1169"/>
      <c r="I10" s="22" t="s">
        <v>3955</v>
      </c>
      <c r="J10" s="19"/>
      <c r="K10" s="19"/>
      <c r="L10" s="19"/>
      <c r="M10" s="19"/>
      <c r="N10" s="19" t="s">
        <v>3956</v>
      </c>
      <c r="O10" s="19"/>
      <c r="P10" s="19"/>
      <c r="Q10" s="19"/>
      <c r="R10" s="23"/>
    </row>
    <row r="11" spans="1:18">
      <c r="A11" s="1168" t="s">
        <v>3957</v>
      </c>
      <c r="B11" s="1105"/>
      <c r="C11" s="1105"/>
      <c r="D11" s="1105" t="s">
        <v>3958</v>
      </c>
      <c r="E11" s="1105"/>
      <c r="F11" s="1105"/>
      <c r="G11" s="1105"/>
      <c r="H11" s="1169"/>
      <c r="I11" s="22" t="s">
        <v>3959</v>
      </c>
      <c r="J11" s="19"/>
      <c r="K11" s="19"/>
      <c r="L11" s="19"/>
      <c r="M11" s="19"/>
      <c r="N11" s="19" t="s">
        <v>3960</v>
      </c>
      <c r="O11" s="19"/>
      <c r="P11" s="19"/>
      <c r="Q11" s="19"/>
      <c r="R11" s="23"/>
    </row>
    <row r="12" spans="1:18">
      <c r="A12" s="1168" t="s">
        <v>3961</v>
      </c>
      <c r="B12" s="1105"/>
      <c r="C12" s="1105"/>
      <c r="D12" s="1105" t="s">
        <v>3962</v>
      </c>
      <c r="E12" s="1105"/>
      <c r="F12" s="1105"/>
      <c r="G12" s="1105"/>
      <c r="H12" s="1169"/>
      <c r="I12" s="22" t="s">
        <v>3963</v>
      </c>
      <c r="J12" s="19"/>
      <c r="K12" s="19"/>
      <c r="L12" s="19"/>
      <c r="M12" s="19"/>
      <c r="N12" s="19" t="s">
        <v>3964</v>
      </c>
      <c r="O12" s="19"/>
      <c r="P12" s="19"/>
      <c r="Q12" s="19"/>
      <c r="R12" s="23"/>
    </row>
    <row r="13" spans="1:18">
      <c r="A13" s="1168" t="s">
        <v>3965</v>
      </c>
      <c r="B13" s="1105"/>
      <c r="C13" s="1105"/>
      <c r="D13" s="1105" t="s">
        <v>3966</v>
      </c>
      <c r="E13" s="1105"/>
      <c r="F13" s="1105"/>
      <c r="G13" s="1105"/>
      <c r="H13" s="1169"/>
      <c r="I13" s="22" t="s">
        <v>3967</v>
      </c>
      <c r="J13" s="19"/>
      <c r="K13" s="19"/>
      <c r="L13" s="19"/>
      <c r="M13" s="19"/>
      <c r="N13" s="19" t="s">
        <v>3968</v>
      </c>
      <c r="O13" s="19"/>
      <c r="P13" s="19"/>
      <c r="Q13" s="19"/>
      <c r="R13" s="23"/>
    </row>
    <row r="14" spans="1:18">
      <c r="A14" s="1168" t="s">
        <v>3969</v>
      </c>
      <c r="B14" s="1105"/>
      <c r="C14" s="1105"/>
      <c r="D14" s="1105" t="s">
        <v>3970</v>
      </c>
      <c r="E14" s="1105"/>
      <c r="F14" s="1105"/>
      <c r="G14" s="1105"/>
      <c r="H14" s="1169"/>
      <c r="I14" s="22" t="s">
        <v>3971</v>
      </c>
      <c r="J14" s="19"/>
      <c r="K14" s="19"/>
      <c r="L14" s="19"/>
      <c r="M14" s="19"/>
      <c r="N14" s="19" t="s">
        <v>3972</v>
      </c>
      <c r="O14" s="19"/>
      <c r="P14" s="19"/>
      <c r="Q14" s="19"/>
      <c r="R14" s="23"/>
    </row>
    <row r="15" spans="1:18" ht="15.6" thickBot="1">
      <c r="A15" s="1168"/>
      <c r="B15" s="1105"/>
      <c r="C15" s="1105"/>
      <c r="D15" s="1105"/>
      <c r="E15" s="1105"/>
      <c r="F15" s="1105"/>
      <c r="G15" s="1105"/>
      <c r="H15" s="1169"/>
      <c r="I15" s="1168"/>
      <c r="J15" s="1105"/>
      <c r="K15" s="1105"/>
      <c r="L15" s="1105"/>
      <c r="M15" s="1105"/>
      <c r="N15" s="1105"/>
      <c r="O15" s="1105"/>
      <c r="P15" s="1105"/>
      <c r="Q15" s="1105"/>
      <c r="R15" s="1169"/>
    </row>
    <row r="16" spans="1:18">
      <c r="A16" s="1234"/>
      <c r="B16" s="1207"/>
      <c r="C16" s="1278" t="s">
        <v>3973</v>
      </c>
      <c r="D16" s="1823" t="s">
        <v>142</v>
      </c>
      <c r="E16" s="1824"/>
      <c r="F16" s="1278" t="s">
        <v>3973</v>
      </c>
      <c r="G16" s="2015" t="s">
        <v>149</v>
      </c>
      <c r="H16" s="2016"/>
      <c r="I16" s="1279" t="s">
        <v>3973</v>
      </c>
      <c r="J16" s="741" t="s">
        <v>152</v>
      </c>
      <c r="K16" s="1232"/>
      <c r="L16" s="1278" t="s">
        <v>3973</v>
      </c>
      <c r="M16" s="741" t="s">
        <v>153</v>
      </c>
      <c r="N16" s="1232"/>
      <c r="O16" s="1278" t="s">
        <v>3973</v>
      </c>
      <c r="P16" s="2015" t="s">
        <v>155</v>
      </c>
      <c r="Q16" s="2016"/>
      <c r="R16" s="1280"/>
    </row>
    <row r="17" spans="1:18">
      <c r="A17" s="1235" t="s">
        <v>1357</v>
      </c>
      <c r="B17" s="1167" t="s">
        <v>1412</v>
      </c>
      <c r="C17" s="17"/>
      <c r="D17" s="1105"/>
      <c r="E17" s="1169"/>
      <c r="F17" s="1105"/>
      <c r="G17" s="1105"/>
      <c r="H17" s="1169"/>
      <c r="I17" s="1225"/>
      <c r="J17" s="1105"/>
      <c r="K17" s="1169"/>
      <c r="L17" s="1105"/>
      <c r="M17" s="1105"/>
      <c r="N17" s="1169"/>
      <c r="O17" s="1105"/>
      <c r="P17" s="1105"/>
      <c r="Q17" s="1105"/>
      <c r="R17" s="1235" t="s">
        <v>1357</v>
      </c>
    </row>
    <row r="18" spans="1:18" ht="15.6" thickBot="1">
      <c r="A18" s="1237" t="s">
        <v>1360</v>
      </c>
      <c r="B18" s="1239" t="s">
        <v>446</v>
      </c>
      <c r="C18" s="1158"/>
      <c r="D18" s="1228" t="s">
        <v>447</v>
      </c>
      <c r="E18" s="1193"/>
      <c r="F18" s="1158"/>
      <c r="G18" s="1228" t="s">
        <v>448</v>
      </c>
      <c r="H18" s="1193"/>
      <c r="I18" s="1281"/>
      <c r="J18" s="1228" t="s">
        <v>449</v>
      </c>
      <c r="K18" s="1193"/>
      <c r="L18" s="1228"/>
      <c r="M18" s="1228" t="s">
        <v>1953</v>
      </c>
      <c r="N18" s="1193"/>
      <c r="O18" s="1158"/>
      <c r="P18" s="1204" t="s">
        <v>1954</v>
      </c>
      <c r="Q18" s="1228"/>
      <c r="R18" s="1237" t="s">
        <v>1360</v>
      </c>
    </row>
    <row r="19" spans="1:18">
      <c r="A19" s="1226">
        <v>1</v>
      </c>
      <c r="B19" s="1169" t="s">
        <v>3974</v>
      </c>
      <c r="C19" s="1105"/>
      <c r="D19" s="1738" t="s">
        <v>143</v>
      </c>
      <c r="E19" s="1167"/>
      <c r="F19" s="1106"/>
      <c r="G19" s="69" t="s">
        <v>150</v>
      </c>
      <c r="H19" s="1169"/>
      <c r="I19" s="1168"/>
      <c r="J19" s="17" t="s">
        <v>143</v>
      </c>
      <c r="K19" s="1169"/>
      <c r="L19" s="1105"/>
      <c r="M19" s="471" t="s">
        <v>143</v>
      </c>
      <c r="N19" s="1167"/>
      <c r="O19" s="1106"/>
      <c r="P19" s="471" t="s">
        <v>150</v>
      </c>
      <c r="Q19" s="1106"/>
      <c r="R19" s="1226">
        <v>1</v>
      </c>
    </row>
    <row r="20" spans="1:18">
      <c r="A20" s="1282"/>
      <c r="B20" s="1184" t="s">
        <v>3975</v>
      </c>
      <c r="C20" s="1120"/>
      <c r="D20" s="77"/>
      <c r="E20" s="1214"/>
      <c r="F20" s="1257"/>
      <c r="G20" s="1257"/>
      <c r="H20" s="1184"/>
      <c r="I20" s="1119"/>
      <c r="J20" s="1120"/>
      <c r="K20" s="1184"/>
      <c r="L20" s="1120"/>
      <c r="M20" s="1257"/>
      <c r="N20" s="1214"/>
      <c r="O20" s="1257"/>
      <c r="P20" s="1257"/>
      <c r="Q20" s="1257"/>
      <c r="R20" s="1282"/>
    </row>
    <row r="21" spans="1:18">
      <c r="A21" s="1226">
        <v>2</v>
      </c>
      <c r="B21" s="1169" t="s">
        <v>3976</v>
      </c>
      <c r="C21" s="1105"/>
      <c r="D21" s="1105"/>
      <c r="E21" s="1118"/>
      <c r="F21" s="1151"/>
      <c r="G21" s="1151"/>
      <c r="H21" s="1118"/>
      <c r="I21" s="1168"/>
      <c r="J21" s="1105"/>
      <c r="K21" s="1169"/>
      <c r="L21" s="1105"/>
      <c r="M21" s="1151"/>
      <c r="N21" s="1118"/>
      <c r="O21" s="1151"/>
      <c r="P21" s="1151"/>
      <c r="Q21" s="1151"/>
      <c r="R21" s="1226">
        <v>2</v>
      </c>
    </row>
    <row r="22" spans="1:18">
      <c r="A22" s="1282"/>
      <c r="B22" s="1184" t="s">
        <v>3977</v>
      </c>
      <c r="C22" s="1120"/>
      <c r="D22" s="77" t="s">
        <v>141</v>
      </c>
      <c r="E22" s="1214"/>
      <c r="F22" s="1257"/>
      <c r="G22" s="823" t="s">
        <v>141</v>
      </c>
      <c r="H22" s="1214"/>
      <c r="I22" s="1119"/>
      <c r="J22" s="77" t="s">
        <v>141</v>
      </c>
      <c r="K22" s="1184"/>
      <c r="L22" s="1120"/>
      <c r="M22" s="823" t="s">
        <v>141</v>
      </c>
      <c r="N22" s="1214"/>
      <c r="O22" s="1257"/>
      <c r="P22" s="823" t="s">
        <v>141</v>
      </c>
      <c r="Q22" s="1257"/>
      <c r="R22" s="1282"/>
    </row>
    <row r="23" spans="1:18">
      <c r="A23" s="1282">
        <v>3</v>
      </c>
      <c r="B23" s="1184" t="s">
        <v>3978</v>
      </c>
      <c r="C23" s="1283"/>
      <c r="D23" s="1283">
        <v>1994</v>
      </c>
      <c r="E23" s="1284"/>
      <c r="F23" s="1285"/>
      <c r="G23" s="1860">
        <v>1949</v>
      </c>
      <c r="H23" s="1286"/>
      <c r="I23" s="1287"/>
      <c r="J23" s="1859">
        <v>1969</v>
      </c>
      <c r="K23" s="1286"/>
      <c r="L23" s="1283"/>
      <c r="M23" s="1859">
        <v>1969</v>
      </c>
      <c r="N23" s="1284"/>
      <c r="O23" s="1285"/>
      <c r="P23" s="1859">
        <v>1902</v>
      </c>
      <c r="Q23" s="1285"/>
      <c r="R23" s="1282">
        <v>3</v>
      </c>
    </row>
    <row r="24" spans="1:18">
      <c r="A24" s="1288">
        <v>4</v>
      </c>
      <c r="B24" s="1184" t="s">
        <v>3979</v>
      </c>
      <c r="C24" s="1283"/>
      <c r="D24" s="1283">
        <v>1994</v>
      </c>
      <c r="E24" s="1286"/>
      <c r="F24" s="1283"/>
      <c r="G24" s="1860">
        <v>1957</v>
      </c>
      <c r="H24" s="1286"/>
      <c r="I24" s="1289"/>
      <c r="J24" s="1859">
        <v>1969</v>
      </c>
      <c r="K24" s="1286"/>
      <c r="L24" s="1283"/>
      <c r="M24" s="1859">
        <v>1969</v>
      </c>
      <c r="N24" s="1286"/>
      <c r="O24" s="1283"/>
      <c r="P24" s="1859">
        <v>1959</v>
      </c>
      <c r="Q24" s="1283"/>
      <c r="R24" s="1282">
        <v>4</v>
      </c>
    </row>
    <row r="25" spans="1:18">
      <c r="A25" s="1241">
        <v>5</v>
      </c>
      <c r="B25" s="1169" t="s">
        <v>3980</v>
      </c>
      <c r="C25" s="1290"/>
      <c r="D25" s="1290"/>
      <c r="E25" s="1291"/>
      <c r="F25" s="1290"/>
      <c r="G25" s="1861"/>
      <c r="H25" s="1291"/>
      <c r="I25" s="1292"/>
      <c r="J25" s="1866"/>
      <c r="K25" s="1291"/>
      <c r="L25" s="1290"/>
      <c r="M25" s="1866"/>
      <c r="N25" s="1291"/>
      <c r="O25" s="1290"/>
      <c r="P25" s="1866"/>
      <c r="Q25" s="1290"/>
      <c r="R25" s="1226">
        <v>5</v>
      </c>
    </row>
    <row r="26" spans="1:18">
      <c r="A26" s="1288"/>
      <c r="B26" s="1184" t="s">
        <v>3981</v>
      </c>
      <c r="C26" s="1283"/>
      <c r="D26" s="1283">
        <v>62</v>
      </c>
      <c r="E26" s="1286"/>
      <c r="F26" s="1283"/>
      <c r="G26" s="1860">
        <v>253</v>
      </c>
      <c r="H26" s="1286"/>
      <c r="I26" s="1289"/>
      <c r="J26" s="1859">
        <v>19</v>
      </c>
      <c r="K26" s="1286"/>
      <c r="L26" s="1283"/>
      <c r="M26" s="1859">
        <v>18</v>
      </c>
      <c r="N26" s="1286"/>
      <c r="O26" s="1283"/>
      <c r="P26" s="1859">
        <v>18</v>
      </c>
      <c r="Q26" s="1283"/>
      <c r="R26" s="1282"/>
    </row>
    <row r="27" spans="1:18">
      <c r="A27" s="1288">
        <v>6</v>
      </c>
      <c r="B27" s="1184" t="s">
        <v>3982</v>
      </c>
      <c r="C27" s="1283"/>
      <c r="D27" s="1283"/>
      <c r="E27" s="1286"/>
      <c r="F27" s="1283"/>
      <c r="G27" s="1860"/>
      <c r="H27" s="1286"/>
      <c r="I27" s="1289"/>
      <c r="J27" s="1859"/>
      <c r="K27" s="1286"/>
      <c r="L27" s="1283"/>
      <c r="M27" s="1859"/>
      <c r="N27" s="1286"/>
      <c r="O27" s="1283"/>
      <c r="P27" s="1859">
        <v>19</v>
      </c>
      <c r="Q27" s="1283"/>
      <c r="R27" s="1282">
        <v>6</v>
      </c>
    </row>
    <row r="28" spans="1:18">
      <c r="A28" s="1288">
        <v>7</v>
      </c>
      <c r="B28" s="1184" t="s">
        <v>3983</v>
      </c>
      <c r="C28" s="1120"/>
      <c r="D28" s="1120"/>
      <c r="E28" s="1184"/>
      <c r="F28" s="1120"/>
      <c r="G28" s="1862"/>
      <c r="H28" s="1184"/>
      <c r="I28" s="1293"/>
      <c r="J28" s="1867"/>
      <c r="K28" s="1184"/>
      <c r="L28" s="1120"/>
      <c r="M28" s="1867"/>
      <c r="N28" s="1184"/>
      <c r="O28" s="1120"/>
      <c r="P28" s="1867">
        <v>201</v>
      </c>
      <c r="Q28" s="1120"/>
      <c r="R28" s="1282">
        <v>7</v>
      </c>
    </row>
    <row r="29" spans="1:18">
      <c r="A29" s="1288">
        <v>8</v>
      </c>
      <c r="B29" s="1184" t="s">
        <v>3984</v>
      </c>
      <c r="C29" s="1120"/>
      <c r="D29" s="1120"/>
      <c r="E29" s="1184"/>
      <c r="F29" s="1120"/>
      <c r="G29" s="1862"/>
      <c r="H29" s="1184"/>
      <c r="I29" s="1293"/>
      <c r="J29" s="1867"/>
      <c r="K29" s="1184"/>
      <c r="L29" s="1120"/>
      <c r="M29" s="1867"/>
      <c r="N29" s="1184"/>
      <c r="O29" s="1120"/>
      <c r="P29" s="1867"/>
      <c r="Q29" s="1120"/>
      <c r="R29" s="1282">
        <v>8</v>
      </c>
    </row>
    <row r="30" spans="1:18">
      <c r="A30" s="1288">
        <v>9</v>
      </c>
      <c r="B30" s="1184" t="s">
        <v>3985</v>
      </c>
      <c r="C30" s="1120"/>
      <c r="D30" s="1120"/>
      <c r="E30" s="1184"/>
      <c r="F30" s="1120"/>
      <c r="G30" s="1862"/>
      <c r="H30" s="1184"/>
      <c r="I30" s="1293"/>
      <c r="J30" s="1867"/>
      <c r="K30" s="1184"/>
      <c r="L30" s="1120"/>
      <c r="M30" s="1867"/>
      <c r="N30" s="1184"/>
      <c r="O30" s="1120"/>
      <c r="P30" s="1867"/>
      <c r="Q30" s="1120"/>
      <c r="R30" s="1282">
        <v>9</v>
      </c>
    </row>
    <row r="31" spans="1:18">
      <c r="A31" s="1288">
        <v>10</v>
      </c>
      <c r="B31" s="1184" t="s">
        <v>3986</v>
      </c>
      <c r="C31" s="1120"/>
      <c r="D31" s="1120"/>
      <c r="E31" s="1184"/>
      <c r="F31" s="1120"/>
      <c r="G31" s="1862"/>
      <c r="H31" s="1184"/>
      <c r="I31" s="1293"/>
      <c r="J31" s="1867"/>
      <c r="K31" s="1184"/>
      <c r="L31" s="1120"/>
      <c r="M31" s="1867"/>
      <c r="N31" s="1184"/>
      <c r="O31" s="1120"/>
      <c r="P31" s="1867"/>
      <c r="Q31" s="1120"/>
      <c r="R31" s="1282">
        <v>10</v>
      </c>
    </row>
    <row r="32" spans="1:18">
      <c r="A32" s="1288">
        <v>11</v>
      </c>
      <c r="B32" s="1184" t="s">
        <v>3987</v>
      </c>
      <c r="C32" s="1275"/>
      <c r="D32" s="1275"/>
      <c r="E32" s="1294"/>
      <c r="F32" s="1275"/>
      <c r="G32" s="1863"/>
      <c r="H32" s="1294"/>
      <c r="I32" s="1295"/>
      <c r="J32" s="1868"/>
      <c r="K32" s="1294"/>
      <c r="L32" s="1275"/>
      <c r="M32" s="1868"/>
      <c r="N32" s="1294"/>
      <c r="O32" s="1275"/>
      <c r="P32" s="1868"/>
      <c r="Q32" s="1275"/>
      <c r="R32" s="1282">
        <v>11</v>
      </c>
    </row>
    <row r="33" spans="1:18">
      <c r="A33" s="1288">
        <v>12</v>
      </c>
      <c r="B33" s="1184" t="s">
        <v>3988</v>
      </c>
      <c r="C33" s="1275" t="s">
        <v>1418</v>
      </c>
      <c r="D33" s="1275" t="s">
        <v>1418</v>
      </c>
      <c r="E33" s="1294" t="s">
        <v>1418</v>
      </c>
      <c r="F33" s="1275"/>
      <c r="G33" s="1863"/>
      <c r="H33" s="1294"/>
      <c r="I33" s="1295"/>
      <c r="J33" s="1868"/>
      <c r="K33" s="1294"/>
      <c r="L33" s="1275"/>
      <c r="M33" s="1868"/>
      <c r="N33" s="1294"/>
      <c r="O33" s="1275"/>
      <c r="P33" s="1868">
        <v>108809</v>
      </c>
      <c r="Q33" s="1275"/>
      <c r="R33" s="1282">
        <v>12</v>
      </c>
    </row>
    <row r="34" spans="1:18">
      <c r="A34" s="1288">
        <v>13</v>
      </c>
      <c r="B34" s="1184" t="s">
        <v>3989</v>
      </c>
      <c r="C34" s="1296"/>
      <c r="D34" s="1296"/>
      <c r="E34" s="1297"/>
      <c r="F34" s="1296"/>
      <c r="G34" s="1864">
        <v>98629</v>
      </c>
      <c r="H34" s="1297"/>
      <c r="I34" s="1298"/>
      <c r="J34" s="1869"/>
      <c r="K34" s="1297"/>
      <c r="L34" s="1296"/>
      <c r="M34" s="1869"/>
      <c r="N34" s="1297"/>
      <c r="O34" s="1296"/>
      <c r="P34" s="1869">
        <v>370734</v>
      </c>
      <c r="Q34" s="1296"/>
      <c r="R34" s="1282">
        <v>13</v>
      </c>
    </row>
    <row r="35" spans="1:18">
      <c r="A35" s="1282">
        <v>14</v>
      </c>
      <c r="B35" s="1184" t="s">
        <v>3990</v>
      </c>
      <c r="C35" s="1275"/>
      <c r="D35" s="1275"/>
      <c r="E35" s="1294"/>
      <c r="F35" s="1275"/>
      <c r="G35" s="1863">
        <v>2531023</v>
      </c>
      <c r="H35" s="1294"/>
      <c r="I35" s="1299"/>
      <c r="J35" s="1868"/>
      <c r="K35" s="1294"/>
      <c r="L35" s="1275"/>
      <c r="M35" s="1868"/>
      <c r="N35" s="1294"/>
      <c r="O35" s="1275"/>
      <c r="P35" s="1868">
        <v>3198595</v>
      </c>
      <c r="Q35" s="1275"/>
      <c r="R35" s="1282">
        <v>14</v>
      </c>
    </row>
    <row r="36" spans="1:18">
      <c r="A36" s="1282">
        <v>15</v>
      </c>
      <c r="B36" s="1184" t="s">
        <v>3991</v>
      </c>
      <c r="C36" s="1275"/>
      <c r="D36" s="1275"/>
      <c r="E36" s="1294"/>
      <c r="F36" s="1275"/>
      <c r="G36" s="1863">
        <v>429635</v>
      </c>
      <c r="H36" s="1294"/>
      <c r="I36" s="1299"/>
      <c r="J36" s="1868">
        <v>2201667</v>
      </c>
      <c r="K36" s="1294"/>
      <c r="L36" s="1275"/>
      <c r="M36" s="1868">
        <v>1976731</v>
      </c>
      <c r="N36" s="1294"/>
      <c r="O36" s="1275"/>
      <c r="P36" s="1868">
        <v>890010</v>
      </c>
      <c r="Q36" s="1275"/>
      <c r="R36" s="1282">
        <v>15</v>
      </c>
    </row>
    <row r="37" spans="1:18">
      <c r="A37" s="1282">
        <v>16</v>
      </c>
      <c r="B37" s="76" t="s">
        <v>151</v>
      </c>
      <c r="C37" s="1275"/>
      <c r="D37" s="1275"/>
      <c r="E37" s="1294"/>
      <c r="F37" s="1275"/>
      <c r="G37" s="1863">
        <v>2726569</v>
      </c>
      <c r="H37" s="1294"/>
      <c r="I37" s="1299"/>
      <c r="J37" s="1868"/>
      <c r="K37" s="1294"/>
      <c r="L37" s="1275"/>
      <c r="M37" s="1868"/>
      <c r="N37" s="1294"/>
      <c r="O37" s="1275"/>
      <c r="P37" s="1868">
        <v>3412569</v>
      </c>
      <c r="Q37" s="1275"/>
      <c r="R37" s="1282"/>
    </row>
    <row r="38" spans="1:18">
      <c r="A38" s="1282">
        <v>16</v>
      </c>
      <c r="B38" s="1184" t="s">
        <v>3992</v>
      </c>
      <c r="C38" s="1296"/>
      <c r="D38" s="1296">
        <f>SUM(D34:D36)</f>
        <v>0</v>
      </c>
      <c r="E38" s="1297"/>
      <c r="F38" s="1296"/>
      <c r="G38" s="1864">
        <f>SUM(G34:G37)</f>
        <v>5785856</v>
      </c>
      <c r="H38" s="1297"/>
      <c r="I38" s="1300"/>
      <c r="J38" s="1869">
        <f>SUM(J34:J36)</f>
        <v>2201667</v>
      </c>
      <c r="K38" s="1297"/>
      <c r="L38" s="1296"/>
      <c r="M38" s="1869">
        <f>SUM(M34:M36)</f>
        <v>1976731</v>
      </c>
      <c r="N38" s="1297"/>
      <c r="O38" s="1296"/>
      <c r="P38" s="1869">
        <f>SUM(P34:P37)</f>
        <v>7871908</v>
      </c>
      <c r="Q38" s="1296"/>
      <c r="R38" s="1282">
        <v>16</v>
      </c>
    </row>
    <row r="39" spans="1:18">
      <c r="A39" s="1282">
        <v>17</v>
      </c>
      <c r="B39" s="1184" t="s">
        <v>3993</v>
      </c>
      <c r="C39" s="1301"/>
      <c r="D39" s="1301"/>
      <c r="E39" s="1302"/>
      <c r="F39" s="1301"/>
      <c r="G39" s="1865">
        <v>22.869</v>
      </c>
      <c r="H39" s="1302"/>
      <c r="I39" s="1303"/>
      <c r="J39" s="1870">
        <v>115.8772</v>
      </c>
      <c r="K39" s="1302"/>
      <c r="L39" s="1301"/>
      <c r="M39" s="1870">
        <v>109.8184</v>
      </c>
      <c r="N39" s="1302"/>
      <c r="O39" s="1301"/>
      <c r="P39" s="1870">
        <v>437.32819999999998</v>
      </c>
      <c r="Q39" s="1301"/>
      <c r="R39" s="1282">
        <v>17</v>
      </c>
    </row>
    <row r="40" spans="1:18">
      <c r="A40" s="1282">
        <v>18</v>
      </c>
      <c r="B40" s="1184" t="s">
        <v>3994</v>
      </c>
      <c r="C40" s="1296"/>
      <c r="D40" s="1296">
        <v>466037</v>
      </c>
      <c r="E40" s="1297"/>
      <c r="F40" s="1296"/>
      <c r="G40" s="1296"/>
      <c r="H40" s="1297"/>
      <c r="I40" s="1300"/>
      <c r="J40" s="1869"/>
      <c r="K40" s="1297"/>
      <c r="L40" s="1296"/>
      <c r="M40" s="1869">
        <v>2368</v>
      </c>
      <c r="N40" s="1297"/>
      <c r="O40" s="1296"/>
      <c r="P40" s="1869"/>
      <c r="Q40" s="1296"/>
      <c r="R40" s="1282">
        <v>18</v>
      </c>
    </row>
    <row r="41" spans="1:18">
      <c r="A41" s="1282">
        <v>19</v>
      </c>
      <c r="B41" s="1184" t="s">
        <v>2134</v>
      </c>
      <c r="C41" s="1275"/>
      <c r="D41" s="1275">
        <v>22917</v>
      </c>
      <c r="E41" s="1294"/>
      <c r="F41" s="1275"/>
      <c r="G41" s="1275"/>
      <c r="H41" s="1294"/>
      <c r="I41" s="1299"/>
      <c r="J41" s="1868">
        <v>-4455</v>
      </c>
      <c r="K41" s="1294"/>
      <c r="L41" s="1275"/>
      <c r="M41" s="1868">
        <v>163328</v>
      </c>
      <c r="N41" s="1294"/>
      <c r="O41" s="1275"/>
      <c r="P41" s="1868"/>
      <c r="Q41" s="1275"/>
      <c r="R41" s="1282">
        <v>19</v>
      </c>
    </row>
    <row r="42" spans="1:18">
      <c r="A42" s="1282">
        <v>20</v>
      </c>
      <c r="B42" s="1184" t="s">
        <v>3995</v>
      </c>
      <c r="C42" s="1275"/>
      <c r="D42" s="1275"/>
      <c r="E42" s="1294"/>
      <c r="F42" s="1275"/>
      <c r="G42" s="1275"/>
      <c r="H42" s="1294"/>
      <c r="I42" s="1299"/>
      <c r="J42" s="1868"/>
      <c r="K42" s="1294"/>
      <c r="L42" s="1275"/>
      <c r="M42" s="1868"/>
      <c r="N42" s="1294"/>
      <c r="O42" s="1275"/>
      <c r="P42" s="1868"/>
      <c r="Q42" s="1275"/>
      <c r="R42" s="1282">
        <v>20</v>
      </c>
    </row>
    <row r="43" spans="1:18">
      <c r="A43" s="1282">
        <v>21</v>
      </c>
      <c r="B43" s="1184" t="s">
        <v>3996</v>
      </c>
      <c r="C43" s="1275"/>
      <c r="D43" s="1275"/>
      <c r="E43" s="1294"/>
      <c r="F43" s="1275"/>
      <c r="G43" s="1275"/>
      <c r="H43" s="1294"/>
      <c r="I43" s="1299"/>
      <c r="J43" s="1868"/>
      <c r="K43" s="1294"/>
      <c r="L43" s="1275"/>
      <c r="M43" s="1868"/>
      <c r="N43" s="1294"/>
      <c r="O43" s="1275"/>
      <c r="P43" s="1868"/>
      <c r="Q43" s="1275"/>
      <c r="R43" s="1282">
        <v>21</v>
      </c>
    </row>
    <row r="44" spans="1:18">
      <c r="A44" s="1282">
        <v>22</v>
      </c>
      <c r="B44" s="1184" t="s">
        <v>3997</v>
      </c>
      <c r="C44" s="1275"/>
      <c r="D44" s="1275"/>
      <c r="E44" s="1294"/>
      <c r="F44" s="1275"/>
      <c r="G44" s="1275"/>
      <c r="H44" s="1294"/>
      <c r="I44" s="1299"/>
      <c r="J44" s="1868"/>
      <c r="K44" s="1294"/>
      <c r="L44" s="1275"/>
      <c r="M44" s="1868"/>
      <c r="N44" s="1294"/>
      <c r="O44" s="1275"/>
      <c r="P44" s="1868"/>
      <c r="Q44" s="1275"/>
      <c r="R44" s="1282">
        <v>22</v>
      </c>
    </row>
    <row r="45" spans="1:18">
      <c r="A45" s="1282">
        <v>23</v>
      </c>
      <c r="B45" s="1184" t="s">
        <v>5255</v>
      </c>
      <c r="C45" s="1275"/>
      <c r="D45" s="1275"/>
      <c r="E45" s="1294"/>
      <c r="F45" s="1275"/>
      <c r="G45" s="1275"/>
      <c r="H45" s="1294"/>
      <c r="I45" s="1299"/>
      <c r="J45" s="1868"/>
      <c r="K45" s="1294"/>
      <c r="L45" s="1275"/>
      <c r="M45" s="1868"/>
      <c r="N45" s="1294"/>
      <c r="O45" s="1275"/>
      <c r="P45" s="1868"/>
      <c r="Q45" s="1275"/>
      <c r="R45" s="1282">
        <v>23</v>
      </c>
    </row>
    <row r="46" spans="1:18">
      <c r="A46" s="1282">
        <v>24</v>
      </c>
      <c r="B46" s="1184" t="s">
        <v>5256</v>
      </c>
      <c r="C46" s="1275"/>
      <c r="D46" s="1275">
        <v>5643</v>
      </c>
      <c r="E46" s="1294"/>
      <c r="F46" s="1275"/>
      <c r="G46" s="1275"/>
      <c r="H46" s="1294"/>
      <c r="I46" s="1299"/>
      <c r="J46" s="1868">
        <v>978</v>
      </c>
      <c r="K46" s="1294"/>
      <c r="L46" s="1275"/>
      <c r="M46" s="1868">
        <v>235</v>
      </c>
      <c r="N46" s="1294"/>
      <c r="O46" s="1275"/>
      <c r="P46" s="1868"/>
      <c r="Q46" s="1275"/>
      <c r="R46" s="1282">
        <v>24</v>
      </c>
    </row>
    <row r="47" spans="1:18">
      <c r="A47" s="1282">
        <v>25</v>
      </c>
      <c r="B47" s="1184" t="s">
        <v>5257</v>
      </c>
      <c r="C47" s="1275"/>
      <c r="D47" s="1275">
        <v>237955</v>
      </c>
      <c r="E47" s="1294"/>
      <c r="F47" s="1275"/>
      <c r="G47" s="1275"/>
      <c r="H47" s="1294"/>
      <c r="I47" s="1299"/>
      <c r="J47" s="1868"/>
      <c r="K47" s="1294"/>
      <c r="L47" s="1275"/>
      <c r="M47" s="1868">
        <v>3809</v>
      </c>
      <c r="N47" s="1294"/>
      <c r="O47" s="1275"/>
      <c r="P47" s="1868"/>
      <c r="Q47" s="1275"/>
      <c r="R47" s="1282">
        <v>25</v>
      </c>
    </row>
    <row r="48" spans="1:18">
      <c r="A48" s="1282">
        <v>26</v>
      </c>
      <c r="B48" s="1184" t="s">
        <v>2913</v>
      </c>
      <c r="C48" s="1275"/>
      <c r="D48" s="1275"/>
      <c r="E48" s="1294"/>
      <c r="F48" s="1275"/>
      <c r="G48" s="1275"/>
      <c r="H48" s="1294"/>
      <c r="I48" s="1299"/>
      <c r="J48" s="1868"/>
      <c r="K48" s="1294"/>
      <c r="L48" s="1275"/>
      <c r="M48" s="1868"/>
      <c r="N48" s="1294"/>
      <c r="O48" s="1275"/>
      <c r="P48" s="1868"/>
      <c r="Q48" s="1275"/>
      <c r="R48" s="1282">
        <v>26</v>
      </c>
    </row>
    <row r="49" spans="1:18">
      <c r="A49" s="1282">
        <v>27</v>
      </c>
      <c r="B49" s="1184" t="s">
        <v>4026</v>
      </c>
      <c r="C49" s="1275"/>
      <c r="D49" s="1275"/>
      <c r="E49" s="1294"/>
      <c r="F49" s="1275"/>
      <c r="G49" s="1275"/>
      <c r="H49" s="1294"/>
      <c r="I49" s="1299"/>
      <c r="J49" s="1868"/>
      <c r="K49" s="1294"/>
      <c r="L49" s="1275"/>
      <c r="M49" s="1868"/>
      <c r="N49" s="1294"/>
      <c r="O49" s="1275"/>
      <c r="P49" s="1868"/>
      <c r="Q49" s="1275"/>
      <c r="R49" s="1282">
        <v>27</v>
      </c>
    </row>
    <row r="50" spans="1:18">
      <c r="A50" s="1282">
        <v>28</v>
      </c>
      <c r="B50" s="1184" t="s">
        <v>1168</v>
      </c>
      <c r="C50" s="1275"/>
      <c r="D50" s="1275">
        <v>463262</v>
      </c>
      <c r="E50" s="1294"/>
      <c r="F50" s="1275"/>
      <c r="G50" s="1275"/>
      <c r="H50" s="1294"/>
      <c r="I50" s="1299"/>
      <c r="J50" s="1868">
        <v>167</v>
      </c>
      <c r="K50" s="1294"/>
      <c r="L50" s="1275"/>
      <c r="M50" s="1868">
        <v>4125</v>
      </c>
      <c r="N50" s="1294"/>
      <c r="O50" s="1275"/>
      <c r="P50" s="1868"/>
      <c r="Q50" s="1275"/>
      <c r="R50" s="1282">
        <v>28</v>
      </c>
    </row>
    <row r="51" spans="1:18">
      <c r="A51" s="1282">
        <v>29</v>
      </c>
      <c r="B51" s="1184" t="s">
        <v>1173</v>
      </c>
      <c r="C51" s="1275"/>
      <c r="D51" s="1275">
        <v>195</v>
      </c>
      <c r="E51" s="1294"/>
      <c r="F51" s="1275"/>
      <c r="G51" s="1275"/>
      <c r="H51" s="1294"/>
      <c r="I51" s="1299"/>
      <c r="J51" s="1868"/>
      <c r="K51" s="1294"/>
      <c r="L51" s="1275"/>
      <c r="M51" s="1868"/>
      <c r="N51" s="1294"/>
      <c r="O51" s="1275"/>
      <c r="P51" s="1868"/>
      <c r="Q51" s="1275"/>
      <c r="R51" s="1282">
        <v>29</v>
      </c>
    </row>
    <row r="52" spans="1:18">
      <c r="A52" s="1282">
        <v>30</v>
      </c>
      <c r="B52" s="1184" t="s">
        <v>5258</v>
      </c>
      <c r="C52" s="1275"/>
      <c r="D52" s="1275"/>
      <c r="E52" s="1294"/>
      <c r="F52" s="1275"/>
      <c r="G52" s="1275"/>
      <c r="H52" s="1294"/>
      <c r="I52" s="1299"/>
      <c r="J52" s="1868"/>
      <c r="K52" s="1294"/>
      <c r="L52" s="1275"/>
      <c r="M52" s="1868"/>
      <c r="N52" s="1294"/>
      <c r="O52" s="1275"/>
      <c r="P52" s="1868"/>
      <c r="Q52" s="1275"/>
      <c r="R52" s="1282">
        <v>30</v>
      </c>
    </row>
    <row r="53" spans="1:18">
      <c r="A53" s="1282">
        <v>31</v>
      </c>
      <c r="B53" s="1184" t="s">
        <v>2128</v>
      </c>
      <c r="C53" s="1275"/>
      <c r="D53" s="1275"/>
      <c r="E53" s="1294"/>
      <c r="F53" s="1275"/>
      <c r="G53" s="1275"/>
      <c r="H53" s="1294"/>
      <c r="I53" s="1299"/>
      <c r="J53" s="1868">
        <v>1195</v>
      </c>
      <c r="K53" s="1294"/>
      <c r="L53" s="1275"/>
      <c r="M53" s="1868">
        <v>19971</v>
      </c>
      <c r="N53" s="1294"/>
      <c r="O53" s="1275"/>
      <c r="P53" s="1868"/>
      <c r="Q53" s="1275"/>
      <c r="R53" s="1282">
        <v>31</v>
      </c>
    </row>
    <row r="54" spans="1:18">
      <c r="A54" s="1282">
        <v>32</v>
      </c>
      <c r="B54" s="1184" t="s">
        <v>5259</v>
      </c>
      <c r="C54" s="1275"/>
      <c r="D54" s="1275">
        <v>13661</v>
      </c>
      <c r="E54" s="1294"/>
      <c r="F54" s="1275"/>
      <c r="G54" s="1275"/>
      <c r="H54" s="1294"/>
      <c r="I54" s="1299"/>
      <c r="J54" s="1868">
        <v>2615</v>
      </c>
      <c r="K54" s="1294"/>
      <c r="L54" s="1275"/>
      <c r="M54" s="1868">
        <v>11394</v>
      </c>
      <c r="N54" s="1294"/>
      <c r="O54" s="1275"/>
      <c r="P54" s="1868"/>
      <c r="Q54" s="1275"/>
      <c r="R54" s="1282">
        <v>32</v>
      </c>
    </row>
    <row r="55" spans="1:18">
      <c r="A55" s="1282">
        <v>33</v>
      </c>
      <c r="B55" s="1184" t="s">
        <v>5260</v>
      </c>
      <c r="C55" s="1296"/>
      <c r="D55" s="1296">
        <f>SUM(D40:D54)</f>
        <v>1209670</v>
      </c>
      <c r="E55" s="1297"/>
      <c r="F55" s="1296"/>
      <c r="G55" s="1296">
        <f>SUM(G40:G54)</f>
        <v>0</v>
      </c>
      <c r="H55" s="1297"/>
      <c r="I55" s="1300"/>
      <c r="J55" s="1869">
        <f>SUM(J40:J54)</f>
        <v>500</v>
      </c>
      <c r="K55" s="1297"/>
      <c r="L55" s="1296"/>
      <c r="M55" s="1869">
        <f>SUM(M40:M54)</f>
        <v>205230</v>
      </c>
      <c r="N55" s="1297"/>
      <c r="O55" s="1296"/>
      <c r="P55" s="1869">
        <f>SUM(P40:P54)</f>
        <v>0</v>
      </c>
      <c r="Q55" s="1296"/>
      <c r="R55" s="1282">
        <v>33</v>
      </c>
    </row>
    <row r="56" spans="1:18" ht="15.6" thickBot="1">
      <c r="A56" s="1282">
        <v>34</v>
      </c>
      <c r="B56" s="1184" t="s">
        <v>5261</v>
      </c>
      <c r="C56" s="1304"/>
      <c r="D56" s="1304"/>
      <c r="E56" s="1305"/>
      <c r="F56" s="1304"/>
      <c r="G56" s="1304"/>
      <c r="H56" s="1305"/>
      <c r="I56" s="1306"/>
      <c r="J56" s="1304"/>
      <c r="K56" s="1305"/>
      <c r="L56" s="1304"/>
      <c r="M56" s="1304"/>
      <c r="N56" s="1305"/>
      <c r="O56" s="1304"/>
      <c r="P56" s="1304"/>
      <c r="Q56" s="1304"/>
      <c r="R56" s="1282">
        <v>34</v>
      </c>
    </row>
    <row r="57" spans="1:18" ht="15.6" thickBot="1">
      <c r="A57" s="1282">
        <v>35</v>
      </c>
      <c r="B57" s="1184" t="s">
        <v>5262</v>
      </c>
      <c r="C57" s="1804" t="s">
        <v>424</v>
      </c>
      <c r="D57" s="1804" t="s">
        <v>144</v>
      </c>
      <c r="E57" s="1804" t="s">
        <v>145</v>
      </c>
      <c r="F57" s="1804" t="s">
        <v>145</v>
      </c>
      <c r="G57" s="1231"/>
      <c r="H57" s="1231"/>
      <c r="I57" s="1307"/>
      <c r="J57" s="1308"/>
      <c r="K57" s="1231"/>
      <c r="L57" s="1805" t="s">
        <v>154</v>
      </c>
      <c r="M57" s="1308"/>
      <c r="N57" s="1231"/>
      <c r="O57" s="1308"/>
      <c r="P57" s="1308"/>
      <c r="Q57" s="1308"/>
      <c r="R57" s="1282">
        <v>35</v>
      </c>
    </row>
    <row r="58" spans="1:18">
      <c r="A58" s="1226">
        <v>36</v>
      </c>
      <c r="B58" s="1169" t="s">
        <v>5263</v>
      </c>
      <c r="C58" s="73" t="s">
        <v>146</v>
      </c>
      <c r="D58" s="73" t="s">
        <v>147</v>
      </c>
      <c r="E58" s="73" t="s">
        <v>148</v>
      </c>
      <c r="F58" s="73" t="s">
        <v>148</v>
      </c>
      <c r="G58" s="1169"/>
      <c r="H58" s="1169"/>
      <c r="I58" s="1226"/>
      <c r="J58" s="1169"/>
      <c r="K58" s="1169"/>
      <c r="L58" s="73" t="s">
        <v>146</v>
      </c>
      <c r="M58" s="1169"/>
      <c r="N58" s="1169"/>
      <c r="O58" s="1169"/>
      <c r="P58" s="1169"/>
      <c r="Q58" s="1105"/>
      <c r="R58" s="1226">
        <v>36</v>
      </c>
    </row>
    <row r="59" spans="1:18">
      <c r="A59" s="1282"/>
      <c r="B59" s="1184" t="s">
        <v>5264</v>
      </c>
      <c r="C59" s="1184"/>
      <c r="D59" s="1184"/>
      <c r="E59" s="1184"/>
      <c r="F59" s="1184"/>
      <c r="G59" s="1184"/>
      <c r="H59" s="1184"/>
      <c r="I59" s="1282"/>
      <c r="J59" s="1184"/>
      <c r="K59" s="1184"/>
      <c r="L59" s="1184">
        <v>42151</v>
      </c>
      <c r="M59" s="1184"/>
      <c r="N59" s="1184"/>
      <c r="O59" s="1184"/>
      <c r="P59" s="1184"/>
      <c r="Q59" s="1120"/>
      <c r="R59" s="1282"/>
    </row>
    <row r="60" spans="1:18">
      <c r="A60" s="1282">
        <v>37</v>
      </c>
      <c r="B60" s="1184" t="s">
        <v>5265</v>
      </c>
      <c r="C60" s="1294"/>
      <c r="D60" s="1294"/>
      <c r="E60" s="1294"/>
      <c r="F60" s="1294"/>
      <c r="G60" s="1294"/>
      <c r="H60" s="1294"/>
      <c r="I60" s="1309"/>
      <c r="J60" s="1294"/>
      <c r="K60" s="1294"/>
      <c r="L60" s="1294"/>
      <c r="M60" s="1294"/>
      <c r="N60" s="1294"/>
      <c r="O60" s="1294"/>
      <c r="P60" s="1294"/>
      <c r="Q60" s="1275"/>
      <c r="R60" s="1282">
        <v>37</v>
      </c>
    </row>
    <row r="61" spans="1:18">
      <c r="A61" s="1226">
        <v>38</v>
      </c>
      <c r="B61" s="1169" t="s">
        <v>3609</v>
      </c>
      <c r="C61" s="1244"/>
      <c r="D61" s="1244"/>
      <c r="E61" s="1244"/>
      <c r="F61" s="1244"/>
      <c r="G61" s="1244"/>
      <c r="H61" s="1244"/>
      <c r="I61" s="1310"/>
      <c r="J61" s="1244"/>
      <c r="K61" s="1244"/>
      <c r="L61" s="1244">
        <v>1028</v>
      </c>
      <c r="M61" s="1244"/>
      <c r="N61" s="1244"/>
      <c r="O61" s="1244"/>
      <c r="P61" s="1244"/>
      <c r="Q61" s="1183"/>
      <c r="R61" s="1226">
        <v>38</v>
      </c>
    </row>
    <row r="62" spans="1:18">
      <c r="A62" s="1282"/>
      <c r="B62" s="1184" t="s">
        <v>3610</v>
      </c>
      <c r="C62" s="1294"/>
      <c r="D62" s="1294"/>
      <c r="E62" s="1294"/>
      <c r="F62" s="1294"/>
      <c r="G62" s="1294"/>
      <c r="H62" s="1294"/>
      <c r="I62" s="1309"/>
      <c r="J62" s="1294"/>
      <c r="K62" s="1294"/>
      <c r="L62" s="1294"/>
      <c r="M62" s="1294"/>
      <c r="N62" s="1294"/>
      <c r="O62" s="1294"/>
      <c r="P62" s="1294"/>
      <c r="Q62" s="1275"/>
      <c r="R62" s="1282"/>
    </row>
    <row r="63" spans="1:18">
      <c r="A63" s="1226">
        <v>39</v>
      </c>
      <c r="B63" s="1169" t="s">
        <v>4112</v>
      </c>
      <c r="C63" s="1311">
        <v>1.9179999999999999</v>
      </c>
      <c r="D63" s="1311"/>
      <c r="E63" s="1311"/>
      <c r="F63" s="1311"/>
      <c r="G63" s="1311"/>
      <c r="H63" s="1311"/>
      <c r="I63" s="1312"/>
      <c r="J63" s="1311"/>
      <c r="K63" s="1311"/>
      <c r="L63" s="1311">
        <v>3.367</v>
      </c>
      <c r="M63" s="1311"/>
      <c r="N63" s="1311"/>
      <c r="O63" s="1311"/>
      <c r="P63" s="1311"/>
      <c r="Q63" s="1313"/>
      <c r="R63" s="1226">
        <v>39</v>
      </c>
    </row>
    <row r="64" spans="1:18">
      <c r="A64" s="1282"/>
      <c r="B64" s="1184" t="s">
        <v>4113</v>
      </c>
      <c r="C64" s="1314"/>
      <c r="D64" s="1314"/>
      <c r="E64" s="1314"/>
      <c r="F64" s="1314"/>
      <c r="G64" s="1314"/>
      <c r="H64" s="1314"/>
      <c r="I64" s="1315"/>
      <c r="J64" s="1314"/>
      <c r="K64" s="1314"/>
      <c r="L64" s="1314"/>
      <c r="M64" s="1314"/>
      <c r="N64" s="1314"/>
      <c r="O64" s="1314"/>
      <c r="P64" s="1314"/>
      <c r="Q64" s="1316"/>
      <c r="R64" s="1282"/>
    </row>
    <row r="65" spans="1:18">
      <c r="A65" s="1282">
        <v>40</v>
      </c>
      <c r="B65" s="1184" t="s">
        <v>4114</v>
      </c>
      <c r="C65" s="1314">
        <v>5.5030000000000001</v>
      </c>
      <c r="D65" s="1314"/>
      <c r="E65" s="1314"/>
      <c r="F65" s="1314"/>
      <c r="G65" s="1314"/>
      <c r="H65" s="1314"/>
      <c r="I65" s="1315"/>
      <c r="J65" s="1314"/>
      <c r="K65" s="1314"/>
      <c r="L65" s="1314">
        <v>3.3730000000000002</v>
      </c>
      <c r="M65" s="1314"/>
      <c r="N65" s="1314"/>
      <c r="O65" s="1314"/>
      <c r="P65" s="1314"/>
      <c r="Q65" s="1316"/>
      <c r="R65" s="1282">
        <v>40</v>
      </c>
    </row>
    <row r="66" spans="1:18">
      <c r="A66" s="1282">
        <v>41</v>
      </c>
      <c r="B66" s="1184" t="s">
        <v>4115</v>
      </c>
      <c r="C66" s="1314"/>
      <c r="D66" s="1314"/>
      <c r="E66" s="1314"/>
      <c r="F66" s="1314"/>
      <c r="G66" s="1314"/>
      <c r="H66" s="1314"/>
      <c r="I66" s="1315"/>
      <c r="J66" s="1314"/>
      <c r="K66" s="1314"/>
      <c r="L66" s="1314">
        <v>5.1879999999999997</v>
      </c>
      <c r="M66" s="1314"/>
      <c r="N66" s="1314"/>
      <c r="O66" s="1314"/>
      <c r="P66" s="1314"/>
      <c r="Q66" s="1316"/>
      <c r="R66" s="1282">
        <v>41</v>
      </c>
    </row>
    <row r="67" spans="1:18">
      <c r="A67" s="1282">
        <v>42</v>
      </c>
      <c r="B67" s="1184" t="s">
        <v>4116</v>
      </c>
      <c r="C67" s="1314"/>
      <c r="D67" s="1314"/>
      <c r="E67" s="1314"/>
      <c r="F67" s="1314"/>
      <c r="G67" s="1314"/>
      <c r="H67" s="1314"/>
      <c r="I67" s="1315"/>
      <c r="J67" s="1314"/>
      <c r="K67" s="1314"/>
      <c r="L67" s="1314">
        <v>2E-3</v>
      </c>
      <c r="M67" s="1314"/>
      <c r="N67" s="1314"/>
      <c r="O67" s="1314"/>
      <c r="P67" s="1314"/>
      <c r="Q67" s="1316"/>
      <c r="R67" s="1282">
        <v>42</v>
      </c>
    </row>
    <row r="68" spans="1:18" ht="15.6" thickBot="1">
      <c r="A68" s="1245">
        <v>43</v>
      </c>
      <c r="B68" s="1193" t="s">
        <v>4117</v>
      </c>
      <c r="C68" s="1317"/>
      <c r="D68" s="1317"/>
      <c r="E68" s="1317"/>
      <c r="F68" s="1317"/>
      <c r="G68" s="1317"/>
      <c r="H68" s="1317"/>
      <c r="I68" s="1318"/>
      <c r="J68" s="1317"/>
      <c r="K68" s="1317"/>
      <c r="L68" s="1806">
        <v>398.23200000000003</v>
      </c>
      <c r="M68" s="1317"/>
      <c r="N68" s="1317"/>
      <c r="O68" s="1317"/>
      <c r="P68" s="1317"/>
      <c r="Q68" s="1319"/>
      <c r="R68" s="1245">
        <v>43</v>
      </c>
    </row>
    <row r="69" spans="1:18" ht="15.6">
      <c r="A69" s="115" t="s">
        <v>4118</v>
      </c>
      <c r="B69" s="1105"/>
      <c r="C69" s="1105"/>
      <c r="D69" s="1105"/>
      <c r="E69" s="1105"/>
      <c r="F69" s="1105"/>
      <c r="G69" s="1105"/>
      <c r="H69" s="1105"/>
      <c r="I69" s="115" t="s">
        <v>4118</v>
      </c>
      <c r="J69" s="1105"/>
      <c r="K69" s="1105"/>
      <c r="L69" s="1105"/>
      <c r="M69" s="1105"/>
      <c r="N69" s="1105"/>
      <c r="O69" s="1105"/>
      <c r="P69" s="1105"/>
      <c r="Q69" s="1106" t="s">
        <v>4119</v>
      </c>
      <c r="R69" s="1106"/>
    </row>
    <row r="70" spans="1:18">
      <c r="A70" s="1106" t="s">
        <v>4120</v>
      </c>
      <c r="B70" s="1106"/>
      <c r="C70" s="1106"/>
      <c r="D70" s="1106"/>
      <c r="E70" s="1106"/>
      <c r="F70" s="1106"/>
      <c r="G70" s="1106"/>
      <c r="H70" s="1106"/>
      <c r="I70" s="1106" t="s">
        <v>4121</v>
      </c>
      <c r="J70" s="1106"/>
      <c r="K70" s="1106"/>
      <c r="L70" s="1106"/>
      <c r="M70" s="1106"/>
      <c r="N70" s="1106"/>
      <c r="O70" s="1106"/>
      <c r="P70" s="1106"/>
      <c r="Q70" s="1106"/>
      <c r="R70" s="1106"/>
    </row>
    <row r="71" spans="1:18">
      <c r="A71" s="1106"/>
      <c r="B71" s="1106"/>
      <c r="C71" s="1106"/>
      <c r="D71" s="1106"/>
      <c r="E71" s="1106"/>
      <c r="F71" s="1106"/>
      <c r="G71" s="1106"/>
      <c r="H71" s="1106"/>
      <c r="I71" s="1106"/>
      <c r="J71" s="1106"/>
      <c r="K71" s="1106"/>
      <c r="L71" s="1106"/>
      <c r="M71" s="1106"/>
      <c r="N71" s="1106"/>
      <c r="O71" s="1106"/>
      <c r="P71" s="1106"/>
      <c r="Q71" s="1106"/>
      <c r="R71" s="1106"/>
    </row>
    <row r="73" spans="1:18" ht="15.6">
      <c r="A73" s="71" t="s">
        <v>3620</v>
      </c>
      <c r="B73" s="1106"/>
      <c r="C73" s="1106"/>
      <c r="D73" s="1106"/>
      <c r="E73" s="1106"/>
      <c r="F73" s="1106"/>
      <c r="G73" s="1106"/>
      <c r="H73" s="1106"/>
    </row>
    <row r="75" spans="1:18" ht="16.2" thickBot="1">
      <c r="A75" s="1175" t="str">
        <f>'Data Sheet'!$C$25</f>
        <v>Rochester Gas &amp; Electric Corporation</v>
      </c>
      <c r="B75" s="1105"/>
      <c r="C75" s="1105"/>
      <c r="D75" s="1105"/>
      <c r="E75" s="1164" t="str">
        <f>'Data Sheet'!$C$40</f>
        <v xml:space="preserve"> </v>
      </c>
      <c r="F75" s="1105"/>
      <c r="G75" s="1105" t="str">
        <f>'Data Sheet'!$C$38</f>
        <v>12/31/2013</v>
      </c>
      <c r="H75" s="1105"/>
      <c r="I75" s="1175" t="str">
        <f>'Data Sheet'!$C$25</f>
        <v>Rochester Gas &amp; Electric Corporation</v>
      </c>
      <c r="J75" s="1105"/>
      <c r="K75" s="1105"/>
      <c r="L75" s="1105"/>
      <c r="M75" s="1105"/>
      <c r="N75" s="1164" t="str">
        <f>'Data Sheet'!$C$40</f>
        <v xml:space="preserve"> </v>
      </c>
      <c r="P75" t="str">
        <f>'Data Sheet'!$C$38</f>
        <v>12/31/2013</v>
      </c>
    </row>
    <row r="76" spans="1:18">
      <c r="A76" s="1107"/>
      <c r="B76" s="1108"/>
      <c r="C76" s="1108"/>
      <c r="D76" s="1108"/>
      <c r="E76" s="1108"/>
      <c r="F76" s="1108"/>
      <c r="G76" s="1108"/>
      <c r="H76" s="1165"/>
      <c r="I76" s="1107"/>
      <c r="J76" s="1108"/>
      <c r="K76" s="1108"/>
      <c r="L76" s="1108"/>
      <c r="M76" s="1108"/>
      <c r="N76" s="1108"/>
      <c r="O76" s="1108"/>
      <c r="P76" s="1108"/>
      <c r="Q76" s="1108"/>
      <c r="R76" s="1165"/>
    </row>
    <row r="77" spans="1:18" ht="15.6">
      <c r="A77" s="1168"/>
      <c r="B77" s="71" t="s">
        <v>3902</v>
      </c>
      <c r="C77" s="71"/>
      <c r="D77" s="71"/>
      <c r="E77" s="1106"/>
      <c r="F77" s="1106"/>
      <c r="G77" s="1106"/>
      <c r="H77" s="1167"/>
      <c r="I77" s="1166"/>
      <c r="J77" s="71" t="s">
        <v>3903</v>
      </c>
      <c r="K77" s="71"/>
      <c r="L77" s="71"/>
      <c r="M77" s="1106"/>
      <c r="N77" s="1106"/>
      <c r="O77" s="1106"/>
      <c r="P77" s="1106"/>
      <c r="Q77" s="1106"/>
      <c r="R77" s="1167"/>
    </row>
    <row r="78" spans="1:18" ht="15.6" thickBot="1">
      <c r="A78" s="1168"/>
      <c r="B78" s="1105"/>
      <c r="C78" s="1105"/>
      <c r="D78" s="1105"/>
      <c r="E78" s="1105"/>
      <c r="F78" s="1105"/>
      <c r="G78" s="1105"/>
      <c r="H78" s="1169"/>
      <c r="I78" s="1168"/>
      <c r="J78" s="1105"/>
      <c r="K78" s="1105"/>
      <c r="L78" s="1105"/>
      <c r="M78" s="1105"/>
      <c r="N78" s="1105"/>
      <c r="O78" s="1105"/>
      <c r="P78" s="1105"/>
      <c r="Q78" s="1105"/>
      <c r="R78" s="1169"/>
    </row>
    <row r="79" spans="1:18">
      <c r="A79" s="1234"/>
      <c r="B79" s="1207"/>
      <c r="C79" s="1278" t="s">
        <v>3973</v>
      </c>
      <c r="D79" s="1255"/>
      <c r="E79" s="1232"/>
      <c r="F79" s="1278" t="s">
        <v>3973</v>
      </c>
      <c r="G79" s="1255"/>
      <c r="H79" s="1232"/>
      <c r="I79" s="1279" t="s">
        <v>3973</v>
      </c>
      <c r="J79" s="1255"/>
      <c r="K79" s="1232"/>
      <c r="L79" s="1278" t="s">
        <v>3973</v>
      </c>
      <c r="M79" s="1255"/>
      <c r="N79" s="1232"/>
      <c r="O79" s="1278" t="s">
        <v>3973</v>
      </c>
      <c r="P79" s="1255"/>
      <c r="Q79" s="1232"/>
      <c r="R79" s="1280"/>
    </row>
    <row r="80" spans="1:18">
      <c r="A80" s="1235" t="s">
        <v>1357</v>
      </c>
      <c r="B80" s="1167" t="s">
        <v>1412</v>
      </c>
      <c r="C80" s="1105"/>
      <c r="D80" s="1105"/>
      <c r="E80" s="1169"/>
      <c r="F80" s="1105"/>
      <c r="G80" s="1105"/>
      <c r="H80" s="1169"/>
      <c r="I80" s="1225"/>
      <c r="J80" s="1105"/>
      <c r="K80" s="1169"/>
      <c r="L80" s="1105"/>
      <c r="M80" s="1105"/>
      <c r="N80" s="1169"/>
      <c r="O80" s="1105"/>
      <c r="P80" s="1105"/>
      <c r="Q80" s="1105"/>
      <c r="R80" s="1235" t="s">
        <v>1357</v>
      </c>
    </row>
    <row r="81" spans="1:18" ht="15.6" thickBot="1">
      <c r="A81" s="1237" t="s">
        <v>1360</v>
      </c>
      <c r="B81" s="1239" t="s">
        <v>446</v>
      </c>
      <c r="C81" s="1158"/>
      <c r="D81" s="1228" t="s">
        <v>447</v>
      </c>
      <c r="E81" s="1193"/>
      <c r="F81" s="1158"/>
      <c r="G81" s="1228" t="s">
        <v>448</v>
      </c>
      <c r="H81" s="1193"/>
      <c r="I81" s="1281"/>
      <c r="J81" s="1228" t="s">
        <v>449</v>
      </c>
      <c r="K81" s="1193"/>
      <c r="L81" s="1228"/>
      <c r="M81" s="1228" t="s">
        <v>1953</v>
      </c>
      <c r="N81" s="1193"/>
      <c r="O81" s="1158"/>
      <c r="P81" s="1204" t="s">
        <v>1954</v>
      </c>
      <c r="Q81" s="1228"/>
      <c r="R81" s="1237" t="s">
        <v>1360</v>
      </c>
    </row>
    <row r="82" spans="1:18">
      <c r="A82" s="1226">
        <v>1</v>
      </c>
      <c r="B82" s="1169" t="s">
        <v>3974</v>
      </c>
      <c r="C82" s="1105"/>
      <c r="D82" s="1105"/>
      <c r="E82" s="1167"/>
      <c r="F82" s="1106"/>
      <c r="G82" s="1106"/>
      <c r="H82" s="1169"/>
      <c r="I82" s="1168"/>
      <c r="J82" s="1105"/>
      <c r="K82" s="1169"/>
      <c r="L82" s="1105"/>
      <c r="M82" s="1106"/>
      <c r="N82" s="1167"/>
      <c r="O82" s="1106"/>
      <c r="P82" s="1106"/>
      <c r="Q82" s="1106"/>
      <c r="R82" s="1226">
        <v>1</v>
      </c>
    </row>
    <row r="83" spans="1:18">
      <c r="A83" s="1282"/>
      <c r="B83" s="1184" t="s">
        <v>3975</v>
      </c>
      <c r="C83" s="1120"/>
      <c r="D83" s="1120"/>
      <c r="E83" s="1214"/>
      <c r="F83" s="1257"/>
      <c r="G83" s="1257"/>
      <c r="H83" s="1184"/>
      <c r="I83" s="1119"/>
      <c r="J83" s="1120"/>
      <c r="K83" s="1184"/>
      <c r="L83" s="1120"/>
      <c r="M83" s="1257"/>
      <c r="N83" s="1214"/>
      <c r="O83" s="1257"/>
      <c r="P83" s="1257"/>
      <c r="Q83" s="1257"/>
      <c r="R83" s="1282"/>
    </row>
    <row r="84" spans="1:18">
      <c r="A84" s="1226">
        <v>2</v>
      </c>
      <c r="B84" s="1169" t="s">
        <v>3976</v>
      </c>
      <c r="C84" s="1105"/>
      <c r="D84" s="1105"/>
      <c r="E84" s="1118"/>
      <c r="F84" s="1151"/>
      <c r="G84" s="1151"/>
      <c r="H84" s="1118"/>
      <c r="I84" s="1168"/>
      <c r="J84" s="1105"/>
      <c r="K84" s="1169"/>
      <c r="L84" s="1105"/>
      <c r="M84" s="1151"/>
      <c r="N84" s="1118"/>
      <c r="O84" s="1151"/>
      <c r="P84" s="1151"/>
      <c r="Q84" s="1151"/>
      <c r="R84" s="1226">
        <v>2</v>
      </c>
    </row>
    <row r="85" spans="1:18">
      <c r="A85" s="1282"/>
      <c r="B85" s="1184" t="s">
        <v>3977</v>
      </c>
      <c r="C85" s="1120"/>
      <c r="D85" s="1120"/>
      <c r="E85" s="1214"/>
      <c r="F85" s="1257"/>
      <c r="G85" s="1257"/>
      <c r="H85" s="1214"/>
      <c r="I85" s="1119"/>
      <c r="J85" s="1120"/>
      <c r="K85" s="1184"/>
      <c r="L85" s="1120"/>
      <c r="M85" s="1257"/>
      <c r="N85" s="1214"/>
      <c r="O85" s="1257"/>
      <c r="P85" s="1257"/>
      <c r="Q85" s="1257"/>
      <c r="R85" s="1282"/>
    </row>
    <row r="86" spans="1:18">
      <c r="A86" s="1282">
        <v>3</v>
      </c>
      <c r="B86" s="1184" t="s">
        <v>3978</v>
      </c>
      <c r="C86" s="1283"/>
      <c r="D86" s="1283"/>
      <c r="E86" s="1284"/>
      <c r="F86" s="1285"/>
      <c r="G86" s="1285"/>
      <c r="H86" s="1286"/>
      <c r="I86" s="1287"/>
      <c r="J86" s="1283"/>
      <c r="K86" s="1286"/>
      <c r="L86" s="1283"/>
      <c r="M86" s="1285"/>
      <c r="N86" s="1284"/>
      <c r="O86" s="1285"/>
      <c r="P86" s="1285"/>
      <c r="Q86" s="1285"/>
      <c r="R86" s="1282">
        <v>3</v>
      </c>
    </row>
    <row r="87" spans="1:18">
      <c r="A87" s="1288">
        <v>4</v>
      </c>
      <c r="B87" s="1184" t="s">
        <v>3979</v>
      </c>
      <c r="C87" s="1283"/>
      <c r="D87" s="1283"/>
      <c r="E87" s="1286"/>
      <c r="F87" s="1283"/>
      <c r="G87" s="1283"/>
      <c r="H87" s="1286"/>
      <c r="I87" s="1289"/>
      <c r="J87" s="1283"/>
      <c r="K87" s="1286"/>
      <c r="L87" s="1283"/>
      <c r="M87" s="1283"/>
      <c r="N87" s="1286"/>
      <c r="O87" s="1283"/>
      <c r="P87" s="1283"/>
      <c r="Q87" s="1283"/>
      <c r="R87" s="1282">
        <v>4</v>
      </c>
    </row>
    <row r="88" spans="1:18">
      <c r="A88" s="1241">
        <v>5</v>
      </c>
      <c r="B88" s="1169" t="s">
        <v>3980</v>
      </c>
      <c r="C88" s="1290"/>
      <c r="D88" s="1290"/>
      <c r="E88" s="1291"/>
      <c r="F88" s="1290"/>
      <c r="G88" s="1290"/>
      <c r="H88" s="1291"/>
      <c r="I88" s="1292"/>
      <c r="J88" s="1290"/>
      <c r="K88" s="1291"/>
      <c r="L88" s="1290"/>
      <c r="M88" s="1290"/>
      <c r="N88" s="1291"/>
      <c r="O88" s="1290"/>
      <c r="P88" s="1290"/>
      <c r="Q88" s="1290"/>
      <c r="R88" s="1226">
        <v>5</v>
      </c>
    </row>
    <row r="89" spans="1:18">
      <c r="A89" s="1288"/>
      <c r="B89" s="1184" t="s">
        <v>3981</v>
      </c>
      <c r="C89" s="1283"/>
      <c r="D89" s="1283"/>
      <c r="E89" s="1286"/>
      <c r="F89" s="1283"/>
      <c r="G89" s="1283"/>
      <c r="H89" s="1286"/>
      <c r="I89" s="1289"/>
      <c r="J89" s="1283"/>
      <c r="K89" s="1286"/>
      <c r="L89" s="1283"/>
      <c r="M89" s="1283"/>
      <c r="N89" s="1286"/>
      <c r="O89" s="1283"/>
      <c r="P89" s="1283"/>
      <c r="Q89" s="1283"/>
      <c r="R89" s="1282"/>
    </row>
    <row r="90" spans="1:18">
      <c r="A90" s="1288">
        <v>6</v>
      </c>
      <c r="B90" s="1184" t="s">
        <v>3982</v>
      </c>
      <c r="C90" s="1283"/>
      <c r="D90" s="1283"/>
      <c r="E90" s="1286"/>
      <c r="F90" s="1283"/>
      <c r="G90" s="1283"/>
      <c r="H90" s="1286"/>
      <c r="I90" s="1289"/>
      <c r="J90" s="1283"/>
      <c r="K90" s="1286"/>
      <c r="L90" s="1283"/>
      <c r="M90" s="1283"/>
      <c r="N90" s="1286"/>
      <c r="O90" s="1283"/>
      <c r="P90" s="1283"/>
      <c r="Q90" s="1283"/>
      <c r="R90" s="1282">
        <v>6</v>
      </c>
    </row>
    <row r="91" spans="1:18">
      <c r="A91" s="1288">
        <v>7</v>
      </c>
      <c r="B91" s="1184" t="s">
        <v>3983</v>
      </c>
      <c r="C91" s="1120"/>
      <c r="D91" s="1120"/>
      <c r="E91" s="1184"/>
      <c r="F91" s="1120"/>
      <c r="G91" s="1120"/>
      <c r="H91" s="1184"/>
      <c r="I91" s="1293"/>
      <c r="J91" s="1120"/>
      <c r="K91" s="1184"/>
      <c r="L91" s="1120"/>
      <c r="M91" s="1120"/>
      <c r="N91" s="1184"/>
      <c r="O91" s="1120"/>
      <c r="P91" s="1120"/>
      <c r="Q91" s="1120"/>
      <c r="R91" s="1282">
        <v>7</v>
      </c>
    </row>
    <row r="92" spans="1:18">
      <c r="A92" s="1288">
        <v>8</v>
      </c>
      <c r="B92" s="1184" t="s">
        <v>3984</v>
      </c>
      <c r="C92" s="1120"/>
      <c r="D92" s="1120"/>
      <c r="E92" s="1184"/>
      <c r="F92" s="1120"/>
      <c r="G92" s="1120"/>
      <c r="H92" s="1184"/>
      <c r="I92" s="1293"/>
      <c r="J92" s="1120"/>
      <c r="K92" s="1184"/>
      <c r="L92" s="1120"/>
      <c r="M92" s="1120"/>
      <c r="N92" s="1184"/>
      <c r="O92" s="1120"/>
      <c r="P92" s="1120"/>
      <c r="Q92" s="1120"/>
      <c r="R92" s="1282">
        <v>8</v>
      </c>
    </row>
    <row r="93" spans="1:18">
      <c r="A93" s="1288">
        <v>9</v>
      </c>
      <c r="B93" s="1184" t="s">
        <v>3985</v>
      </c>
      <c r="C93" s="1120"/>
      <c r="D93" s="1120"/>
      <c r="E93" s="1184"/>
      <c r="F93" s="1120"/>
      <c r="G93" s="1120"/>
      <c r="H93" s="1184"/>
      <c r="I93" s="1293"/>
      <c r="J93" s="1120"/>
      <c r="K93" s="1184"/>
      <c r="L93" s="1120"/>
      <c r="M93" s="1120"/>
      <c r="N93" s="1184"/>
      <c r="O93" s="1120"/>
      <c r="P93" s="1120"/>
      <c r="Q93" s="1120"/>
      <c r="R93" s="1282">
        <v>9</v>
      </c>
    </row>
    <row r="94" spans="1:18">
      <c r="A94" s="1288">
        <v>10</v>
      </c>
      <c r="B94" s="1184" t="s">
        <v>3986</v>
      </c>
      <c r="C94" s="1120"/>
      <c r="D94" s="1120"/>
      <c r="E94" s="1184"/>
      <c r="F94" s="1120"/>
      <c r="G94" s="1120"/>
      <c r="H94" s="1184"/>
      <c r="I94" s="1293"/>
      <c r="J94" s="1120"/>
      <c r="K94" s="1184"/>
      <c r="L94" s="1120"/>
      <c r="M94" s="1120"/>
      <c r="N94" s="1184"/>
      <c r="O94" s="1120"/>
      <c r="P94" s="1120"/>
      <c r="Q94" s="1120"/>
      <c r="R94" s="1282">
        <v>10</v>
      </c>
    </row>
    <row r="95" spans="1:18">
      <c r="A95" s="1288">
        <v>11</v>
      </c>
      <c r="B95" s="1184" t="s">
        <v>3987</v>
      </c>
      <c r="C95" s="1275"/>
      <c r="D95" s="1275"/>
      <c r="E95" s="1294"/>
      <c r="F95" s="1275"/>
      <c r="G95" s="1275"/>
      <c r="H95" s="1294"/>
      <c r="I95" s="1295"/>
      <c r="J95" s="1275"/>
      <c r="K95" s="1294"/>
      <c r="L95" s="1275"/>
      <c r="M95" s="1275"/>
      <c r="N95" s="1294"/>
      <c r="O95" s="1275"/>
      <c r="P95" s="1275"/>
      <c r="Q95" s="1275"/>
      <c r="R95" s="1282">
        <v>11</v>
      </c>
    </row>
    <row r="96" spans="1:18">
      <c r="A96" s="1288">
        <v>12</v>
      </c>
      <c r="B96" s="1184" t="s">
        <v>3988</v>
      </c>
      <c r="C96" s="1275"/>
      <c r="D96" s="1275"/>
      <c r="E96" s="1294"/>
      <c r="F96" s="1275"/>
      <c r="G96" s="1275"/>
      <c r="H96" s="1294"/>
      <c r="I96" s="1295"/>
      <c r="J96" s="1275"/>
      <c r="K96" s="1294"/>
      <c r="L96" s="1275"/>
      <c r="M96" s="1275"/>
      <c r="N96" s="1294"/>
      <c r="O96" s="1275"/>
      <c r="P96" s="1275"/>
      <c r="Q96" s="1275"/>
      <c r="R96" s="1282">
        <v>12</v>
      </c>
    </row>
    <row r="97" spans="1:18">
      <c r="A97" s="1288">
        <v>13</v>
      </c>
      <c r="B97" s="1184" t="s">
        <v>3989</v>
      </c>
      <c r="C97" s="1296"/>
      <c r="D97" s="1296"/>
      <c r="E97" s="1297"/>
      <c r="F97" s="1296"/>
      <c r="G97" s="1296"/>
      <c r="H97" s="1297"/>
      <c r="I97" s="1298"/>
      <c r="J97" s="1296"/>
      <c r="K97" s="1297"/>
      <c r="L97" s="1296"/>
      <c r="M97" s="1296"/>
      <c r="N97" s="1297"/>
      <c r="O97" s="1296"/>
      <c r="P97" s="1296"/>
      <c r="Q97" s="1296"/>
      <c r="R97" s="1282">
        <v>13</v>
      </c>
    </row>
    <row r="98" spans="1:18">
      <c r="A98" s="1282">
        <v>14</v>
      </c>
      <c r="B98" s="1184" t="s">
        <v>3990</v>
      </c>
      <c r="C98" s="1275"/>
      <c r="D98" s="1275"/>
      <c r="E98" s="1294"/>
      <c r="F98" s="1275"/>
      <c r="G98" s="1275"/>
      <c r="H98" s="1294"/>
      <c r="I98" s="1299"/>
      <c r="J98" s="1275"/>
      <c r="K98" s="1294"/>
      <c r="L98" s="1275"/>
      <c r="M98" s="1275"/>
      <c r="N98" s="1294"/>
      <c r="O98" s="1275"/>
      <c r="P98" s="1275"/>
      <c r="Q98" s="1275"/>
      <c r="R98" s="1282">
        <v>14</v>
      </c>
    </row>
    <row r="99" spans="1:18">
      <c r="A99" s="1282">
        <v>15</v>
      </c>
      <c r="B99" s="1184" t="s">
        <v>3991</v>
      </c>
      <c r="C99" s="1275"/>
      <c r="D99" s="1275"/>
      <c r="E99" s="1294"/>
      <c r="F99" s="1275"/>
      <c r="G99" s="1275"/>
      <c r="H99" s="1294"/>
      <c r="I99" s="1299"/>
      <c r="J99" s="1275"/>
      <c r="K99" s="1294"/>
      <c r="L99" s="1275"/>
      <c r="M99" s="1275"/>
      <c r="N99" s="1294"/>
      <c r="O99" s="1275"/>
      <c r="P99" s="1275"/>
      <c r="Q99" s="1275"/>
      <c r="R99" s="1282">
        <v>15</v>
      </c>
    </row>
    <row r="100" spans="1:18">
      <c r="A100" s="1282">
        <v>16</v>
      </c>
      <c r="B100" s="1184" t="s">
        <v>3992</v>
      </c>
      <c r="C100" s="1296"/>
      <c r="D100" s="1296"/>
      <c r="E100" s="1297"/>
      <c r="F100" s="1296"/>
      <c r="G100" s="1296"/>
      <c r="H100" s="1297"/>
      <c r="I100" s="1300"/>
      <c r="J100" s="1296"/>
      <c r="K100" s="1297"/>
      <c r="L100" s="1296"/>
      <c r="M100" s="1296"/>
      <c r="N100" s="1297"/>
      <c r="O100" s="1296"/>
      <c r="P100" s="1296"/>
      <c r="Q100" s="1296"/>
      <c r="R100" s="1282">
        <v>16</v>
      </c>
    </row>
    <row r="101" spans="1:18">
      <c r="A101" s="1282">
        <v>17</v>
      </c>
      <c r="B101" s="1184" t="s">
        <v>3993</v>
      </c>
      <c r="C101" s="1301"/>
      <c r="D101" s="1301"/>
      <c r="E101" s="1302"/>
      <c r="F101" s="1301"/>
      <c r="G101" s="1301"/>
      <c r="H101" s="1302"/>
      <c r="I101" s="1303"/>
      <c r="J101" s="1301"/>
      <c r="K101" s="1302"/>
      <c r="L101" s="1301"/>
      <c r="M101" s="1301"/>
      <c r="N101" s="1302"/>
      <c r="O101" s="1301"/>
      <c r="P101" s="1301"/>
      <c r="Q101" s="1301"/>
      <c r="R101" s="1282">
        <v>17</v>
      </c>
    </row>
    <row r="102" spans="1:18">
      <c r="A102" s="1282">
        <v>18</v>
      </c>
      <c r="B102" s="1184" t="s">
        <v>3994</v>
      </c>
      <c r="C102" s="1296"/>
      <c r="D102" s="1296"/>
      <c r="E102" s="1297"/>
      <c r="F102" s="1296"/>
      <c r="G102" s="1296"/>
      <c r="H102" s="1297"/>
      <c r="I102" s="1300"/>
      <c r="J102" s="1296"/>
      <c r="K102" s="1297"/>
      <c r="L102" s="1296"/>
      <c r="M102" s="1296"/>
      <c r="N102" s="1297"/>
      <c r="O102" s="1296"/>
      <c r="P102" s="1296"/>
      <c r="Q102" s="1296"/>
      <c r="R102" s="1282">
        <v>18</v>
      </c>
    </row>
    <row r="103" spans="1:18">
      <c r="A103" s="1282">
        <v>19</v>
      </c>
      <c r="B103" s="1184" t="s">
        <v>2134</v>
      </c>
      <c r="C103" s="1275"/>
      <c r="D103" s="1275"/>
      <c r="E103" s="1294"/>
      <c r="F103" s="1275"/>
      <c r="G103" s="1275"/>
      <c r="H103" s="1294"/>
      <c r="I103" s="1299"/>
      <c r="J103" s="1275"/>
      <c r="K103" s="1294"/>
      <c r="L103" s="1275"/>
      <c r="M103" s="1275"/>
      <c r="N103" s="1294"/>
      <c r="O103" s="1275"/>
      <c r="P103" s="1275"/>
      <c r="Q103" s="1275"/>
      <c r="R103" s="1282">
        <v>19</v>
      </c>
    </row>
    <row r="104" spans="1:18">
      <c r="A104" s="1282">
        <v>20</v>
      </c>
      <c r="B104" s="1184" t="s">
        <v>3995</v>
      </c>
      <c r="C104" s="1275"/>
      <c r="D104" s="1275"/>
      <c r="E104" s="1294"/>
      <c r="F104" s="1275"/>
      <c r="G104" s="1275"/>
      <c r="H104" s="1294"/>
      <c r="I104" s="1299"/>
      <c r="J104" s="1275"/>
      <c r="K104" s="1294"/>
      <c r="L104" s="1275"/>
      <c r="M104" s="1275"/>
      <c r="N104" s="1294"/>
      <c r="O104" s="1275"/>
      <c r="P104" s="1275"/>
      <c r="Q104" s="1275"/>
      <c r="R104" s="1282">
        <v>20</v>
      </c>
    </row>
    <row r="105" spans="1:18">
      <c r="A105" s="1282">
        <v>21</v>
      </c>
      <c r="B105" s="1184" t="s">
        <v>3996</v>
      </c>
      <c r="C105" s="1275"/>
      <c r="D105" s="1275"/>
      <c r="E105" s="1294"/>
      <c r="F105" s="1275"/>
      <c r="G105" s="1275"/>
      <c r="H105" s="1294"/>
      <c r="I105" s="1299"/>
      <c r="J105" s="1275"/>
      <c r="K105" s="1294"/>
      <c r="L105" s="1275"/>
      <c r="M105" s="1275"/>
      <c r="N105" s="1294"/>
      <c r="O105" s="1275"/>
      <c r="P105" s="1275"/>
      <c r="Q105" s="1275"/>
      <c r="R105" s="1282">
        <v>21</v>
      </c>
    </row>
    <row r="106" spans="1:18">
      <c r="A106" s="1282">
        <v>22</v>
      </c>
      <c r="B106" s="1184" t="s">
        <v>3997</v>
      </c>
      <c r="C106" s="1275"/>
      <c r="D106" s="1275"/>
      <c r="E106" s="1294"/>
      <c r="F106" s="1275"/>
      <c r="G106" s="1275"/>
      <c r="H106" s="1294"/>
      <c r="I106" s="1299"/>
      <c r="J106" s="1275"/>
      <c r="K106" s="1294"/>
      <c r="L106" s="1275"/>
      <c r="M106" s="1275"/>
      <c r="N106" s="1294"/>
      <c r="O106" s="1275"/>
      <c r="P106" s="1275"/>
      <c r="Q106" s="1275"/>
      <c r="R106" s="1282">
        <v>22</v>
      </c>
    </row>
    <row r="107" spans="1:18">
      <c r="A107" s="1282">
        <v>23</v>
      </c>
      <c r="B107" s="1184" t="s">
        <v>5255</v>
      </c>
      <c r="C107" s="1275"/>
      <c r="D107" s="1275"/>
      <c r="E107" s="1294"/>
      <c r="F107" s="1275"/>
      <c r="G107" s="1275"/>
      <c r="H107" s="1294"/>
      <c r="I107" s="1299"/>
      <c r="J107" s="1275"/>
      <c r="K107" s="1294"/>
      <c r="L107" s="1275"/>
      <c r="M107" s="1275"/>
      <c r="N107" s="1294"/>
      <c r="O107" s="1275"/>
      <c r="P107" s="1275"/>
      <c r="Q107" s="1275"/>
      <c r="R107" s="1282">
        <v>23</v>
      </c>
    </row>
    <row r="108" spans="1:18">
      <c r="A108" s="1282">
        <v>24</v>
      </c>
      <c r="B108" s="1184" t="s">
        <v>5256</v>
      </c>
      <c r="C108" s="1275"/>
      <c r="D108" s="1275"/>
      <c r="E108" s="1294"/>
      <c r="F108" s="1275"/>
      <c r="G108" s="1275"/>
      <c r="H108" s="1294"/>
      <c r="I108" s="1299"/>
      <c r="J108" s="1275"/>
      <c r="K108" s="1294"/>
      <c r="L108" s="1275"/>
      <c r="M108" s="1275"/>
      <c r="N108" s="1294"/>
      <c r="O108" s="1275"/>
      <c r="P108" s="1275"/>
      <c r="Q108" s="1275"/>
      <c r="R108" s="1282">
        <v>24</v>
      </c>
    </row>
    <row r="109" spans="1:18">
      <c r="A109" s="1282">
        <v>25</v>
      </c>
      <c r="B109" s="1184" t="s">
        <v>5257</v>
      </c>
      <c r="C109" s="1275"/>
      <c r="D109" s="1275"/>
      <c r="E109" s="1294"/>
      <c r="F109" s="1275"/>
      <c r="G109" s="1275"/>
      <c r="H109" s="1294"/>
      <c r="I109" s="1299"/>
      <c r="J109" s="1275"/>
      <c r="K109" s="1294"/>
      <c r="L109" s="1275"/>
      <c r="M109" s="1275"/>
      <c r="N109" s="1294"/>
      <c r="O109" s="1275"/>
      <c r="P109" s="1275"/>
      <c r="Q109" s="1275"/>
      <c r="R109" s="1282">
        <v>25</v>
      </c>
    </row>
    <row r="110" spans="1:18">
      <c r="A110" s="1282">
        <v>26</v>
      </c>
      <c r="B110" s="1184" t="s">
        <v>2913</v>
      </c>
      <c r="C110" s="1275"/>
      <c r="D110" s="1275"/>
      <c r="E110" s="1294"/>
      <c r="F110" s="1275"/>
      <c r="G110" s="1275"/>
      <c r="H110" s="1294"/>
      <c r="I110" s="1299"/>
      <c r="J110" s="1275"/>
      <c r="K110" s="1294"/>
      <c r="L110" s="1275"/>
      <c r="M110" s="1275"/>
      <c r="N110" s="1294"/>
      <c r="O110" s="1275"/>
      <c r="P110" s="1275"/>
      <c r="Q110" s="1275"/>
      <c r="R110" s="1282">
        <v>26</v>
      </c>
    </row>
    <row r="111" spans="1:18">
      <c r="A111" s="1282">
        <v>27</v>
      </c>
      <c r="B111" s="1184" t="s">
        <v>4026</v>
      </c>
      <c r="C111" s="1275"/>
      <c r="D111" s="1275"/>
      <c r="E111" s="1294"/>
      <c r="F111" s="1275"/>
      <c r="G111" s="1275"/>
      <c r="H111" s="1294"/>
      <c r="I111" s="1299"/>
      <c r="J111" s="1275"/>
      <c r="K111" s="1294"/>
      <c r="L111" s="1275"/>
      <c r="M111" s="1275"/>
      <c r="N111" s="1294"/>
      <c r="O111" s="1275"/>
      <c r="P111" s="1275"/>
      <c r="Q111" s="1275"/>
      <c r="R111" s="1282">
        <v>27</v>
      </c>
    </row>
    <row r="112" spans="1:18">
      <c r="A112" s="1282">
        <v>28</v>
      </c>
      <c r="B112" s="1184" t="s">
        <v>1168</v>
      </c>
      <c r="C112" s="1275"/>
      <c r="D112" s="1275"/>
      <c r="E112" s="1294"/>
      <c r="F112" s="1275"/>
      <c r="G112" s="1275"/>
      <c r="H112" s="1294"/>
      <c r="I112" s="1299"/>
      <c r="J112" s="1275"/>
      <c r="K112" s="1294"/>
      <c r="L112" s="1275"/>
      <c r="M112" s="1275"/>
      <c r="N112" s="1294"/>
      <c r="O112" s="1275"/>
      <c r="P112" s="1275"/>
      <c r="Q112" s="1275"/>
      <c r="R112" s="1282">
        <v>28</v>
      </c>
    </row>
    <row r="113" spans="1:18">
      <c r="A113" s="1282">
        <v>29</v>
      </c>
      <c r="B113" s="1184" t="s">
        <v>1173</v>
      </c>
      <c r="C113" s="1275"/>
      <c r="D113" s="1275"/>
      <c r="E113" s="1294"/>
      <c r="F113" s="1275"/>
      <c r="G113" s="1275"/>
      <c r="H113" s="1294"/>
      <c r="I113" s="1299"/>
      <c r="J113" s="1275"/>
      <c r="K113" s="1294"/>
      <c r="L113" s="1275"/>
      <c r="M113" s="1275"/>
      <c r="N113" s="1294"/>
      <c r="O113" s="1275"/>
      <c r="P113" s="1275"/>
      <c r="Q113" s="1275"/>
      <c r="R113" s="1282">
        <v>29</v>
      </c>
    </row>
    <row r="114" spans="1:18">
      <c r="A114" s="1282">
        <v>30</v>
      </c>
      <c r="B114" s="1184" t="s">
        <v>5258</v>
      </c>
      <c r="C114" s="1275"/>
      <c r="D114" s="1275"/>
      <c r="E114" s="1294"/>
      <c r="F114" s="1275"/>
      <c r="G114" s="1275"/>
      <c r="H114" s="1294"/>
      <c r="I114" s="1299"/>
      <c r="J114" s="1275"/>
      <c r="K114" s="1294"/>
      <c r="L114" s="1275"/>
      <c r="M114" s="1275"/>
      <c r="N114" s="1294"/>
      <c r="O114" s="1275"/>
      <c r="P114" s="1275"/>
      <c r="Q114" s="1275"/>
      <c r="R114" s="1282">
        <v>30</v>
      </c>
    </row>
    <row r="115" spans="1:18">
      <c r="A115" s="1282">
        <v>31</v>
      </c>
      <c r="B115" s="1184" t="s">
        <v>2128</v>
      </c>
      <c r="C115" s="1275"/>
      <c r="D115" s="1275"/>
      <c r="E115" s="1294"/>
      <c r="F115" s="1275"/>
      <c r="G115" s="1275"/>
      <c r="H115" s="1294"/>
      <c r="I115" s="1299"/>
      <c r="J115" s="1275"/>
      <c r="K115" s="1294"/>
      <c r="L115" s="1275"/>
      <c r="M115" s="1275"/>
      <c r="N115" s="1294"/>
      <c r="O115" s="1275"/>
      <c r="P115" s="1275"/>
      <c r="Q115" s="1275"/>
      <c r="R115" s="1282">
        <v>31</v>
      </c>
    </row>
    <row r="116" spans="1:18">
      <c r="A116" s="1282">
        <v>32</v>
      </c>
      <c r="B116" s="1184" t="s">
        <v>5259</v>
      </c>
      <c r="C116" s="1275"/>
      <c r="D116" s="1275"/>
      <c r="E116" s="1294"/>
      <c r="F116" s="1275"/>
      <c r="G116" s="1275"/>
      <c r="H116" s="1294"/>
      <c r="I116" s="1299"/>
      <c r="J116" s="1275"/>
      <c r="K116" s="1294"/>
      <c r="L116" s="1275"/>
      <c r="M116" s="1275"/>
      <c r="N116" s="1294"/>
      <c r="O116" s="1275"/>
      <c r="P116" s="1275"/>
      <c r="Q116" s="1275"/>
      <c r="R116" s="1282">
        <v>32</v>
      </c>
    </row>
    <row r="117" spans="1:18">
      <c r="A117" s="1282">
        <v>33</v>
      </c>
      <c r="B117" s="1184" t="s">
        <v>5260</v>
      </c>
      <c r="C117" s="1296"/>
      <c r="D117" s="1296"/>
      <c r="E117" s="1297"/>
      <c r="F117" s="1296"/>
      <c r="G117" s="1296"/>
      <c r="H117" s="1297"/>
      <c r="I117" s="1300"/>
      <c r="J117" s="1296"/>
      <c r="K117" s="1297"/>
      <c r="L117" s="1296"/>
      <c r="M117" s="1296"/>
      <c r="N117" s="1297"/>
      <c r="O117" s="1296"/>
      <c r="P117" s="1296"/>
      <c r="Q117" s="1296"/>
      <c r="R117" s="1282">
        <v>33</v>
      </c>
    </row>
    <row r="118" spans="1:18" ht="15.6" thickBot="1">
      <c r="A118" s="1282">
        <v>34</v>
      </c>
      <c r="B118" s="1184" t="s">
        <v>5261</v>
      </c>
      <c r="C118" s="1304"/>
      <c r="D118" s="1304"/>
      <c r="E118" s="1305"/>
      <c r="F118" s="1304"/>
      <c r="G118" s="1304"/>
      <c r="H118" s="1305"/>
      <c r="I118" s="1306"/>
      <c r="J118" s="1304"/>
      <c r="K118" s="1305"/>
      <c r="L118" s="1304"/>
      <c r="M118" s="1304"/>
      <c r="N118" s="1305"/>
      <c r="O118" s="1304"/>
      <c r="P118" s="1304"/>
      <c r="Q118" s="1304"/>
      <c r="R118" s="1282">
        <v>34</v>
      </c>
    </row>
    <row r="119" spans="1:18" ht="15.6" thickBot="1">
      <c r="A119" s="1282">
        <v>35</v>
      </c>
      <c r="B119" s="1184" t="s">
        <v>5262</v>
      </c>
      <c r="C119" s="1231"/>
      <c r="D119" s="1231"/>
      <c r="E119" s="1231"/>
      <c r="F119" s="1231"/>
      <c r="G119" s="1231"/>
      <c r="H119" s="1231"/>
      <c r="I119" s="1307"/>
      <c r="J119" s="1308"/>
      <c r="K119" s="1231"/>
      <c r="L119" s="1308"/>
      <c r="M119" s="1308"/>
      <c r="N119" s="1231"/>
      <c r="O119" s="1308"/>
      <c r="P119" s="1308"/>
      <c r="Q119" s="1308"/>
      <c r="R119" s="1282">
        <v>35</v>
      </c>
    </row>
    <row r="120" spans="1:18">
      <c r="A120" s="1226">
        <v>36</v>
      </c>
      <c r="B120" s="1169" t="s">
        <v>5263</v>
      </c>
      <c r="C120" s="1169"/>
      <c r="D120" s="1169"/>
      <c r="E120" s="1169"/>
      <c r="F120" s="1169"/>
      <c r="G120" s="1169"/>
      <c r="H120" s="1169"/>
      <c r="I120" s="1226"/>
      <c r="J120" s="1169"/>
      <c r="K120" s="1169"/>
      <c r="L120" s="1169"/>
      <c r="M120" s="1169"/>
      <c r="N120" s="1169"/>
      <c r="O120" s="1169"/>
      <c r="P120" s="1169"/>
      <c r="Q120" s="1105"/>
      <c r="R120" s="1226">
        <v>36</v>
      </c>
    </row>
    <row r="121" spans="1:18">
      <c r="A121" s="1282"/>
      <c r="B121" s="1184" t="s">
        <v>5264</v>
      </c>
      <c r="C121" s="1184"/>
      <c r="D121" s="1184"/>
      <c r="E121" s="1184"/>
      <c r="F121" s="1184"/>
      <c r="G121" s="1184"/>
      <c r="H121" s="1184"/>
      <c r="I121" s="1282"/>
      <c r="J121" s="1184"/>
      <c r="K121" s="1184"/>
      <c r="L121" s="1184"/>
      <c r="M121" s="1184"/>
      <c r="N121" s="1184"/>
      <c r="O121" s="1184"/>
      <c r="P121" s="1184"/>
      <c r="Q121" s="1120"/>
      <c r="R121" s="1282"/>
    </row>
    <row r="122" spans="1:18">
      <c r="A122" s="1282">
        <v>37</v>
      </c>
      <c r="B122" s="1184" t="s">
        <v>5265</v>
      </c>
      <c r="C122" s="1294"/>
      <c r="D122" s="1294"/>
      <c r="E122" s="1294"/>
      <c r="F122" s="1294"/>
      <c r="G122" s="1294"/>
      <c r="H122" s="1294"/>
      <c r="I122" s="1309"/>
      <c r="J122" s="1294"/>
      <c r="K122" s="1294"/>
      <c r="L122" s="1294"/>
      <c r="M122" s="1294"/>
      <c r="N122" s="1294"/>
      <c r="O122" s="1294"/>
      <c r="P122" s="1294"/>
      <c r="Q122" s="1275"/>
      <c r="R122" s="1282">
        <v>37</v>
      </c>
    </row>
    <row r="123" spans="1:18">
      <c r="A123" s="1226">
        <v>38</v>
      </c>
      <c r="B123" s="1169" t="s">
        <v>3609</v>
      </c>
      <c r="C123" s="1244"/>
      <c r="D123" s="1244"/>
      <c r="E123" s="1244"/>
      <c r="F123" s="1244"/>
      <c r="G123" s="1244"/>
      <c r="H123" s="1244"/>
      <c r="I123" s="1310"/>
      <c r="J123" s="1244"/>
      <c r="K123" s="1244"/>
      <c r="L123" s="1244"/>
      <c r="M123" s="1244"/>
      <c r="N123" s="1244"/>
      <c r="O123" s="1244"/>
      <c r="P123" s="1244"/>
      <c r="Q123" s="1183"/>
      <c r="R123" s="1226">
        <v>38</v>
      </c>
    </row>
    <row r="124" spans="1:18">
      <c r="A124" s="1282"/>
      <c r="B124" s="1184" t="s">
        <v>3610</v>
      </c>
      <c r="C124" s="1294"/>
      <c r="D124" s="1294"/>
      <c r="E124" s="1294"/>
      <c r="F124" s="1294"/>
      <c r="G124" s="1294"/>
      <c r="H124" s="1294"/>
      <c r="I124" s="1309"/>
      <c r="J124" s="1294"/>
      <c r="K124" s="1294"/>
      <c r="L124" s="1294"/>
      <c r="M124" s="1294"/>
      <c r="N124" s="1294"/>
      <c r="O124" s="1294"/>
      <c r="P124" s="1294"/>
      <c r="Q124" s="1275"/>
      <c r="R124" s="1282"/>
    </row>
    <row r="125" spans="1:18">
      <c r="A125" s="1226">
        <v>39</v>
      </c>
      <c r="B125" s="1169" t="s">
        <v>4112</v>
      </c>
      <c r="C125" s="1311"/>
      <c r="D125" s="1311"/>
      <c r="E125" s="1311"/>
      <c r="F125" s="1311"/>
      <c r="G125" s="1311"/>
      <c r="H125" s="1311"/>
      <c r="I125" s="1312"/>
      <c r="J125" s="1311"/>
      <c r="K125" s="1311"/>
      <c r="L125" s="1311"/>
      <c r="M125" s="1311"/>
      <c r="N125" s="1311"/>
      <c r="O125" s="1311"/>
      <c r="P125" s="1311"/>
      <c r="Q125" s="1313"/>
      <c r="R125" s="1226">
        <v>39</v>
      </c>
    </row>
    <row r="126" spans="1:18">
      <c r="A126" s="1282"/>
      <c r="B126" s="1184" t="s">
        <v>4113</v>
      </c>
      <c r="C126" s="1314"/>
      <c r="D126" s="1314"/>
      <c r="E126" s="1314"/>
      <c r="F126" s="1314"/>
      <c r="G126" s="1314"/>
      <c r="H126" s="1314"/>
      <c r="I126" s="1315"/>
      <c r="J126" s="1314"/>
      <c r="K126" s="1314"/>
      <c r="L126" s="1314"/>
      <c r="M126" s="1314"/>
      <c r="N126" s="1314"/>
      <c r="O126" s="1314"/>
      <c r="P126" s="1314"/>
      <c r="Q126" s="1316"/>
      <c r="R126" s="1282"/>
    </row>
    <row r="127" spans="1:18">
      <c r="A127" s="1282">
        <v>40</v>
      </c>
      <c r="B127" s="1184" t="s">
        <v>4114</v>
      </c>
      <c r="C127" s="1314"/>
      <c r="D127" s="1314"/>
      <c r="E127" s="1314"/>
      <c r="F127" s="1314"/>
      <c r="G127" s="1314"/>
      <c r="H127" s="1314"/>
      <c r="I127" s="1315"/>
      <c r="J127" s="1314"/>
      <c r="K127" s="1314"/>
      <c r="L127" s="1314"/>
      <c r="M127" s="1314"/>
      <c r="N127" s="1314"/>
      <c r="O127" s="1314"/>
      <c r="P127" s="1314"/>
      <c r="Q127" s="1316"/>
      <c r="R127" s="1282">
        <v>40</v>
      </c>
    </row>
    <row r="128" spans="1:18">
      <c r="A128" s="1282">
        <v>41</v>
      </c>
      <c r="B128" s="1184" t="s">
        <v>4115</v>
      </c>
      <c r="C128" s="1314"/>
      <c r="D128" s="1314"/>
      <c r="E128" s="1314"/>
      <c r="F128" s="1314"/>
      <c r="G128" s="1314"/>
      <c r="H128" s="1314"/>
      <c r="I128" s="1315"/>
      <c r="J128" s="1314"/>
      <c r="K128" s="1314"/>
      <c r="L128" s="1314"/>
      <c r="M128" s="1314"/>
      <c r="N128" s="1314"/>
      <c r="O128" s="1314"/>
      <c r="P128" s="1314"/>
      <c r="Q128" s="1316"/>
      <c r="R128" s="1282">
        <v>41</v>
      </c>
    </row>
    <row r="129" spans="1:18">
      <c r="A129" s="1282">
        <v>42</v>
      </c>
      <c r="B129" s="1184" t="s">
        <v>4116</v>
      </c>
      <c r="C129" s="1314"/>
      <c r="D129" s="1314"/>
      <c r="E129" s="1314"/>
      <c r="F129" s="1314"/>
      <c r="G129" s="1314"/>
      <c r="H129" s="1314"/>
      <c r="I129" s="1315"/>
      <c r="J129" s="1314"/>
      <c r="K129" s="1314"/>
      <c r="L129" s="1314"/>
      <c r="M129" s="1314"/>
      <c r="N129" s="1314"/>
      <c r="O129" s="1314"/>
      <c r="P129" s="1314"/>
      <c r="Q129" s="1316"/>
      <c r="R129" s="1282">
        <v>42</v>
      </c>
    </row>
    <row r="130" spans="1:18" ht="15.6" thickBot="1">
      <c r="A130" s="1245">
        <v>43</v>
      </c>
      <c r="B130" s="1193" t="s">
        <v>4117</v>
      </c>
      <c r="C130" s="1317"/>
      <c r="D130" s="1317"/>
      <c r="E130" s="1317"/>
      <c r="F130" s="1317"/>
      <c r="G130" s="1317"/>
      <c r="H130" s="1317"/>
      <c r="I130" s="1318"/>
      <c r="J130" s="1317"/>
      <c r="K130" s="1317"/>
      <c r="L130" s="1317"/>
      <c r="M130" s="1317"/>
      <c r="N130" s="1317"/>
      <c r="O130" s="1317"/>
      <c r="P130" s="1317"/>
      <c r="Q130" s="1319"/>
      <c r="R130" s="1245">
        <v>43</v>
      </c>
    </row>
    <row r="131" spans="1:18" ht="15.6">
      <c r="A131" s="115" t="s">
        <v>4118</v>
      </c>
      <c r="B131" s="1105"/>
      <c r="C131" s="1105"/>
      <c r="D131" s="1105"/>
      <c r="E131" s="1105"/>
      <c r="F131" s="1105"/>
      <c r="G131" s="1105"/>
      <c r="H131" s="1105"/>
      <c r="I131" s="115" t="s">
        <v>4118</v>
      </c>
      <c r="J131" s="1105"/>
      <c r="K131" s="1105"/>
      <c r="L131" s="1105"/>
      <c r="M131" s="1105"/>
      <c r="N131" s="1105"/>
      <c r="O131" s="1105"/>
      <c r="P131" s="1105"/>
      <c r="Q131" s="1106" t="s">
        <v>4119</v>
      </c>
      <c r="R131" s="1106"/>
    </row>
    <row r="132" spans="1:18">
      <c r="A132" s="1106" t="s">
        <v>4122</v>
      </c>
      <c r="B132" s="1106"/>
      <c r="C132" s="1106"/>
      <c r="D132" s="1106"/>
      <c r="E132" s="1106"/>
      <c r="F132" s="1106"/>
      <c r="G132" s="1106"/>
      <c r="H132" s="1106"/>
      <c r="I132" s="1106" t="s">
        <v>4123</v>
      </c>
      <c r="J132" s="1106"/>
      <c r="K132" s="1106"/>
      <c r="L132" s="1106"/>
      <c r="M132" s="1106"/>
      <c r="N132" s="1106"/>
      <c r="O132" s="1106"/>
      <c r="P132" s="1106"/>
      <c r="Q132" s="1106"/>
      <c r="R132" s="1106"/>
    </row>
  </sheetData>
  <customSheetViews>
    <customSheetView guid="{B03EE9F7-5DE6-4312-9CF8-68BFF35B892B}" scale="85" colorId="22">
      <rowBreaks count="1" manualBreakCount="1">
        <brk id="72" max="16383" man="1"/>
      </rowBreaks>
      <pageMargins left="0.25" right="0.25" top="0.25" bottom="0.25" header="0" footer="0"/>
      <printOptions horizontalCentered="1" verticalCentered="1"/>
      <pageSetup scale="68" fitToWidth="2" fitToHeight="2" pageOrder="overThenDown" orientation="portrait" horizontalDpi="300" verticalDpi="300" r:id="rId1"/>
      <headerFooter alignWithMargins="0"/>
    </customSheetView>
    <customSheetView guid="{6604920B-9A9A-4B1B-8001-ABFAE204A5A1}" scale="85" colorId="22" showPageBreaks="1">
      <rowBreaks count="1" manualBreakCount="1">
        <brk id="72" max="16383" man="1"/>
      </rowBreaks>
      <pageMargins left="0.25" right="0.25" top="0.25" bottom="0.25" header="0" footer="0"/>
      <printOptions horizontalCentered="1" verticalCentered="1"/>
      <pageSetup scale="68" fitToWidth="2" fitToHeight="2" pageOrder="overThenDown" orientation="portrait" horizontalDpi="300" verticalDpi="300" r:id="rId2"/>
      <headerFooter alignWithMargins="0"/>
    </customSheetView>
    <customSheetView guid="{725D19D6-B2FF-4AA6-9BA8-2C93787C1292}" scale="85" colorId="22" showRuler="0">
      <rowBreaks count="1" manualBreakCount="1">
        <brk id="72" max="16383" man="1"/>
      </rowBreaks>
      <pageMargins left="0.25" right="0.25" top="0.25" bottom="0.25" header="0" footer="0"/>
      <printOptions horizontalCentered="1" verticalCentered="1"/>
      <pageSetup scale="68" fitToWidth="2" fitToHeight="2" pageOrder="overThenDown" orientation="portrait" horizontalDpi="300" verticalDpi="300" r:id="rId3"/>
      <headerFooter alignWithMargins="0"/>
    </customSheetView>
    <customSheetView guid="{00D7FFF0-A637-4B2D-8964-7D108FE27DC9}" scale="85" colorId="22">
      <rowBreaks count="1" manualBreakCount="1">
        <brk id="72" max="16383" man="1"/>
      </rowBreaks>
      <pageMargins left="0.25" right="0.25" top="0.25" bottom="0.25" header="0" footer="0"/>
      <printOptions horizontalCentered="1" verticalCentered="1"/>
      <pageSetup scale="68" fitToWidth="2" fitToHeight="2" pageOrder="overThenDown" orientation="portrait" horizontalDpi="300" verticalDpi="300" r:id="rId4"/>
      <headerFooter alignWithMargins="0"/>
    </customSheetView>
    <customSheetView guid="{8930B103-E5CB-49CF-B279-92DC95584FC0}" scale="85" colorId="22" showPageBreaks="1">
      <rowBreaks count="1" manualBreakCount="1">
        <brk id="72" max="16383" man="1"/>
      </rowBreaks>
      <pageMargins left="0.25" right="0.25" top="0.25" bottom="0.25" header="0" footer="0"/>
      <printOptions horizontalCentered="1" verticalCentered="1"/>
      <pageSetup scale="68" fitToWidth="2" fitToHeight="2" pageOrder="overThenDown" orientation="portrait" horizontalDpi="300" verticalDpi="300" r:id="rId5"/>
      <headerFooter alignWithMargins="0"/>
    </customSheetView>
  </customSheetViews>
  <mergeCells count="2">
    <mergeCell ref="G16:H16"/>
    <mergeCell ref="P16:Q16"/>
  </mergeCells>
  <phoneticPr fontId="54" type="noConversion"/>
  <printOptions horizontalCentered="1" verticalCentered="1"/>
  <pageMargins left="0.25" right="0.25" top="0.25" bottom="0.25" header="0" footer="0"/>
  <pageSetup scale="68" fitToWidth="2" fitToHeight="2" pageOrder="overThenDown" orientation="portrait" horizontalDpi="300" verticalDpi="300" r:id="rId6"/>
  <headerFooter alignWithMargins="0"/>
  <rowBreaks count="1" manualBreakCount="1">
    <brk id="73" max="16383" man="1"/>
  </rowBreaks>
</worksheet>
</file>

<file path=xl/worksheets/sheet65.xml><?xml version="1.0" encoding="utf-8"?>
<worksheet xmlns="http://schemas.openxmlformats.org/spreadsheetml/2006/main" xmlns:r="http://schemas.openxmlformats.org/officeDocument/2006/relationships">
  <sheetPr transitionEvaluation="1">
    <pageSetUpPr fitToPage="1"/>
  </sheetPr>
  <dimension ref="A1:N137"/>
  <sheetViews>
    <sheetView defaultGridColor="0" topLeftCell="A10" colorId="22" zoomScale="85" zoomScaleNormal="85" workbookViewId="0">
      <selection activeCell="C20" sqref="C20:C52"/>
    </sheetView>
  </sheetViews>
  <sheetFormatPr defaultColWidth="9.6328125" defaultRowHeight="15"/>
  <cols>
    <col min="1" max="1" width="4.6328125" customWidth="1"/>
    <col min="2" max="2" width="48.36328125" customWidth="1"/>
    <col min="3" max="3" width="14.6328125" customWidth="1"/>
    <col min="4" max="4" width="13.6328125" customWidth="1"/>
    <col min="5" max="5" width="14.6328125" customWidth="1"/>
    <col min="6" max="6" width="13.6328125" customWidth="1"/>
    <col min="7" max="7" width="2.6328125" customWidth="1"/>
    <col min="8" max="9" width="15.6328125" customWidth="1"/>
    <col min="10" max="10" width="17.6328125" customWidth="1"/>
    <col min="11" max="13" width="15.6328125" customWidth="1"/>
    <col min="14" max="14" width="4.6328125" customWidth="1"/>
  </cols>
  <sheetData>
    <row r="1" spans="1:14">
      <c r="A1" s="1107" t="s">
        <v>1429</v>
      </c>
      <c r="B1" s="1108"/>
      <c r="C1" s="1220" t="s">
        <v>2377</v>
      </c>
      <c r="D1" s="1223"/>
      <c r="E1" s="1222" t="s">
        <v>1431</v>
      </c>
      <c r="F1" s="1222" t="s">
        <v>1432</v>
      </c>
      <c r="G1" s="1105"/>
      <c r="H1" s="1107" t="s">
        <v>1429</v>
      </c>
      <c r="I1" s="1165"/>
      <c r="J1" s="1220" t="s">
        <v>2377</v>
      </c>
      <c r="K1" s="1223"/>
      <c r="L1" s="1222" t="s">
        <v>1431</v>
      </c>
      <c r="M1" s="1224" t="s">
        <v>1432</v>
      </c>
      <c r="N1" s="1207"/>
    </row>
    <row r="2" spans="1:14">
      <c r="A2" s="72" t="str">
        <f>'Data Sheet'!$C$25</f>
        <v>Rochester Gas &amp; Electric Corporation</v>
      </c>
      <c r="B2" s="1105"/>
      <c r="C2" s="1168" t="s">
        <v>3699</v>
      </c>
      <c r="D2" s="1105"/>
      <c r="E2" s="1225" t="s">
        <v>1434</v>
      </c>
      <c r="F2" s="1235"/>
      <c r="G2" s="1105"/>
      <c r="H2" s="72" t="str">
        <f>'Data Sheet'!$C$25</f>
        <v>Rochester Gas &amp; Electric Corporation</v>
      </c>
      <c r="I2" s="1169"/>
      <c r="J2" s="1168" t="s">
        <v>3699</v>
      </c>
      <c r="K2" s="1105"/>
      <c r="L2" s="1225" t="s">
        <v>1434</v>
      </c>
      <c r="M2" s="1166"/>
      <c r="N2" s="1167"/>
    </row>
    <row r="3" spans="1:14" ht="15" customHeight="1" thickBot="1">
      <c r="A3" s="1192"/>
      <c r="B3" s="1158"/>
      <c r="C3" s="1192" t="s">
        <v>3700</v>
      </c>
      <c r="D3" s="1193"/>
      <c r="E3" s="1320" t="str">
        <f>'Data Sheet'!$C$40</f>
        <v xml:space="preserve"> </v>
      </c>
      <c r="F3" s="1245" t="str">
        <f>'Data Sheet'!$C$38</f>
        <v>12/31/2013</v>
      </c>
      <c r="G3" s="1105"/>
      <c r="H3" s="1192"/>
      <c r="I3" s="1193"/>
      <c r="J3" s="1192" t="s">
        <v>3700</v>
      </c>
      <c r="K3" s="1193"/>
      <c r="L3" s="1320" t="str">
        <f>'Data Sheet'!$C$40</f>
        <v xml:space="preserve"> </v>
      </c>
      <c r="M3" s="1240" t="str">
        <f>'Data Sheet'!$C$38</f>
        <v>12/31/2013</v>
      </c>
      <c r="N3" s="1239"/>
    </row>
    <row r="4" spans="1:14" ht="15" customHeight="1" thickBot="1">
      <c r="A4" s="728" t="s">
        <v>4124</v>
      </c>
      <c r="B4" s="729"/>
      <c r="C4" s="729"/>
      <c r="D4" s="1228"/>
      <c r="E4" s="1228"/>
      <c r="F4" s="1229"/>
      <c r="G4" s="1105"/>
      <c r="H4" s="728" t="s">
        <v>3309</v>
      </c>
      <c r="I4" s="729"/>
      <c r="J4" s="729"/>
      <c r="K4" s="729"/>
      <c r="L4" s="1228"/>
      <c r="M4" s="1230"/>
      <c r="N4" s="1193"/>
    </row>
    <row r="5" spans="1:14" ht="15.6">
      <c r="A5" s="68"/>
      <c r="B5" s="71"/>
      <c r="C5" s="71"/>
      <c r="D5" s="1106"/>
      <c r="E5" s="1106"/>
      <c r="F5" s="1207"/>
      <c r="G5" s="1105"/>
      <c r="H5" s="68"/>
      <c r="I5" s="71"/>
      <c r="J5" s="71"/>
      <c r="K5" s="71"/>
      <c r="L5" s="1106"/>
      <c r="M5" s="1233"/>
      <c r="N5" s="1169"/>
    </row>
    <row r="6" spans="1:14">
      <c r="A6" s="1168" t="s">
        <v>3310</v>
      </c>
      <c r="B6" s="1105"/>
      <c r="C6" s="1105" t="s">
        <v>3311</v>
      </c>
      <c r="D6" s="1105"/>
      <c r="E6" s="1105"/>
      <c r="F6" s="1169"/>
      <c r="G6" s="1105"/>
      <c r="H6" s="1168" t="s">
        <v>3312</v>
      </c>
      <c r="I6" s="1105"/>
      <c r="J6" s="1105"/>
      <c r="K6" s="1105" t="s">
        <v>3313</v>
      </c>
      <c r="L6" s="1105"/>
      <c r="M6" s="1105"/>
      <c r="N6" s="1169"/>
    </row>
    <row r="7" spans="1:14">
      <c r="A7" s="1168" t="s">
        <v>3314</v>
      </c>
      <c r="B7" s="1105"/>
      <c r="C7" s="1105" t="s">
        <v>3315</v>
      </c>
      <c r="D7" s="1105"/>
      <c r="E7" s="1105"/>
      <c r="F7" s="1169"/>
      <c r="G7" s="1105"/>
      <c r="H7" s="1168" t="s">
        <v>3316</v>
      </c>
      <c r="I7" s="1105"/>
      <c r="J7" s="1105"/>
      <c r="K7" s="1105" t="s">
        <v>3317</v>
      </c>
      <c r="L7" s="1105"/>
      <c r="M7" s="1105"/>
      <c r="N7" s="1169"/>
    </row>
    <row r="8" spans="1:14">
      <c r="A8" s="1168" t="s">
        <v>3318</v>
      </c>
      <c r="B8" s="1105"/>
      <c r="C8" s="1105" t="s">
        <v>3319</v>
      </c>
      <c r="D8" s="1105"/>
      <c r="E8" s="1105"/>
      <c r="F8" s="1169"/>
      <c r="G8" s="1105"/>
      <c r="H8" s="1168" t="s">
        <v>1824</v>
      </c>
      <c r="I8" s="1105"/>
      <c r="J8" s="1105"/>
      <c r="K8" s="1105" t="s">
        <v>1825</v>
      </c>
      <c r="L8" s="1105"/>
      <c r="M8" s="1105"/>
      <c r="N8" s="1169"/>
    </row>
    <row r="9" spans="1:14">
      <c r="A9" s="1168" t="s">
        <v>1826</v>
      </c>
      <c r="B9" s="1105"/>
      <c r="C9" s="1105" t="s">
        <v>1827</v>
      </c>
      <c r="D9" s="1105"/>
      <c r="E9" s="1105"/>
      <c r="F9" s="1169"/>
      <c r="G9" s="1105"/>
      <c r="H9" s="1168" t="s">
        <v>1828</v>
      </c>
      <c r="I9" s="1105"/>
      <c r="J9" s="1105"/>
      <c r="K9" s="1105"/>
      <c r="L9" s="1105"/>
      <c r="M9" s="1105"/>
      <c r="N9" s="1169"/>
    </row>
    <row r="10" spans="1:14">
      <c r="A10" s="1168" t="s">
        <v>1829</v>
      </c>
      <c r="B10" s="1105"/>
      <c r="C10" s="1105" t="s">
        <v>1830</v>
      </c>
      <c r="D10" s="1105"/>
      <c r="E10" s="1105"/>
      <c r="F10" s="1169"/>
      <c r="G10" s="1105"/>
      <c r="H10" s="1168" t="s">
        <v>1831</v>
      </c>
      <c r="I10" s="1105"/>
      <c r="J10" s="1105"/>
      <c r="K10" s="1105"/>
      <c r="L10" s="1105"/>
      <c r="M10" s="1105"/>
      <c r="N10" s="1169"/>
    </row>
    <row r="11" spans="1:14">
      <c r="A11" s="1168" t="s">
        <v>1832</v>
      </c>
      <c r="B11" s="1105"/>
      <c r="C11" s="1105"/>
      <c r="D11" s="1105"/>
      <c r="E11" s="1105"/>
      <c r="F11" s="1169"/>
      <c r="G11" s="1105"/>
      <c r="H11" s="1168"/>
      <c r="I11" s="1105"/>
      <c r="J11" s="1105"/>
      <c r="K11" s="1105"/>
      <c r="L11" s="1105"/>
      <c r="M11" s="1105"/>
      <c r="N11" s="1169"/>
    </row>
    <row r="12" spans="1:14" ht="15.6" thickBot="1">
      <c r="A12" s="1192"/>
      <c r="B12" s="1158"/>
      <c r="C12" s="1158"/>
      <c r="D12" s="1158"/>
      <c r="E12" s="1158"/>
      <c r="F12" s="1193"/>
      <c r="G12" s="1105"/>
      <c r="H12" s="1192"/>
      <c r="I12" s="1158"/>
      <c r="J12" s="1158"/>
      <c r="K12" s="1158"/>
      <c r="L12" s="1158"/>
      <c r="M12" s="1158"/>
      <c r="N12" s="1193"/>
    </row>
    <row r="13" spans="1:14">
      <c r="A13" s="1226"/>
      <c r="B13" s="1169"/>
      <c r="C13" s="1105"/>
      <c r="D13" s="1169"/>
      <c r="E13" s="1105"/>
      <c r="F13" s="1169"/>
      <c r="G13" s="1105"/>
      <c r="H13" s="1168"/>
      <c r="I13" s="1169"/>
      <c r="J13" s="1105"/>
      <c r="K13" s="1169"/>
      <c r="L13" s="1105"/>
      <c r="M13" s="1169"/>
      <c r="N13" s="1169"/>
    </row>
    <row r="14" spans="1:14">
      <c r="A14" s="1236"/>
      <c r="B14" s="1169"/>
      <c r="C14" s="17" t="s">
        <v>138</v>
      </c>
      <c r="D14" s="1118"/>
      <c r="E14" s="1105" t="s">
        <v>1833</v>
      </c>
      <c r="F14" s="1169"/>
      <c r="G14" s="1105"/>
      <c r="H14" s="1168" t="s">
        <v>1834</v>
      </c>
      <c r="I14" s="1167"/>
      <c r="J14" s="1168" t="s">
        <v>1834</v>
      </c>
      <c r="K14" s="1169"/>
      <c r="L14" s="1168" t="s">
        <v>1834</v>
      </c>
      <c r="M14" s="1169"/>
      <c r="N14" s="1169"/>
    </row>
    <row r="15" spans="1:14">
      <c r="A15" s="1235" t="s">
        <v>1357</v>
      </c>
      <c r="B15" s="1167" t="s">
        <v>1412</v>
      </c>
      <c r="C15" s="1105" t="s">
        <v>1835</v>
      </c>
      <c r="D15" s="73" t="s">
        <v>139</v>
      </c>
      <c r="E15" s="1105" t="s">
        <v>1835</v>
      </c>
      <c r="F15" s="1169"/>
      <c r="G15" s="1105"/>
      <c r="H15" s="1168" t="s">
        <v>1836</v>
      </c>
      <c r="I15" s="1118"/>
      <c r="J15" s="1168" t="s">
        <v>1836</v>
      </c>
      <c r="K15" s="1169"/>
      <c r="L15" s="1168" t="s">
        <v>1836</v>
      </c>
      <c r="M15" s="1169"/>
      <c r="N15" s="1235" t="s">
        <v>1357</v>
      </c>
    </row>
    <row r="16" spans="1:14">
      <c r="A16" s="1235" t="s">
        <v>1360</v>
      </c>
      <c r="B16" s="1167"/>
      <c r="C16" s="1105"/>
      <c r="D16" s="1169"/>
      <c r="E16" s="1105"/>
      <c r="F16" s="1169"/>
      <c r="G16" s="1105"/>
      <c r="H16" s="1225"/>
      <c r="I16" s="1118"/>
      <c r="J16" s="1105"/>
      <c r="K16" s="1169"/>
      <c r="L16" s="1105"/>
      <c r="M16" s="1169"/>
      <c r="N16" s="1235" t="s">
        <v>1360</v>
      </c>
    </row>
    <row r="17" spans="1:14" ht="15.6" thickBot="1">
      <c r="A17" s="1237"/>
      <c r="B17" s="1239" t="s">
        <v>446</v>
      </c>
      <c r="C17" s="1228" t="s">
        <v>447</v>
      </c>
      <c r="D17" s="1239"/>
      <c r="E17" s="1228" t="s">
        <v>448</v>
      </c>
      <c r="F17" s="1239"/>
      <c r="G17" s="1105"/>
      <c r="H17" s="1240" t="s">
        <v>449</v>
      </c>
      <c r="I17" s="1239"/>
      <c r="J17" s="1228" t="s">
        <v>1953</v>
      </c>
      <c r="K17" s="1239"/>
      <c r="L17" s="1228" t="s">
        <v>1954</v>
      </c>
      <c r="M17" s="1239"/>
      <c r="N17" s="1237"/>
    </row>
    <row r="18" spans="1:14">
      <c r="A18" s="1282">
        <v>1</v>
      </c>
      <c r="B18" s="1184" t="s">
        <v>1837</v>
      </c>
      <c r="C18" s="77" t="s">
        <v>140</v>
      </c>
      <c r="D18" s="1184"/>
      <c r="E18" s="1189"/>
      <c r="F18" s="1180"/>
      <c r="G18" s="1105"/>
      <c r="H18" s="1119"/>
      <c r="I18" s="1184"/>
      <c r="J18" s="1120"/>
      <c r="K18" s="1184"/>
      <c r="L18" s="1189"/>
      <c r="M18" s="1180"/>
      <c r="N18" s="1282">
        <v>1</v>
      </c>
    </row>
    <row r="19" spans="1:14">
      <c r="A19" s="1282">
        <v>2</v>
      </c>
      <c r="B19" s="1184" t="s">
        <v>1838</v>
      </c>
      <c r="C19" s="77" t="s">
        <v>141</v>
      </c>
      <c r="D19" s="1184"/>
      <c r="E19" s="1257"/>
      <c r="F19" s="1214"/>
      <c r="G19" s="1105"/>
      <c r="H19" s="1119"/>
      <c r="I19" s="1184"/>
      <c r="J19" s="1120"/>
      <c r="K19" s="1184"/>
      <c r="L19" s="1257"/>
      <c r="M19" s="1214"/>
      <c r="N19" s="1282">
        <v>2</v>
      </c>
    </row>
    <row r="20" spans="1:14">
      <c r="A20" s="1282">
        <v>3</v>
      </c>
      <c r="B20" s="1184" t="s">
        <v>3978</v>
      </c>
      <c r="C20" s="1867">
        <v>1917</v>
      </c>
      <c r="D20" s="1184"/>
      <c r="E20" s="1257"/>
      <c r="F20" s="1214"/>
      <c r="G20" s="1105"/>
      <c r="H20" s="1119"/>
      <c r="I20" s="1184"/>
      <c r="J20" s="1120"/>
      <c r="K20" s="1184"/>
      <c r="L20" s="1257"/>
      <c r="M20" s="1214"/>
      <c r="N20" s="1282">
        <v>3</v>
      </c>
    </row>
    <row r="21" spans="1:14">
      <c r="A21" s="1288">
        <v>4</v>
      </c>
      <c r="B21" s="1184" t="s">
        <v>3979</v>
      </c>
      <c r="C21" s="1867">
        <v>1927</v>
      </c>
      <c r="D21" s="1184"/>
      <c r="E21" s="1120"/>
      <c r="F21" s="1184"/>
      <c r="G21" s="1105"/>
      <c r="H21" s="1293"/>
      <c r="I21" s="1321"/>
      <c r="J21" s="1120"/>
      <c r="K21" s="1184"/>
      <c r="L21" s="1120"/>
      <c r="M21" s="1184"/>
      <c r="N21" s="1288">
        <v>4</v>
      </c>
    </row>
    <row r="22" spans="1:14">
      <c r="A22" s="1241">
        <v>5</v>
      </c>
      <c r="B22" s="1169" t="s">
        <v>1839</v>
      </c>
      <c r="C22" s="1163">
        <v>44</v>
      </c>
      <c r="D22" s="1169"/>
      <c r="E22" s="1105"/>
      <c r="F22" s="1169"/>
      <c r="G22" s="1105"/>
      <c r="H22" s="1242"/>
      <c r="I22" s="1322"/>
      <c r="J22" s="1105"/>
      <c r="K22" s="1169"/>
      <c r="L22" s="1105"/>
      <c r="M22" s="1169"/>
      <c r="N22" s="1241">
        <v>5</v>
      </c>
    </row>
    <row r="23" spans="1:14">
      <c r="A23" s="1288"/>
      <c r="B23" s="1184" t="s">
        <v>1840</v>
      </c>
      <c r="C23" s="1867"/>
      <c r="D23" s="1184"/>
      <c r="E23" s="1120"/>
      <c r="F23" s="1184"/>
      <c r="G23" s="1105"/>
      <c r="H23" s="1293"/>
      <c r="I23" s="1321"/>
      <c r="J23" s="1120"/>
      <c r="K23" s="1184"/>
      <c r="L23" s="1120"/>
      <c r="M23" s="1184"/>
      <c r="N23" s="1288"/>
    </row>
    <row r="24" spans="1:14">
      <c r="A24" s="1288">
        <v>6</v>
      </c>
      <c r="B24" s="1184" t="s">
        <v>1841</v>
      </c>
      <c r="C24" s="1867">
        <v>24</v>
      </c>
      <c r="D24" s="1184"/>
      <c r="E24" s="1120"/>
      <c r="F24" s="1184"/>
      <c r="G24" s="1105"/>
      <c r="H24" s="1293"/>
      <c r="I24" s="1321"/>
      <c r="J24" s="1120"/>
      <c r="K24" s="1184"/>
      <c r="L24" s="1120"/>
      <c r="M24" s="1184"/>
      <c r="N24" s="1288">
        <v>6</v>
      </c>
    </row>
    <row r="25" spans="1:14">
      <c r="A25" s="1288">
        <v>7</v>
      </c>
      <c r="B25" s="1184" t="s">
        <v>3983</v>
      </c>
      <c r="C25" s="1867">
        <v>6450</v>
      </c>
      <c r="D25" s="1184"/>
      <c r="E25" s="1120"/>
      <c r="F25" s="1184"/>
      <c r="G25" s="1105"/>
      <c r="H25" s="1293"/>
      <c r="I25" s="1321"/>
      <c r="J25" s="1120"/>
      <c r="K25" s="1184"/>
      <c r="L25" s="1120"/>
      <c r="M25" s="1184"/>
      <c r="N25" s="1288">
        <v>7</v>
      </c>
    </row>
    <row r="26" spans="1:14">
      <c r="A26" s="1288">
        <v>8</v>
      </c>
      <c r="B26" s="1184" t="s">
        <v>1842</v>
      </c>
      <c r="C26" s="1867"/>
      <c r="D26" s="1184"/>
      <c r="E26" s="1120"/>
      <c r="F26" s="1184"/>
      <c r="G26" s="1105"/>
      <c r="H26" s="1293"/>
      <c r="I26" s="1321"/>
      <c r="J26" s="1120"/>
      <c r="K26" s="1184"/>
      <c r="L26" s="1120"/>
      <c r="M26" s="1184"/>
      <c r="N26" s="1288">
        <v>8</v>
      </c>
    </row>
    <row r="27" spans="1:14">
      <c r="A27" s="1288">
        <v>9</v>
      </c>
      <c r="B27" s="1184" t="s">
        <v>1843</v>
      </c>
      <c r="C27" s="1867">
        <v>42</v>
      </c>
      <c r="D27" s="1184"/>
      <c r="E27" s="1120"/>
      <c r="F27" s="1184"/>
      <c r="G27" s="1105"/>
      <c r="H27" s="1293"/>
      <c r="I27" s="1321"/>
      <c r="J27" s="1120"/>
      <c r="K27" s="1184"/>
      <c r="L27" s="1120"/>
      <c r="M27" s="1184"/>
      <c r="N27" s="1288">
        <v>9</v>
      </c>
    </row>
    <row r="28" spans="1:14">
      <c r="A28" s="1288">
        <v>10</v>
      </c>
      <c r="B28" s="1184" t="s">
        <v>1844</v>
      </c>
      <c r="C28" s="1867"/>
      <c r="D28" s="1184"/>
      <c r="E28" s="1120"/>
      <c r="F28" s="1184"/>
      <c r="G28" s="1105"/>
      <c r="H28" s="1293"/>
      <c r="I28" s="1321"/>
      <c r="J28" s="1120"/>
      <c r="K28" s="1184"/>
      <c r="L28" s="1120"/>
      <c r="M28" s="1184"/>
      <c r="N28" s="1288">
        <v>10</v>
      </c>
    </row>
    <row r="29" spans="1:14">
      <c r="A29" s="1288">
        <v>11</v>
      </c>
      <c r="B29" s="1184" t="s">
        <v>3987</v>
      </c>
      <c r="C29" s="1868"/>
      <c r="D29" s="1294"/>
      <c r="E29" s="1275"/>
      <c r="F29" s="1294"/>
      <c r="G29" s="1183"/>
      <c r="H29" s="1295"/>
      <c r="I29" s="1323"/>
      <c r="J29" s="1275"/>
      <c r="K29" s="1294"/>
      <c r="L29" s="1275"/>
      <c r="M29" s="1294"/>
      <c r="N29" s="1288">
        <v>11</v>
      </c>
    </row>
    <row r="30" spans="1:14">
      <c r="A30" s="1288">
        <v>12</v>
      </c>
      <c r="B30" s="1184" t="s">
        <v>3988</v>
      </c>
      <c r="C30" s="1868">
        <v>108809</v>
      </c>
      <c r="D30" s="1294"/>
      <c r="E30" s="1275"/>
      <c r="F30" s="1294"/>
      <c r="G30" s="1183"/>
      <c r="H30" s="1295"/>
      <c r="I30" s="1323"/>
      <c r="J30" s="1275"/>
      <c r="K30" s="1294"/>
      <c r="L30" s="1275"/>
      <c r="M30" s="1294"/>
      <c r="N30" s="1288">
        <v>12</v>
      </c>
    </row>
    <row r="31" spans="1:14">
      <c r="A31" s="1288">
        <v>13</v>
      </c>
      <c r="B31" s="1184" t="s">
        <v>762</v>
      </c>
      <c r="C31" s="1867"/>
      <c r="D31" s="1184"/>
      <c r="E31" s="1120"/>
      <c r="F31" s="1184"/>
      <c r="G31" s="1105"/>
      <c r="H31" s="1293"/>
      <c r="I31" s="1321"/>
      <c r="J31" s="1120"/>
      <c r="K31" s="1184"/>
      <c r="L31" s="1120"/>
      <c r="M31" s="1184"/>
      <c r="N31" s="1288">
        <v>13</v>
      </c>
    </row>
    <row r="32" spans="1:14">
      <c r="A32" s="1282">
        <v>14</v>
      </c>
      <c r="B32" s="1184" t="s">
        <v>763</v>
      </c>
      <c r="C32" s="1869">
        <v>348451</v>
      </c>
      <c r="D32" s="1297"/>
      <c r="E32" s="1296"/>
      <c r="F32" s="1297"/>
      <c r="G32" s="1324"/>
      <c r="H32" s="1300"/>
      <c r="I32" s="1297"/>
      <c r="J32" s="1296"/>
      <c r="K32" s="1297"/>
      <c r="L32" s="1296"/>
      <c r="M32" s="1297"/>
      <c r="N32" s="1282">
        <v>14</v>
      </c>
    </row>
    <row r="33" spans="1:14">
      <c r="A33" s="1282">
        <v>15</v>
      </c>
      <c r="B33" s="1184" t="s">
        <v>764</v>
      </c>
      <c r="C33" s="1868">
        <v>28637769</v>
      </c>
      <c r="D33" s="1294"/>
      <c r="E33" s="1275"/>
      <c r="F33" s="1294"/>
      <c r="G33" s="1183"/>
      <c r="H33" s="1299"/>
      <c r="I33" s="1294"/>
      <c r="J33" s="1275"/>
      <c r="K33" s="1294"/>
      <c r="L33" s="1275"/>
      <c r="M33" s="1294"/>
      <c r="N33" s="1282">
        <v>15</v>
      </c>
    </row>
    <row r="34" spans="1:14">
      <c r="A34" s="1282">
        <v>16</v>
      </c>
      <c r="B34" s="1184" t="s">
        <v>4250</v>
      </c>
      <c r="C34" s="1868">
        <v>80488945</v>
      </c>
      <c r="D34" s="1294"/>
      <c r="E34" s="1275"/>
      <c r="F34" s="1294"/>
      <c r="G34" s="1183"/>
      <c r="H34" s="1299"/>
      <c r="I34" s="1294"/>
      <c r="J34" s="1275"/>
      <c r="K34" s="1294"/>
      <c r="L34" s="1275"/>
      <c r="M34" s="1294"/>
      <c r="N34" s="1282">
        <v>16</v>
      </c>
    </row>
    <row r="35" spans="1:14">
      <c r="A35" s="1282">
        <v>17</v>
      </c>
      <c r="B35" s="1184" t="s">
        <v>4251</v>
      </c>
      <c r="C35" s="1868">
        <v>19396406</v>
      </c>
      <c r="D35" s="1294"/>
      <c r="E35" s="1275"/>
      <c r="F35" s="1294"/>
      <c r="G35" s="1183"/>
      <c r="H35" s="1299"/>
      <c r="I35" s="1294"/>
      <c r="J35" s="1275"/>
      <c r="K35" s="1294"/>
      <c r="L35" s="1275"/>
      <c r="M35" s="1294"/>
      <c r="N35" s="1282">
        <v>17</v>
      </c>
    </row>
    <row r="36" spans="1:14">
      <c r="A36" s="1282">
        <v>18</v>
      </c>
      <c r="B36" s="1184" t="s">
        <v>4252</v>
      </c>
      <c r="C36" s="1868">
        <v>1698293</v>
      </c>
      <c r="D36" s="1294"/>
      <c r="E36" s="1275"/>
      <c r="F36" s="1294"/>
      <c r="G36" s="1183"/>
      <c r="H36" s="1299"/>
      <c r="I36" s="1294"/>
      <c r="J36" s="1275"/>
      <c r="K36" s="1294"/>
      <c r="L36" s="1275"/>
      <c r="M36" s="1294"/>
      <c r="N36" s="1282">
        <v>18</v>
      </c>
    </row>
    <row r="37" spans="1:14">
      <c r="A37" s="1282">
        <v>19</v>
      </c>
      <c r="B37" s="1184" t="s">
        <v>4253</v>
      </c>
      <c r="C37" s="1869">
        <f>SUM(C32:C36)</f>
        <v>130569864</v>
      </c>
      <c r="D37" s="1297"/>
      <c r="E37" s="1296">
        <f>SUM(E32:E36)</f>
        <v>0</v>
      </c>
      <c r="F37" s="1297"/>
      <c r="G37" s="1324"/>
      <c r="H37" s="1300">
        <f>SUM(H32:H36)</f>
        <v>0</v>
      </c>
      <c r="I37" s="1297"/>
      <c r="J37" s="1296">
        <f>SUM(J32:J36)</f>
        <v>0</v>
      </c>
      <c r="K37" s="1297"/>
      <c r="L37" s="1296">
        <f>SUM(L32:L36)</f>
        <v>0</v>
      </c>
      <c r="M37" s="1297"/>
      <c r="N37" s="1282">
        <v>19</v>
      </c>
    </row>
    <row r="38" spans="1:14">
      <c r="A38" s="1282">
        <v>20</v>
      </c>
      <c r="B38" s="1184" t="s">
        <v>4254</v>
      </c>
      <c r="C38" s="1871">
        <v>2967.4969000000001</v>
      </c>
      <c r="D38" s="1326"/>
      <c r="E38" s="1325"/>
      <c r="F38" s="1326"/>
      <c r="G38" s="1327"/>
      <c r="H38" s="1328"/>
      <c r="I38" s="1326"/>
      <c r="J38" s="1325"/>
      <c r="K38" s="1326"/>
      <c r="L38" s="1325"/>
      <c r="M38" s="1326"/>
      <c r="N38" s="1282">
        <v>20</v>
      </c>
    </row>
    <row r="39" spans="1:14">
      <c r="A39" s="1282">
        <v>21</v>
      </c>
      <c r="B39" s="1184" t="s">
        <v>4255</v>
      </c>
      <c r="C39" s="1867"/>
      <c r="D39" s="1184"/>
      <c r="E39" s="1120"/>
      <c r="F39" s="1184"/>
      <c r="G39" s="1105"/>
      <c r="H39" s="1119"/>
      <c r="I39" s="1184"/>
      <c r="J39" s="1120"/>
      <c r="K39" s="1184"/>
      <c r="L39" s="1120"/>
      <c r="M39" s="1184"/>
      <c r="N39" s="1282">
        <v>21</v>
      </c>
    </row>
    <row r="40" spans="1:14">
      <c r="A40" s="1282">
        <v>22</v>
      </c>
      <c r="B40" s="1184" t="s">
        <v>4256</v>
      </c>
      <c r="C40" s="1869">
        <v>510736</v>
      </c>
      <c r="D40" s="1297"/>
      <c r="E40" s="1296"/>
      <c r="F40" s="1297"/>
      <c r="G40" s="1324"/>
      <c r="H40" s="1300"/>
      <c r="I40" s="1297"/>
      <c r="J40" s="1296"/>
      <c r="K40" s="1297"/>
      <c r="L40" s="1296"/>
      <c r="M40" s="1297"/>
      <c r="N40" s="1282">
        <v>22</v>
      </c>
    </row>
    <row r="41" spans="1:14">
      <c r="A41" s="1282">
        <v>23</v>
      </c>
      <c r="B41" s="1184" t="s">
        <v>4257</v>
      </c>
      <c r="C41" s="1868"/>
      <c r="D41" s="1294"/>
      <c r="E41" s="1275"/>
      <c r="F41" s="1294"/>
      <c r="G41" s="1183"/>
      <c r="H41" s="1299"/>
      <c r="I41" s="1294"/>
      <c r="J41" s="1275"/>
      <c r="K41" s="1294"/>
      <c r="L41" s="1275"/>
      <c r="M41" s="1294"/>
      <c r="N41" s="1282">
        <v>23</v>
      </c>
    </row>
    <row r="42" spans="1:14">
      <c r="A42" s="1282">
        <v>24</v>
      </c>
      <c r="B42" s="1184" t="s">
        <v>4258</v>
      </c>
      <c r="C42" s="1868">
        <v>292427</v>
      </c>
      <c r="D42" s="1294"/>
      <c r="E42" s="1275"/>
      <c r="F42" s="1294"/>
      <c r="G42" s="1183"/>
      <c r="H42" s="1299"/>
      <c r="I42" s="1294"/>
      <c r="J42" s="1275"/>
      <c r="K42" s="1294"/>
      <c r="L42" s="1275"/>
      <c r="M42" s="1294"/>
      <c r="N42" s="1282">
        <v>24</v>
      </c>
    </row>
    <row r="43" spans="1:14">
      <c r="A43" s="1282">
        <v>25</v>
      </c>
      <c r="B43" s="1184" t="s">
        <v>4259</v>
      </c>
      <c r="C43" s="1868">
        <v>57804</v>
      </c>
      <c r="D43" s="1294"/>
      <c r="E43" s="1275"/>
      <c r="F43" s="1294"/>
      <c r="G43" s="1183"/>
      <c r="H43" s="1299"/>
      <c r="I43" s="1294"/>
      <c r="J43" s="1275"/>
      <c r="K43" s="1294"/>
      <c r="L43" s="1275"/>
      <c r="M43" s="1294"/>
      <c r="N43" s="1282">
        <v>25</v>
      </c>
    </row>
    <row r="44" spans="1:14">
      <c r="A44" s="1282">
        <v>26</v>
      </c>
      <c r="B44" s="1184" t="s">
        <v>4260</v>
      </c>
      <c r="C44" s="1868">
        <v>119614</v>
      </c>
      <c r="D44" s="1294"/>
      <c r="E44" s="1275"/>
      <c r="F44" s="1294"/>
      <c r="G44" s="1183"/>
      <c r="H44" s="1299"/>
      <c r="I44" s="1294"/>
      <c r="J44" s="1275"/>
      <c r="K44" s="1294"/>
      <c r="L44" s="1275"/>
      <c r="M44" s="1294"/>
      <c r="N44" s="1282">
        <v>26</v>
      </c>
    </row>
    <row r="45" spans="1:14">
      <c r="A45" s="1282">
        <v>27</v>
      </c>
      <c r="B45" s="1184" t="s">
        <v>4261</v>
      </c>
      <c r="C45" s="1868"/>
      <c r="D45" s="1294"/>
      <c r="E45" s="1275"/>
      <c r="F45" s="1294"/>
      <c r="G45" s="1183"/>
      <c r="H45" s="1299"/>
      <c r="I45" s="1294"/>
      <c r="J45" s="1275"/>
      <c r="K45" s="1294"/>
      <c r="L45" s="1275"/>
      <c r="M45" s="1294"/>
      <c r="N45" s="1282">
        <v>27</v>
      </c>
    </row>
    <row r="46" spans="1:14">
      <c r="A46" s="1282">
        <v>28</v>
      </c>
      <c r="B46" s="1184" t="s">
        <v>4262</v>
      </c>
      <c r="C46" s="1868">
        <v>39368</v>
      </c>
      <c r="D46" s="1294"/>
      <c r="E46" s="1275"/>
      <c r="F46" s="1294"/>
      <c r="G46" s="1183"/>
      <c r="H46" s="1299"/>
      <c r="I46" s="1294"/>
      <c r="J46" s="1275"/>
      <c r="K46" s="1294"/>
      <c r="L46" s="1275"/>
      <c r="M46" s="1294"/>
      <c r="N46" s="1282">
        <v>28</v>
      </c>
    </row>
    <row r="47" spans="1:14">
      <c r="A47" s="1282">
        <v>29</v>
      </c>
      <c r="B47" s="1184" t="s">
        <v>4263</v>
      </c>
      <c r="C47" s="1868">
        <v>10581</v>
      </c>
      <c r="D47" s="1294"/>
      <c r="E47" s="1275"/>
      <c r="F47" s="1294"/>
      <c r="G47" s="1183"/>
      <c r="H47" s="1299"/>
      <c r="I47" s="1294"/>
      <c r="J47" s="1275"/>
      <c r="K47" s="1294"/>
      <c r="L47" s="1275"/>
      <c r="M47" s="1294"/>
      <c r="N47" s="1282">
        <v>29</v>
      </c>
    </row>
    <row r="48" spans="1:14">
      <c r="A48" s="1282">
        <v>30</v>
      </c>
      <c r="B48" s="1184" t="s">
        <v>4264</v>
      </c>
      <c r="C48" s="1868">
        <v>59474</v>
      </c>
      <c r="D48" s="1294"/>
      <c r="E48" s="1275"/>
      <c r="F48" s="1294"/>
      <c r="G48" s="1183"/>
      <c r="H48" s="1299"/>
      <c r="I48" s="1294"/>
      <c r="J48" s="1275"/>
      <c r="K48" s="1294"/>
      <c r="L48" s="1275"/>
      <c r="M48" s="1294"/>
      <c r="N48" s="1282">
        <v>30</v>
      </c>
    </row>
    <row r="49" spans="1:14">
      <c r="A49" s="1282">
        <v>31</v>
      </c>
      <c r="B49" s="1184" t="s">
        <v>4265</v>
      </c>
      <c r="C49" s="1868">
        <v>263148</v>
      </c>
      <c r="D49" s="1294"/>
      <c r="E49" s="1275"/>
      <c r="F49" s="1294"/>
      <c r="G49" s="1183"/>
      <c r="H49" s="1299"/>
      <c r="I49" s="1294"/>
      <c r="K49" s="1294"/>
      <c r="L49" s="1275"/>
      <c r="M49" s="1294"/>
      <c r="N49" s="1282">
        <v>31</v>
      </c>
    </row>
    <row r="50" spans="1:14">
      <c r="A50" s="1282">
        <v>32</v>
      </c>
      <c r="B50" s="1184" t="s">
        <v>4266</v>
      </c>
      <c r="C50" s="1868">
        <v>211148</v>
      </c>
      <c r="D50" s="1294"/>
      <c r="E50" s="1275"/>
      <c r="F50" s="1294"/>
      <c r="G50" s="1183"/>
      <c r="H50" s="1299"/>
      <c r="I50" s="1294"/>
      <c r="J50" s="1275"/>
      <c r="K50" s="1294"/>
      <c r="L50" s="1275"/>
      <c r="M50" s="1294"/>
      <c r="N50" s="1282">
        <v>32</v>
      </c>
    </row>
    <row r="51" spans="1:14">
      <c r="A51" s="1282">
        <v>33</v>
      </c>
      <c r="B51" s="1184" t="s">
        <v>4267</v>
      </c>
      <c r="C51" s="1869">
        <f>SUM(C40:C50)</f>
        <v>1564300</v>
      </c>
      <c r="D51" s="1297"/>
      <c r="E51" s="1296">
        <f>SUM(E40:E50)</f>
        <v>0</v>
      </c>
      <c r="F51" s="1297"/>
      <c r="G51" s="1324"/>
      <c r="H51" s="1300">
        <f>SUM(H40:H50)</f>
        <v>0</v>
      </c>
      <c r="I51" s="1275"/>
      <c r="J51" s="1296">
        <f>SUM(J40:J50)</f>
        <v>0</v>
      </c>
      <c r="K51" s="1297"/>
      <c r="L51" s="1296">
        <f>SUM(L40:L50)</f>
        <v>0</v>
      </c>
      <c r="M51" s="1297"/>
      <c r="N51" s="1282">
        <v>33</v>
      </c>
    </row>
    <row r="52" spans="1:14">
      <c r="A52" s="1282">
        <v>34</v>
      </c>
      <c r="B52" s="1184" t="s">
        <v>4171</v>
      </c>
      <c r="C52" s="1871">
        <v>14.3766</v>
      </c>
      <c r="D52" s="1326"/>
      <c r="E52" s="1325"/>
      <c r="F52" s="1326"/>
      <c r="G52" s="1327"/>
      <c r="H52" s="1328"/>
      <c r="I52" s="1326"/>
      <c r="J52" s="1325"/>
      <c r="K52" s="1326"/>
      <c r="L52" s="1325"/>
      <c r="M52" s="1326"/>
      <c r="N52" s="1282">
        <v>34</v>
      </c>
    </row>
    <row r="53" spans="1:14">
      <c r="A53" s="1226"/>
      <c r="B53" s="1169"/>
      <c r="C53" s="1105"/>
      <c r="D53" s="1169"/>
      <c r="E53" s="1105"/>
      <c r="F53" s="1169"/>
      <c r="G53" s="1105"/>
      <c r="H53" s="1168"/>
      <c r="I53" s="1105"/>
      <c r="J53" s="1105"/>
      <c r="K53" s="1105"/>
      <c r="L53" s="1105"/>
      <c r="M53" s="1105"/>
      <c r="N53" s="1226"/>
    </row>
    <row r="54" spans="1:14">
      <c r="A54" s="1226"/>
      <c r="B54" s="1169"/>
      <c r="C54" s="1105"/>
      <c r="D54" s="1169"/>
      <c r="E54" s="1105"/>
      <c r="F54" s="1169"/>
      <c r="G54" s="1105"/>
      <c r="H54" s="1168"/>
      <c r="I54" s="1105"/>
      <c r="J54" s="1105"/>
      <c r="K54" s="1105"/>
      <c r="L54" s="1105"/>
      <c r="M54" s="1105"/>
      <c r="N54" s="1226"/>
    </row>
    <row r="55" spans="1:14">
      <c r="A55" s="1226"/>
      <c r="B55" s="1169"/>
      <c r="C55" s="1105"/>
      <c r="D55" s="1169"/>
      <c r="E55" s="1105"/>
      <c r="F55" s="1169"/>
      <c r="G55" s="1105"/>
      <c r="H55" s="1168"/>
      <c r="I55" s="1105"/>
      <c r="J55" s="1105"/>
      <c r="K55" s="1105"/>
      <c r="L55" s="1105"/>
      <c r="M55" s="1105"/>
      <c r="N55" s="1226"/>
    </row>
    <row r="56" spans="1:14">
      <c r="A56" s="1226"/>
      <c r="B56" s="1169"/>
      <c r="C56" s="1105"/>
      <c r="D56" s="1169"/>
      <c r="E56" s="1105"/>
      <c r="F56" s="1169"/>
      <c r="G56" s="1105"/>
      <c r="H56" s="1168"/>
      <c r="I56" s="1105"/>
      <c r="J56" s="1105"/>
      <c r="K56" s="1105"/>
      <c r="L56" s="1105"/>
      <c r="M56" s="1105"/>
      <c r="N56" s="1226"/>
    </row>
    <row r="57" spans="1:14">
      <c r="A57" s="1226"/>
      <c r="B57" s="1169"/>
      <c r="C57" s="1105"/>
      <c r="D57" s="1169"/>
      <c r="E57" s="1105"/>
      <c r="F57" s="1169"/>
      <c r="G57" s="1105"/>
      <c r="H57" s="1168"/>
      <c r="I57" s="1105"/>
      <c r="J57" s="1105"/>
      <c r="K57" s="1105"/>
      <c r="L57" s="1105"/>
      <c r="M57" s="1105"/>
      <c r="N57" s="1226"/>
    </row>
    <row r="58" spans="1:14">
      <c r="A58" s="1226"/>
      <c r="B58" s="1169"/>
      <c r="C58" s="1105"/>
      <c r="D58" s="1169"/>
      <c r="E58" s="1105"/>
      <c r="F58" s="1169"/>
      <c r="G58" s="1105"/>
      <c r="H58" s="1168"/>
      <c r="I58" s="1105"/>
      <c r="J58" s="1105"/>
      <c r="K58" s="1105"/>
      <c r="L58" s="1105"/>
      <c r="M58" s="1105"/>
      <c r="N58" s="1226"/>
    </row>
    <row r="59" spans="1:14">
      <c r="A59" s="1226"/>
      <c r="B59" s="1169"/>
      <c r="C59" s="1105"/>
      <c r="D59" s="1169"/>
      <c r="E59" s="1105"/>
      <c r="F59" s="1169"/>
      <c r="G59" s="1105"/>
      <c r="H59" s="1168"/>
      <c r="I59" s="1105"/>
      <c r="J59" s="1105"/>
      <c r="K59" s="1105"/>
      <c r="L59" s="1105"/>
      <c r="M59" s="1105"/>
      <c r="N59" s="1226"/>
    </row>
    <row r="60" spans="1:14">
      <c r="A60" s="1226"/>
      <c r="B60" s="1169"/>
      <c r="C60" s="1105"/>
      <c r="D60" s="1169"/>
      <c r="E60" s="1105"/>
      <c r="F60" s="1169"/>
      <c r="G60" s="1105"/>
      <c r="H60" s="1168"/>
      <c r="I60" s="1105"/>
      <c r="J60" s="1105"/>
      <c r="K60" s="1105"/>
      <c r="L60" s="1105"/>
      <c r="M60" s="1105"/>
      <c r="N60" s="1226"/>
    </row>
    <row r="61" spans="1:14">
      <c r="A61" s="1226"/>
      <c r="B61" s="1169"/>
      <c r="C61" s="1105"/>
      <c r="D61" s="1169"/>
      <c r="E61" s="1105"/>
      <c r="F61" s="1169"/>
      <c r="G61" s="1105"/>
      <c r="H61" s="1168"/>
      <c r="I61" s="1105"/>
      <c r="J61" s="1105"/>
      <c r="K61" s="1105"/>
      <c r="L61" s="1105"/>
      <c r="M61" s="1105"/>
      <c r="N61" s="1226"/>
    </row>
    <row r="62" spans="1:14">
      <c r="A62" s="1226"/>
      <c r="B62" s="1169"/>
      <c r="C62" s="1105"/>
      <c r="D62" s="1169"/>
      <c r="E62" s="1105"/>
      <c r="F62" s="1169"/>
      <c r="G62" s="1105"/>
      <c r="H62" s="1168"/>
      <c r="I62" s="1105"/>
      <c r="J62" s="1105"/>
      <c r="K62" s="1105"/>
      <c r="L62" s="1105"/>
      <c r="M62" s="1105"/>
      <c r="N62" s="1226"/>
    </row>
    <row r="63" spans="1:14">
      <c r="A63" s="1226"/>
      <c r="B63" s="1169"/>
      <c r="C63" s="1105"/>
      <c r="D63" s="1169"/>
      <c r="E63" s="1105"/>
      <c r="F63" s="1169"/>
      <c r="G63" s="1105"/>
      <c r="H63" s="1168"/>
      <c r="I63" s="1105"/>
      <c r="J63" s="1105"/>
      <c r="K63" s="1105"/>
      <c r="L63" s="1105"/>
      <c r="M63" s="1105"/>
      <c r="N63" s="1226"/>
    </row>
    <row r="64" spans="1:14" ht="15.6" thickBot="1">
      <c r="A64" s="1245"/>
      <c r="B64" s="1193"/>
      <c r="C64" s="1158"/>
      <c r="D64" s="1193"/>
      <c r="E64" s="1158"/>
      <c r="F64" s="1193"/>
      <c r="G64" s="1105"/>
      <c r="H64" s="1192"/>
      <c r="I64" s="1158"/>
      <c r="J64" s="1158"/>
      <c r="K64" s="1158"/>
      <c r="L64" s="1158"/>
      <c r="M64" s="1158"/>
      <c r="N64" s="1245"/>
    </row>
    <row r="65" spans="1:14">
      <c r="A65" s="1329"/>
      <c r="B65" s="1329"/>
      <c r="C65" s="1329"/>
      <c r="D65" s="1329"/>
      <c r="E65" s="1329"/>
      <c r="F65" s="1329"/>
      <c r="G65" s="1105"/>
      <c r="H65" s="1329"/>
      <c r="I65" s="1329"/>
      <c r="J65" s="1329"/>
      <c r="K65" s="1329"/>
      <c r="L65" s="1329"/>
      <c r="M65" s="1329"/>
      <c r="N65" s="1329"/>
    </row>
    <row r="66" spans="1:14" ht="15.6">
      <c r="A66" s="115" t="s">
        <v>3440</v>
      </c>
      <c r="B66" s="1105"/>
      <c r="C66" s="1105"/>
      <c r="D66" s="1105"/>
      <c r="E66" s="1105"/>
      <c r="F66" s="1105"/>
      <c r="G66" s="1105"/>
      <c r="H66" s="115" t="s">
        <v>4172</v>
      </c>
      <c r="I66" s="1105"/>
      <c r="J66" s="1105"/>
      <c r="K66" s="1106"/>
    </row>
    <row r="67" spans="1:14">
      <c r="A67" s="1106" t="s">
        <v>4173</v>
      </c>
      <c r="B67" s="1106"/>
      <c r="C67" s="1106"/>
      <c r="D67" s="1106"/>
      <c r="E67" s="1106"/>
      <c r="F67" s="1106"/>
      <c r="G67" s="1105"/>
      <c r="H67" s="1106" t="s">
        <v>4174</v>
      </c>
      <c r="I67" s="1106"/>
      <c r="J67" s="1106"/>
      <c r="K67" s="1106"/>
      <c r="L67" s="1106"/>
      <c r="M67" s="1106"/>
      <c r="N67" s="1106"/>
    </row>
    <row r="70" spans="1:14" ht="15.6">
      <c r="A70" s="71" t="s">
        <v>3620</v>
      </c>
      <c r="B70" s="1106"/>
      <c r="C70" s="1106"/>
      <c r="D70" s="1106"/>
      <c r="E70" s="1106"/>
      <c r="F70" s="1106"/>
    </row>
    <row r="72" spans="1:14" ht="16.2" thickBot="1">
      <c r="A72" s="1175" t="str">
        <f>'Data Sheet'!$C$25</f>
        <v>Rochester Gas &amp; Electric Corporation</v>
      </c>
      <c r="B72" s="1105"/>
      <c r="C72" s="1330"/>
      <c r="D72" s="1330"/>
      <c r="E72" s="1248" t="str">
        <f>'Data Sheet'!$C$40</f>
        <v xml:space="preserve"> </v>
      </c>
      <c r="F72" s="1105" t="str">
        <f>'Data Sheet'!$C$38</f>
        <v>12/31/2013</v>
      </c>
      <c r="G72" s="1105"/>
      <c r="H72" s="1175" t="str">
        <f>'Data Sheet'!$C$25</f>
        <v>Rochester Gas &amp; Electric Corporation</v>
      </c>
      <c r="I72" s="1105"/>
      <c r="J72" s="1330"/>
      <c r="K72" s="1330"/>
      <c r="L72" s="1248" t="str">
        <f>'Data Sheet'!$C$40</f>
        <v xml:space="preserve"> </v>
      </c>
      <c r="M72" s="1105" t="str">
        <f>'Data Sheet'!$C$38</f>
        <v>12/31/2013</v>
      </c>
      <c r="N72" s="1106"/>
    </row>
    <row r="73" spans="1:14">
      <c r="A73" s="1107"/>
      <c r="B73" s="1108"/>
      <c r="C73" s="1108"/>
      <c r="D73" s="1108"/>
      <c r="E73" s="1108"/>
      <c r="F73" s="1165"/>
      <c r="G73" s="1105"/>
      <c r="H73" s="1107"/>
      <c r="I73" s="1108"/>
      <c r="J73" s="1108"/>
      <c r="K73" s="1108"/>
      <c r="L73" s="1108"/>
      <c r="M73" s="1108"/>
      <c r="N73" s="1207"/>
    </row>
    <row r="74" spans="1:14" ht="15.6">
      <c r="A74" s="68" t="s">
        <v>4124</v>
      </c>
      <c r="B74" s="71"/>
      <c r="C74" s="71"/>
      <c r="D74" s="1106"/>
      <c r="E74" s="1106"/>
      <c r="F74" s="1167"/>
      <c r="G74" s="1105"/>
      <c r="H74" s="68" t="s">
        <v>4124</v>
      </c>
      <c r="I74" s="71"/>
      <c r="J74" s="71"/>
      <c r="K74" s="1106"/>
      <c r="L74" s="1106"/>
      <c r="M74" s="1106"/>
      <c r="N74" s="1169"/>
    </row>
    <row r="75" spans="1:14" ht="16.2" thickBot="1">
      <c r="A75" s="728"/>
      <c r="B75" s="729"/>
      <c r="C75" s="729"/>
      <c r="D75" s="1228"/>
      <c r="E75" s="1228"/>
      <c r="F75" s="1239"/>
      <c r="G75" s="1105"/>
      <c r="H75" s="728"/>
      <c r="I75" s="729"/>
      <c r="J75" s="729"/>
      <c r="K75" s="729"/>
      <c r="L75" s="1228"/>
      <c r="M75" s="1228"/>
      <c r="N75" s="1193"/>
    </row>
    <row r="76" spans="1:14">
      <c r="A76" s="1107" t="s">
        <v>3310</v>
      </c>
      <c r="B76" s="1108"/>
      <c r="C76" s="1108" t="s">
        <v>3311</v>
      </c>
      <c r="D76" s="1108"/>
      <c r="E76" s="1108"/>
      <c r="F76" s="1165"/>
      <c r="G76" s="1105"/>
      <c r="H76" s="1168" t="s">
        <v>3312</v>
      </c>
      <c r="I76" s="1105"/>
      <c r="J76" s="1105"/>
      <c r="K76" s="1105" t="s">
        <v>3313</v>
      </c>
      <c r="L76" s="1105"/>
      <c r="M76" s="1105"/>
      <c r="N76" s="1169"/>
    </row>
    <row r="77" spans="1:14">
      <c r="A77" s="1168" t="s">
        <v>3314</v>
      </c>
      <c r="B77" s="1105"/>
      <c r="C77" s="1105" t="s">
        <v>3315</v>
      </c>
      <c r="D77" s="1105"/>
      <c r="E77" s="1105"/>
      <c r="F77" s="1169"/>
      <c r="G77" s="1105"/>
      <c r="H77" s="1168" t="s">
        <v>3316</v>
      </c>
      <c r="I77" s="1105"/>
      <c r="J77" s="1105"/>
      <c r="K77" s="1105" t="s">
        <v>3317</v>
      </c>
      <c r="L77" s="1105"/>
      <c r="M77" s="1105"/>
      <c r="N77" s="1169"/>
    </row>
    <row r="78" spans="1:14">
      <c r="A78" s="1168" t="s">
        <v>3318</v>
      </c>
      <c r="B78" s="1105"/>
      <c r="C78" s="1105" t="s">
        <v>3319</v>
      </c>
      <c r="D78" s="1105"/>
      <c r="E78" s="1105"/>
      <c r="F78" s="1169"/>
      <c r="G78" s="1105"/>
      <c r="H78" s="1168" t="s">
        <v>1824</v>
      </c>
      <c r="I78" s="1105"/>
      <c r="J78" s="1105"/>
      <c r="K78" s="1105" t="s">
        <v>1825</v>
      </c>
      <c r="L78" s="1105"/>
      <c r="M78" s="1105"/>
      <c r="N78" s="1169"/>
    </row>
    <row r="79" spans="1:14">
      <c r="A79" s="1168" t="s">
        <v>1826</v>
      </c>
      <c r="B79" s="1105"/>
      <c r="C79" s="1105" t="s">
        <v>1827</v>
      </c>
      <c r="D79" s="1105"/>
      <c r="E79" s="1105"/>
      <c r="F79" s="1169"/>
      <c r="G79" s="1105"/>
      <c r="H79" s="1168" t="s">
        <v>1828</v>
      </c>
      <c r="I79" s="1105"/>
      <c r="J79" s="1105"/>
      <c r="K79" s="1105"/>
      <c r="L79" s="1105"/>
      <c r="M79" s="1105"/>
      <c r="N79" s="1169"/>
    </row>
    <row r="80" spans="1:14">
      <c r="A80" s="1168" t="s">
        <v>1829</v>
      </c>
      <c r="B80" s="1105"/>
      <c r="C80" s="1105" t="s">
        <v>1830</v>
      </c>
      <c r="D80" s="1105"/>
      <c r="E80" s="1105"/>
      <c r="F80" s="1169"/>
      <c r="G80" s="1105"/>
      <c r="H80" s="1168" t="s">
        <v>1831</v>
      </c>
      <c r="I80" s="1105"/>
      <c r="J80" s="1105"/>
      <c r="K80" s="1105"/>
      <c r="L80" s="1105"/>
      <c r="M80" s="1105"/>
      <c r="N80" s="1169"/>
    </row>
    <row r="81" spans="1:14">
      <c r="A81" s="1168" t="s">
        <v>1832</v>
      </c>
      <c r="B81" s="1105"/>
      <c r="C81" s="1105"/>
      <c r="D81" s="1105"/>
      <c r="E81" s="1105"/>
      <c r="F81" s="1169"/>
      <c r="G81" s="1105"/>
      <c r="H81" s="1168"/>
      <c r="I81" s="1105"/>
      <c r="J81" s="1105"/>
      <c r="K81" s="1105"/>
      <c r="L81" s="1105"/>
      <c r="M81" s="1105"/>
      <c r="N81" s="1169"/>
    </row>
    <row r="82" spans="1:14" ht="15.6" thickBot="1">
      <c r="A82" s="1192"/>
      <c r="B82" s="1158"/>
      <c r="C82" s="1158"/>
      <c r="D82" s="1158"/>
      <c r="E82" s="1158"/>
      <c r="F82" s="1193"/>
      <c r="G82" s="1105"/>
      <c r="H82" s="1192"/>
      <c r="I82" s="1158"/>
      <c r="J82" s="1158"/>
      <c r="K82" s="1158"/>
      <c r="L82" s="1158"/>
      <c r="M82" s="1158"/>
      <c r="N82" s="1193"/>
    </row>
    <row r="83" spans="1:14">
      <c r="A83" s="1226"/>
      <c r="B83" s="1169"/>
      <c r="C83" s="1105"/>
      <c r="D83" s="1169"/>
      <c r="E83" s="1105"/>
      <c r="F83" s="1169"/>
      <c r="G83" s="1105"/>
      <c r="H83" s="1168"/>
      <c r="I83" s="1169"/>
      <c r="J83" s="1105"/>
      <c r="K83" s="1169"/>
      <c r="L83" s="1105"/>
      <c r="M83" s="1169"/>
      <c r="N83" s="1169"/>
    </row>
    <row r="84" spans="1:14">
      <c r="A84" s="1236"/>
      <c r="B84" s="1169"/>
      <c r="C84" s="1105" t="s">
        <v>1833</v>
      </c>
      <c r="D84" s="1118"/>
      <c r="E84" s="1105" t="s">
        <v>1833</v>
      </c>
      <c r="F84" s="1169"/>
      <c r="G84" s="1105"/>
      <c r="H84" s="1168" t="s">
        <v>1834</v>
      </c>
      <c r="I84" s="1167"/>
      <c r="J84" s="1168" t="s">
        <v>1834</v>
      </c>
      <c r="K84" s="1169"/>
      <c r="L84" s="1168" t="s">
        <v>1834</v>
      </c>
      <c r="M84" s="1169"/>
      <c r="N84" s="1169"/>
    </row>
    <row r="85" spans="1:14">
      <c r="A85" s="1235" t="s">
        <v>1357</v>
      </c>
      <c r="B85" s="1167" t="s">
        <v>1412</v>
      </c>
      <c r="C85" s="1105" t="s">
        <v>1835</v>
      </c>
      <c r="D85" s="1169"/>
      <c r="E85" s="1105" t="s">
        <v>1835</v>
      </c>
      <c r="F85" s="1169"/>
      <c r="G85" s="1105"/>
      <c r="H85" s="1168" t="s">
        <v>1836</v>
      </c>
      <c r="I85" s="1118"/>
      <c r="J85" s="1168" t="s">
        <v>1836</v>
      </c>
      <c r="K85" s="1169"/>
      <c r="L85" s="1168" t="s">
        <v>1836</v>
      </c>
      <c r="M85" s="1169"/>
      <c r="N85" s="1235" t="s">
        <v>1357</v>
      </c>
    </row>
    <row r="86" spans="1:14">
      <c r="A86" s="1235" t="s">
        <v>1360</v>
      </c>
      <c r="B86" s="1167"/>
      <c r="C86" s="1105"/>
      <c r="D86" s="1169"/>
      <c r="E86" s="1105"/>
      <c r="F86" s="1169"/>
      <c r="G86" s="1105"/>
      <c r="H86" s="1225"/>
      <c r="I86" s="1118"/>
      <c r="J86" s="1105"/>
      <c r="K86" s="1169"/>
      <c r="L86" s="1105"/>
      <c r="M86" s="1169"/>
      <c r="N86" s="1235" t="s">
        <v>1360</v>
      </c>
    </row>
    <row r="87" spans="1:14" ht="15.6" thickBot="1">
      <c r="A87" s="1237"/>
      <c r="B87" s="1239" t="s">
        <v>446</v>
      </c>
      <c r="C87" s="1228" t="s">
        <v>447</v>
      </c>
      <c r="D87" s="1239"/>
      <c r="E87" s="1228" t="s">
        <v>448</v>
      </c>
      <c r="F87" s="1239"/>
      <c r="G87" s="1105"/>
      <c r="H87" s="1240" t="s">
        <v>449</v>
      </c>
      <c r="I87" s="1239"/>
      <c r="J87" s="1228" t="s">
        <v>1953</v>
      </c>
      <c r="K87" s="1239"/>
      <c r="L87" s="1228" t="s">
        <v>1954</v>
      </c>
      <c r="M87" s="1239"/>
      <c r="N87" s="1237"/>
    </row>
    <row r="88" spans="1:14">
      <c r="A88" s="1282">
        <v>1</v>
      </c>
      <c r="B88" s="1184" t="s">
        <v>1837</v>
      </c>
      <c r="C88" s="1120"/>
      <c r="D88" s="1184"/>
      <c r="E88" s="1189"/>
      <c r="F88" s="1180"/>
      <c r="G88" s="1105"/>
      <c r="H88" s="1119"/>
      <c r="I88" s="1184"/>
      <c r="J88" s="1120"/>
      <c r="K88" s="1184"/>
      <c r="L88" s="1189"/>
      <c r="M88" s="1180"/>
      <c r="N88" s="1282">
        <v>1</v>
      </c>
    </row>
    <row r="89" spans="1:14">
      <c r="A89" s="1282">
        <v>2</v>
      </c>
      <c r="B89" s="1184" t="s">
        <v>1838</v>
      </c>
      <c r="C89" s="1120"/>
      <c r="D89" s="1184"/>
      <c r="E89" s="1257"/>
      <c r="F89" s="1214"/>
      <c r="G89" s="1105"/>
      <c r="H89" s="1119"/>
      <c r="I89" s="1184"/>
      <c r="J89" s="1120"/>
      <c r="K89" s="1184"/>
      <c r="L89" s="1257"/>
      <c r="M89" s="1214"/>
      <c r="N89" s="1282">
        <v>2</v>
      </c>
    </row>
    <row r="90" spans="1:14">
      <c r="A90" s="1282">
        <v>3</v>
      </c>
      <c r="B90" s="1184" t="s">
        <v>3978</v>
      </c>
      <c r="C90" s="1120"/>
      <c r="D90" s="1184"/>
      <c r="E90" s="1257"/>
      <c r="F90" s="1214"/>
      <c r="G90" s="1105"/>
      <c r="H90" s="1119"/>
      <c r="I90" s="1184"/>
      <c r="J90" s="1120"/>
      <c r="K90" s="1184"/>
      <c r="L90" s="1257"/>
      <c r="M90" s="1214"/>
      <c r="N90" s="1282">
        <v>3</v>
      </c>
    </row>
    <row r="91" spans="1:14">
      <c r="A91" s="1288">
        <v>4</v>
      </c>
      <c r="B91" s="1184" t="s">
        <v>3979</v>
      </c>
      <c r="C91" s="1120"/>
      <c r="D91" s="1184"/>
      <c r="E91" s="1120"/>
      <c r="F91" s="1184"/>
      <c r="G91" s="1105"/>
      <c r="H91" s="1293"/>
      <c r="I91" s="1321"/>
      <c r="J91" s="1120"/>
      <c r="K91" s="1184"/>
      <c r="L91" s="1120"/>
      <c r="M91" s="1184"/>
      <c r="N91" s="1288">
        <v>4</v>
      </c>
    </row>
    <row r="92" spans="1:14">
      <c r="A92" s="1241">
        <v>5</v>
      </c>
      <c r="B92" s="1169" t="s">
        <v>1839</v>
      </c>
      <c r="C92" s="1105"/>
      <c r="D92" s="1169"/>
      <c r="E92" s="1105"/>
      <c r="F92" s="1169"/>
      <c r="G92" s="1105"/>
      <c r="H92" s="1242"/>
      <c r="I92" s="1322"/>
      <c r="J92" s="1105"/>
      <c r="K92" s="1169"/>
      <c r="L92" s="1105"/>
      <c r="M92" s="1169"/>
      <c r="N92" s="1241">
        <v>5</v>
      </c>
    </row>
    <row r="93" spans="1:14">
      <c r="A93" s="1288"/>
      <c r="B93" s="1184" t="s">
        <v>1840</v>
      </c>
      <c r="C93" s="1120"/>
      <c r="D93" s="1184"/>
      <c r="E93" s="1120"/>
      <c r="F93" s="1184"/>
      <c r="G93" s="1105"/>
      <c r="H93" s="1293"/>
      <c r="I93" s="1321"/>
      <c r="J93" s="1120"/>
      <c r="K93" s="1184"/>
      <c r="L93" s="1120"/>
      <c r="M93" s="1184"/>
      <c r="N93" s="1288"/>
    </row>
    <row r="94" spans="1:14">
      <c r="A94" s="1288">
        <v>6</v>
      </c>
      <c r="B94" s="1184" t="s">
        <v>1841</v>
      </c>
      <c r="C94" s="1120"/>
      <c r="D94" s="1184"/>
      <c r="E94" s="1120"/>
      <c r="F94" s="1184"/>
      <c r="G94" s="1105"/>
      <c r="H94" s="1293"/>
      <c r="I94" s="1321"/>
      <c r="J94" s="1120"/>
      <c r="K94" s="1184"/>
      <c r="L94" s="1120"/>
      <c r="M94" s="1184"/>
      <c r="N94" s="1288">
        <v>6</v>
      </c>
    </row>
    <row r="95" spans="1:14">
      <c r="A95" s="1288">
        <v>7</v>
      </c>
      <c r="B95" s="1184" t="s">
        <v>3983</v>
      </c>
      <c r="C95" s="1120"/>
      <c r="D95" s="1184"/>
      <c r="E95" s="1120"/>
      <c r="F95" s="1184"/>
      <c r="G95" s="1105"/>
      <c r="H95" s="1293"/>
      <c r="I95" s="1321"/>
      <c r="J95" s="1120"/>
      <c r="K95" s="1184"/>
      <c r="L95" s="1120"/>
      <c r="M95" s="1184"/>
      <c r="N95" s="1288">
        <v>7</v>
      </c>
    </row>
    <row r="96" spans="1:14">
      <c r="A96" s="1288">
        <v>8</v>
      </c>
      <c r="B96" s="1184" t="s">
        <v>1842</v>
      </c>
      <c r="C96" s="1120"/>
      <c r="D96" s="1184"/>
      <c r="E96" s="1120"/>
      <c r="F96" s="1184"/>
      <c r="G96" s="1105"/>
      <c r="H96" s="1293"/>
      <c r="I96" s="1321"/>
      <c r="J96" s="1120"/>
      <c r="K96" s="1184"/>
      <c r="L96" s="1120"/>
      <c r="M96" s="1184"/>
      <c r="N96" s="1288">
        <v>8</v>
      </c>
    </row>
    <row r="97" spans="1:14">
      <c r="A97" s="1288">
        <v>9</v>
      </c>
      <c r="B97" s="1184" t="s">
        <v>1843</v>
      </c>
      <c r="C97" s="1120"/>
      <c r="D97" s="1184"/>
      <c r="E97" s="1120"/>
      <c r="F97" s="1184"/>
      <c r="G97" s="1105"/>
      <c r="H97" s="1293"/>
      <c r="I97" s="1321"/>
      <c r="J97" s="1120"/>
      <c r="K97" s="1184"/>
      <c r="L97" s="1120"/>
      <c r="M97" s="1184"/>
      <c r="N97" s="1288">
        <v>9</v>
      </c>
    </row>
    <row r="98" spans="1:14">
      <c r="A98" s="1288">
        <v>10</v>
      </c>
      <c r="B98" s="1184" t="s">
        <v>1844</v>
      </c>
      <c r="C98" s="1120"/>
      <c r="D98" s="1184"/>
      <c r="E98" s="1120"/>
      <c r="F98" s="1184"/>
      <c r="G98" s="1105"/>
      <c r="H98" s="1293"/>
      <c r="I98" s="1321"/>
      <c r="J98" s="1120"/>
      <c r="K98" s="1184"/>
      <c r="L98" s="1120"/>
      <c r="M98" s="1184"/>
      <c r="N98" s="1288">
        <v>10</v>
      </c>
    </row>
    <row r="99" spans="1:14">
      <c r="A99" s="1288">
        <v>11</v>
      </c>
      <c r="B99" s="1184" t="s">
        <v>3987</v>
      </c>
      <c r="C99" s="1275"/>
      <c r="D99" s="1294"/>
      <c r="E99" s="1275"/>
      <c r="F99" s="1294"/>
      <c r="G99" s="1183"/>
      <c r="H99" s="1295"/>
      <c r="I99" s="1323"/>
      <c r="J99" s="1275"/>
      <c r="K99" s="1294"/>
      <c r="L99" s="1275"/>
      <c r="M99" s="1294"/>
      <c r="N99" s="1288">
        <v>11</v>
      </c>
    </row>
    <row r="100" spans="1:14">
      <c r="A100" s="1288">
        <v>12</v>
      </c>
      <c r="B100" s="1184" t="s">
        <v>3988</v>
      </c>
      <c r="C100" s="1275"/>
      <c r="D100" s="1294"/>
      <c r="E100" s="1275"/>
      <c r="F100" s="1294"/>
      <c r="G100" s="1183"/>
      <c r="H100" s="1295"/>
      <c r="I100" s="1323"/>
      <c r="J100" s="1275"/>
      <c r="K100" s="1294"/>
      <c r="L100" s="1275"/>
      <c r="M100" s="1294"/>
      <c r="N100" s="1288">
        <v>12</v>
      </c>
    </row>
    <row r="101" spans="1:14">
      <c r="A101" s="1288">
        <v>13</v>
      </c>
      <c r="B101" s="1184" t="s">
        <v>762</v>
      </c>
      <c r="C101" s="1120"/>
      <c r="D101" s="1184"/>
      <c r="E101" s="1120"/>
      <c r="F101" s="1184"/>
      <c r="G101" s="1105"/>
      <c r="H101" s="1293"/>
      <c r="I101" s="1321"/>
      <c r="J101" s="1120"/>
      <c r="K101" s="1184"/>
      <c r="L101" s="1120"/>
      <c r="M101" s="1184"/>
      <c r="N101" s="1288">
        <v>13</v>
      </c>
    </row>
    <row r="102" spans="1:14">
      <c r="A102" s="1282">
        <v>14</v>
      </c>
      <c r="B102" s="1184" t="s">
        <v>763</v>
      </c>
      <c r="C102" s="1296"/>
      <c r="D102" s="1297"/>
      <c r="E102" s="1296"/>
      <c r="F102" s="1297"/>
      <c r="G102" s="1324"/>
      <c r="H102" s="1300"/>
      <c r="I102" s="1297"/>
      <c r="J102" s="1296"/>
      <c r="K102" s="1297"/>
      <c r="L102" s="1296"/>
      <c r="M102" s="1297"/>
      <c r="N102" s="1282">
        <v>14</v>
      </c>
    </row>
    <row r="103" spans="1:14">
      <c r="A103" s="1282">
        <v>15</v>
      </c>
      <c r="B103" s="1184" t="s">
        <v>764</v>
      </c>
      <c r="C103" s="1275"/>
      <c r="D103" s="1294"/>
      <c r="E103" s="1275"/>
      <c r="F103" s="1294"/>
      <c r="G103" s="1183"/>
      <c r="H103" s="1299"/>
      <c r="I103" s="1294"/>
      <c r="J103" s="1275"/>
      <c r="K103" s="1294"/>
      <c r="L103" s="1275"/>
      <c r="M103" s="1294"/>
      <c r="N103" s="1282">
        <v>15</v>
      </c>
    </row>
    <row r="104" spans="1:14">
      <c r="A104" s="1282">
        <v>16</v>
      </c>
      <c r="B104" s="1184" t="s">
        <v>4250</v>
      </c>
      <c r="C104" s="1275"/>
      <c r="D104" s="1294"/>
      <c r="E104" s="1275"/>
      <c r="F104" s="1294"/>
      <c r="G104" s="1183"/>
      <c r="H104" s="1299"/>
      <c r="I104" s="1294"/>
      <c r="J104" s="1275"/>
      <c r="K104" s="1294"/>
      <c r="L104" s="1275"/>
      <c r="M104" s="1294"/>
      <c r="N104" s="1282">
        <v>16</v>
      </c>
    </row>
    <row r="105" spans="1:14">
      <c r="A105" s="1282">
        <v>17</v>
      </c>
      <c r="B105" s="1184" t="s">
        <v>4251</v>
      </c>
      <c r="C105" s="1275"/>
      <c r="D105" s="1294"/>
      <c r="E105" s="1275"/>
      <c r="F105" s="1294"/>
      <c r="G105" s="1183"/>
      <c r="H105" s="1299"/>
      <c r="I105" s="1294"/>
      <c r="J105" s="1275"/>
      <c r="K105" s="1294"/>
      <c r="L105" s="1275"/>
      <c r="M105" s="1294"/>
      <c r="N105" s="1282">
        <v>17</v>
      </c>
    </row>
    <row r="106" spans="1:14">
      <c r="A106" s="1282">
        <v>18</v>
      </c>
      <c r="B106" s="1184" t="s">
        <v>4252</v>
      </c>
      <c r="C106" s="1275"/>
      <c r="D106" s="1294"/>
      <c r="E106" s="1275"/>
      <c r="F106" s="1294"/>
      <c r="G106" s="1183"/>
      <c r="H106" s="1299"/>
      <c r="I106" s="1294"/>
      <c r="J106" s="1275"/>
      <c r="K106" s="1294"/>
      <c r="L106" s="1275"/>
      <c r="M106" s="1294"/>
      <c r="N106" s="1282">
        <v>18</v>
      </c>
    </row>
    <row r="107" spans="1:14">
      <c r="A107" s="1282">
        <v>19</v>
      </c>
      <c r="B107" s="1184" t="s">
        <v>4253</v>
      </c>
      <c r="C107" s="1296">
        <f>SUM(C102:C106)</f>
        <v>0</v>
      </c>
      <c r="D107" s="1297"/>
      <c r="E107" s="1296">
        <f>SUM(E102:E106)</f>
        <v>0</v>
      </c>
      <c r="F107" s="1297"/>
      <c r="G107" s="1324"/>
      <c r="H107" s="1300">
        <f>SUM(H102:H106)</f>
        <v>0</v>
      </c>
      <c r="I107" s="1297"/>
      <c r="J107" s="1296">
        <f>SUM(J102:J106)</f>
        <v>0</v>
      </c>
      <c r="K107" s="1297"/>
      <c r="L107" s="1296">
        <f>SUM(L102:L106)</f>
        <v>0</v>
      </c>
      <c r="M107" s="1297"/>
      <c r="N107" s="1282">
        <v>19</v>
      </c>
    </row>
    <row r="108" spans="1:14">
      <c r="A108" s="1282">
        <v>20</v>
      </c>
      <c r="B108" s="1184" t="s">
        <v>4254</v>
      </c>
      <c r="C108" s="1325"/>
      <c r="D108" s="1326"/>
      <c r="E108" s="1325"/>
      <c r="F108" s="1326"/>
      <c r="G108" s="1327"/>
      <c r="H108" s="1328"/>
      <c r="I108" s="1326"/>
      <c r="J108" s="1325"/>
      <c r="K108" s="1326"/>
      <c r="L108" s="1325"/>
      <c r="M108" s="1326"/>
      <c r="N108" s="1282">
        <v>20</v>
      </c>
    </row>
    <row r="109" spans="1:14">
      <c r="A109" s="1282">
        <v>21</v>
      </c>
      <c r="B109" s="1184" t="s">
        <v>4255</v>
      </c>
      <c r="C109" s="1120"/>
      <c r="D109" s="1184"/>
      <c r="E109" s="1120"/>
      <c r="F109" s="1184"/>
      <c r="G109" s="1105"/>
      <c r="H109" s="1119"/>
      <c r="I109" s="1184"/>
      <c r="J109" s="1120"/>
      <c r="K109" s="1184"/>
      <c r="L109" s="1120"/>
      <c r="M109" s="1184"/>
      <c r="N109" s="1282">
        <v>21</v>
      </c>
    </row>
    <row r="110" spans="1:14">
      <c r="A110" s="1282">
        <v>22</v>
      </c>
      <c r="B110" s="1184" t="s">
        <v>4256</v>
      </c>
      <c r="C110" s="1296"/>
      <c r="D110" s="1297"/>
      <c r="E110" s="1296"/>
      <c r="F110" s="1297"/>
      <c r="G110" s="1324"/>
      <c r="H110" s="1300"/>
      <c r="I110" s="1297"/>
      <c r="J110" s="1296"/>
      <c r="K110" s="1297"/>
      <c r="L110" s="1296"/>
      <c r="M110" s="1297"/>
      <c r="N110" s="1282">
        <v>22</v>
      </c>
    </row>
    <row r="111" spans="1:14">
      <c r="A111" s="1282">
        <v>23</v>
      </c>
      <c r="B111" s="1184" t="s">
        <v>4257</v>
      </c>
      <c r="C111" s="1275"/>
      <c r="D111" s="1294"/>
      <c r="E111" s="1275"/>
      <c r="F111" s="1294"/>
      <c r="G111" s="1183"/>
      <c r="H111" s="1299"/>
      <c r="I111" s="1294"/>
      <c r="J111" s="1275"/>
      <c r="K111" s="1294"/>
      <c r="L111" s="1275"/>
      <c r="M111" s="1294"/>
      <c r="N111" s="1282">
        <v>23</v>
      </c>
    </row>
    <row r="112" spans="1:14">
      <c r="A112" s="1282">
        <v>24</v>
      </c>
      <c r="B112" s="1184" t="s">
        <v>4258</v>
      </c>
      <c r="C112" s="1275"/>
      <c r="D112" s="1294"/>
      <c r="E112" s="1275"/>
      <c r="F112" s="1294"/>
      <c r="G112" s="1183"/>
      <c r="H112" s="1299"/>
      <c r="I112" s="1294"/>
      <c r="J112" s="1275"/>
      <c r="K112" s="1294"/>
      <c r="L112" s="1275"/>
      <c r="M112" s="1294"/>
      <c r="N112" s="1282">
        <v>24</v>
      </c>
    </row>
    <row r="113" spans="1:14">
      <c r="A113" s="1282">
        <v>25</v>
      </c>
      <c r="B113" s="1184" t="s">
        <v>4259</v>
      </c>
      <c r="C113" s="1275"/>
      <c r="D113" s="1294"/>
      <c r="E113" s="1275"/>
      <c r="F113" s="1294"/>
      <c r="G113" s="1183"/>
      <c r="H113" s="1299"/>
      <c r="I113" s="1294"/>
      <c r="J113" s="1275"/>
      <c r="K113" s="1294"/>
      <c r="L113" s="1275"/>
      <c r="M113" s="1294"/>
      <c r="N113" s="1282">
        <v>25</v>
      </c>
    </row>
    <row r="114" spans="1:14">
      <c r="A114" s="1282">
        <v>26</v>
      </c>
      <c r="B114" s="1184" t="s">
        <v>4260</v>
      </c>
      <c r="C114" s="1275"/>
      <c r="D114" s="1294"/>
      <c r="E114" s="1275"/>
      <c r="F114" s="1294"/>
      <c r="G114" s="1183"/>
      <c r="H114" s="1299"/>
      <c r="I114" s="1294"/>
      <c r="J114" s="1275"/>
      <c r="K114" s="1294"/>
      <c r="L114" s="1275"/>
      <c r="M114" s="1294"/>
      <c r="N114" s="1282">
        <v>26</v>
      </c>
    </row>
    <row r="115" spans="1:14">
      <c r="A115" s="1282">
        <v>27</v>
      </c>
      <c r="B115" s="1184" t="s">
        <v>4261</v>
      </c>
      <c r="C115" s="1275"/>
      <c r="D115" s="1294"/>
      <c r="E115" s="1275"/>
      <c r="F115" s="1294"/>
      <c r="G115" s="1183"/>
      <c r="H115" s="1299"/>
      <c r="I115" s="1294"/>
      <c r="J115" s="1275"/>
      <c r="K115" s="1294"/>
      <c r="L115" s="1275"/>
      <c r="M115" s="1294"/>
      <c r="N115" s="1282">
        <v>27</v>
      </c>
    </row>
    <row r="116" spans="1:14">
      <c r="A116" s="1282">
        <v>28</v>
      </c>
      <c r="B116" s="1184" t="s">
        <v>4262</v>
      </c>
      <c r="C116" s="1275"/>
      <c r="D116" s="1294"/>
      <c r="E116" s="1275"/>
      <c r="F116" s="1294"/>
      <c r="G116" s="1183"/>
      <c r="H116" s="1299"/>
      <c r="I116" s="1294"/>
      <c r="J116" s="1275"/>
      <c r="K116" s="1294"/>
      <c r="L116" s="1275"/>
      <c r="M116" s="1294"/>
      <c r="N116" s="1282">
        <v>28</v>
      </c>
    </row>
    <row r="117" spans="1:14">
      <c r="A117" s="1282">
        <v>29</v>
      </c>
      <c r="B117" s="1184" t="s">
        <v>4263</v>
      </c>
      <c r="C117" s="1275"/>
      <c r="D117" s="1294"/>
      <c r="E117" s="1275"/>
      <c r="F117" s="1294"/>
      <c r="G117" s="1183"/>
      <c r="H117" s="1299"/>
      <c r="I117" s="1294"/>
      <c r="J117" s="1275"/>
      <c r="K117" s="1294"/>
      <c r="L117" s="1275"/>
      <c r="M117" s="1294"/>
      <c r="N117" s="1282">
        <v>29</v>
      </c>
    </row>
    <row r="118" spans="1:14">
      <c r="A118" s="1282">
        <v>30</v>
      </c>
      <c r="B118" s="1184" t="s">
        <v>4264</v>
      </c>
      <c r="C118" s="1275"/>
      <c r="D118" s="1294"/>
      <c r="E118" s="1275"/>
      <c r="F118" s="1294"/>
      <c r="G118" s="1183"/>
      <c r="H118" s="1299"/>
      <c r="I118" s="1294"/>
      <c r="J118" s="1275"/>
      <c r="K118" s="1294"/>
      <c r="L118" s="1275"/>
      <c r="M118" s="1294"/>
      <c r="N118" s="1282">
        <v>30</v>
      </c>
    </row>
    <row r="119" spans="1:14">
      <c r="A119" s="1282">
        <v>31</v>
      </c>
      <c r="B119" s="1184" t="s">
        <v>4265</v>
      </c>
      <c r="C119" s="1275"/>
      <c r="D119" s="1294"/>
      <c r="E119" s="1275"/>
      <c r="F119" s="1294"/>
      <c r="G119" s="1183"/>
      <c r="H119" s="1299"/>
      <c r="I119" s="1294"/>
      <c r="J119" s="1275"/>
      <c r="K119" s="1294"/>
      <c r="L119" s="1275"/>
      <c r="M119" s="1294"/>
      <c r="N119" s="1282">
        <v>31</v>
      </c>
    </row>
    <row r="120" spans="1:14">
      <c r="A120" s="1282">
        <v>32</v>
      </c>
      <c r="B120" s="1184" t="s">
        <v>4266</v>
      </c>
      <c r="C120" s="1275"/>
      <c r="D120" s="1294"/>
      <c r="E120" s="1275"/>
      <c r="F120" s="1294"/>
      <c r="G120" s="1183"/>
      <c r="H120" s="1299"/>
      <c r="I120" s="1294"/>
      <c r="J120" s="1275"/>
      <c r="K120" s="1294"/>
      <c r="L120" s="1275"/>
      <c r="M120" s="1294"/>
      <c r="N120" s="1282">
        <v>32</v>
      </c>
    </row>
    <row r="121" spans="1:14">
      <c r="A121" s="1282">
        <v>33</v>
      </c>
      <c r="B121" s="1184" t="s">
        <v>4267</v>
      </c>
      <c r="C121" s="1296">
        <f>SUM(C110:C120)</f>
        <v>0</v>
      </c>
      <c r="D121" s="1297"/>
      <c r="E121" s="1296">
        <f>SUM(E110:E120)</f>
        <v>0</v>
      </c>
      <c r="F121" s="1297"/>
      <c r="G121" s="1324"/>
      <c r="H121" s="1300">
        <f>SUM(H110:H120)</f>
        <v>0</v>
      </c>
      <c r="I121" s="1297"/>
      <c r="J121" s="1296">
        <f>SUM(J110:J120)</f>
        <v>0</v>
      </c>
      <c r="K121" s="1297"/>
      <c r="L121" s="1296">
        <f>SUM(L110:L120)</f>
        <v>0</v>
      </c>
      <c r="M121" s="1297"/>
      <c r="N121" s="1282">
        <v>33</v>
      </c>
    </row>
    <row r="122" spans="1:14">
      <c r="A122" s="1282">
        <v>34</v>
      </c>
      <c r="B122" s="1184" t="s">
        <v>4171</v>
      </c>
      <c r="C122" s="1120"/>
      <c r="D122" s="1184"/>
      <c r="E122" s="1120"/>
      <c r="F122" s="1184"/>
      <c r="G122" s="1105"/>
      <c r="H122" s="1119"/>
      <c r="I122" s="1184"/>
      <c r="J122" s="1120"/>
      <c r="K122" s="1184"/>
      <c r="L122" s="1120"/>
      <c r="M122" s="1184"/>
      <c r="N122" s="1282">
        <v>34</v>
      </c>
    </row>
    <row r="123" spans="1:14">
      <c r="A123" s="1226"/>
      <c r="B123" s="1169"/>
      <c r="C123" s="1105"/>
      <c r="D123" s="1169"/>
      <c r="E123" s="1105"/>
      <c r="F123" s="1169"/>
      <c r="G123" s="1105"/>
      <c r="H123" s="1168"/>
      <c r="I123" s="1105"/>
      <c r="J123" s="1105"/>
      <c r="K123" s="1105"/>
      <c r="L123" s="1105"/>
      <c r="M123" s="1105"/>
      <c r="N123" s="1226"/>
    </row>
    <row r="124" spans="1:14">
      <c r="A124" s="1226"/>
      <c r="B124" s="1169"/>
      <c r="C124" s="1105"/>
      <c r="D124" s="1169"/>
      <c r="E124" s="1105"/>
      <c r="F124" s="1169"/>
      <c r="G124" s="1105"/>
      <c r="H124" s="1168"/>
      <c r="I124" s="1105"/>
      <c r="J124" s="1105"/>
      <c r="K124" s="1105"/>
      <c r="L124" s="1105"/>
      <c r="M124" s="1105"/>
      <c r="N124" s="1226"/>
    </row>
    <row r="125" spans="1:14">
      <c r="A125" s="1226"/>
      <c r="B125" s="1169"/>
      <c r="C125" s="1105"/>
      <c r="D125" s="1169"/>
      <c r="E125" s="1105"/>
      <c r="F125" s="1169"/>
      <c r="G125" s="1105"/>
      <c r="H125" s="1168"/>
      <c r="I125" s="1105"/>
      <c r="J125" s="1105"/>
      <c r="K125" s="1105"/>
      <c r="L125" s="1105"/>
      <c r="M125" s="1105"/>
      <c r="N125" s="1226"/>
    </row>
    <row r="126" spans="1:14">
      <c r="A126" s="1226"/>
      <c r="B126" s="1169"/>
      <c r="C126" s="1105"/>
      <c r="D126" s="1169"/>
      <c r="E126" s="1105"/>
      <c r="F126" s="1169"/>
      <c r="G126" s="1105"/>
      <c r="H126" s="1168"/>
      <c r="I126" s="1105"/>
      <c r="J126" s="1105"/>
      <c r="K126" s="1105"/>
      <c r="L126" s="1105"/>
      <c r="M126" s="1105"/>
      <c r="N126" s="1226"/>
    </row>
    <row r="127" spans="1:14">
      <c r="A127" s="1226"/>
      <c r="B127" s="1169"/>
      <c r="C127" s="1105"/>
      <c r="D127" s="1169"/>
      <c r="E127" s="1105"/>
      <c r="F127" s="1169"/>
      <c r="G127" s="1105"/>
      <c r="H127" s="1168"/>
      <c r="I127" s="1105"/>
      <c r="J127" s="1105"/>
      <c r="K127" s="1105"/>
      <c r="L127" s="1105"/>
      <c r="M127" s="1105"/>
      <c r="N127" s="1226"/>
    </row>
    <row r="128" spans="1:14">
      <c r="A128" s="1226"/>
      <c r="B128" s="1169"/>
      <c r="C128" s="1105"/>
      <c r="D128" s="1169"/>
      <c r="E128" s="1105"/>
      <c r="F128" s="1169"/>
      <c r="G128" s="1105"/>
      <c r="H128" s="1168"/>
      <c r="I128" s="1105"/>
      <c r="J128" s="1105"/>
      <c r="K128" s="1105"/>
      <c r="L128" s="1105"/>
      <c r="M128" s="1105"/>
      <c r="N128" s="1226"/>
    </row>
    <row r="129" spans="1:14">
      <c r="A129" s="1226"/>
      <c r="B129" s="1169"/>
      <c r="C129" s="1105"/>
      <c r="D129" s="1169"/>
      <c r="E129" s="1105"/>
      <c r="F129" s="1169"/>
      <c r="G129" s="1105"/>
      <c r="H129" s="1168"/>
      <c r="I129" s="1105"/>
      <c r="J129" s="1105"/>
      <c r="K129" s="1105"/>
      <c r="L129" s="1105"/>
      <c r="M129" s="1105"/>
      <c r="N129" s="1226"/>
    </row>
    <row r="130" spans="1:14">
      <c r="A130" s="1226"/>
      <c r="B130" s="1169"/>
      <c r="C130" s="1105"/>
      <c r="D130" s="1169"/>
      <c r="E130" s="1105"/>
      <c r="F130" s="1169"/>
      <c r="G130" s="1105"/>
      <c r="H130" s="1168"/>
      <c r="J130" s="1105"/>
      <c r="K130" s="1105"/>
      <c r="L130" s="1105"/>
      <c r="M130" s="1105"/>
      <c r="N130" s="1226"/>
    </row>
    <row r="131" spans="1:14">
      <c r="A131" s="1226"/>
      <c r="B131" s="1169"/>
      <c r="C131" s="1105"/>
      <c r="D131" s="1169"/>
      <c r="E131" s="1105"/>
      <c r="F131" s="1169"/>
      <c r="G131" s="1105"/>
      <c r="H131" s="1168"/>
      <c r="I131" s="1105"/>
      <c r="J131" s="1105"/>
      <c r="K131" s="1105"/>
      <c r="L131" s="1105"/>
      <c r="M131" s="1105"/>
      <c r="N131" s="1226"/>
    </row>
    <row r="132" spans="1:14">
      <c r="A132" s="1226"/>
      <c r="B132" s="1169"/>
      <c r="C132" s="1105"/>
      <c r="D132" s="1169"/>
      <c r="E132" s="1105"/>
      <c r="F132" s="1169"/>
      <c r="G132" s="1105"/>
      <c r="H132" s="1168"/>
      <c r="I132" s="1105"/>
      <c r="J132" s="1105"/>
      <c r="K132" s="1105"/>
      <c r="L132" s="1105"/>
      <c r="M132" s="1105"/>
      <c r="N132" s="1226"/>
    </row>
    <row r="133" spans="1:14">
      <c r="A133" s="1226"/>
      <c r="B133" s="1169"/>
      <c r="C133" s="1105"/>
      <c r="D133" s="1169"/>
      <c r="E133" s="1105"/>
      <c r="F133" s="1169"/>
      <c r="G133" s="1105"/>
      <c r="H133" s="1168"/>
      <c r="I133" s="1105"/>
      <c r="J133" s="1105"/>
      <c r="K133" s="1105"/>
      <c r="L133" s="1105"/>
      <c r="M133" s="1105"/>
      <c r="N133" s="1226"/>
    </row>
    <row r="134" spans="1:14" ht="15.6" thickBot="1">
      <c r="A134" s="1245"/>
      <c r="B134" s="1193"/>
      <c r="C134" s="1158"/>
      <c r="D134" s="1193"/>
      <c r="E134" s="1158"/>
      <c r="F134" s="1193"/>
      <c r="G134" s="1105"/>
      <c r="H134" s="1192"/>
      <c r="I134" s="1158"/>
      <c r="J134" s="1158"/>
      <c r="K134" s="1158"/>
      <c r="L134" s="1158"/>
      <c r="M134" s="1158"/>
      <c r="N134" s="1245"/>
    </row>
    <row r="135" spans="1:14">
      <c r="A135" s="1329"/>
      <c r="B135" s="1329"/>
      <c r="C135" s="1329"/>
      <c r="D135" s="1329"/>
      <c r="E135" s="1329"/>
      <c r="F135" s="1329"/>
      <c r="G135" s="1105"/>
      <c r="H135" s="1329"/>
      <c r="I135" s="1329"/>
      <c r="J135" s="1329"/>
      <c r="K135" s="1329"/>
      <c r="L135" s="1329"/>
      <c r="M135" s="1329"/>
      <c r="N135" s="1329"/>
    </row>
    <row r="136" spans="1:14" ht="15.6">
      <c r="A136" s="115" t="s">
        <v>3440</v>
      </c>
      <c r="B136" s="1105"/>
      <c r="C136" s="1105"/>
      <c r="D136" s="1105"/>
      <c r="E136" s="1105"/>
      <c r="F136" s="1105"/>
      <c r="G136" s="1105"/>
      <c r="H136" s="115" t="s">
        <v>4172</v>
      </c>
      <c r="I136" s="1105"/>
      <c r="J136" s="1105"/>
      <c r="K136" s="1106"/>
    </row>
    <row r="137" spans="1:14">
      <c r="A137" s="1106" t="s">
        <v>4175</v>
      </c>
      <c r="B137" s="1106"/>
      <c r="C137" s="1106"/>
      <c r="D137" s="1106"/>
      <c r="E137" s="1106"/>
      <c r="F137" s="1106"/>
      <c r="G137" s="1105"/>
      <c r="H137" s="1106" t="s">
        <v>4176</v>
      </c>
      <c r="I137" s="1106"/>
      <c r="J137" s="1106"/>
      <c r="K137" s="1106"/>
      <c r="L137" s="1106"/>
      <c r="M137" s="1106"/>
      <c r="N137" s="1106"/>
    </row>
  </sheetData>
  <customSheetViews>
    <customSheetView guid="{B03EE9F7-5DE6-4312-9CF8-68BFF35B892B}" scale="85" colorId="22" fitToPage="1">
      <colBreaks count="4" manualBreakCount="4">
        <brk id="6" max="1048575" man="1"/>
        <brk id="7" max="1048575" man="1"/>
        <brk id="15" max="1048575" man="1"/>
        <brk id="27" max="1048575" man="1"/>
      </colBreaks>
      <pageMargins left="0.25" right="0.25" top="0.25" bottom="0.25" header="0" footer="0"/>
      <printOptions horizontalCentered="1" verticalCentered="1"/>
      <pageSetup scale="72" fitToWidth="2" fitToHeight="2" pageOrder="overThenDown" orientation="portrait" horizontalDpi="300" verticalDpi="300" r:id="rId1"/>
      <headerFooter alignWithMargins="0"/>
    </customSheetView>
    <customSheetView guid="{6604920B-9A9A-4B1B-8001-ABFAE204A5A1}" scale="85" colorId="22" showPageBreaks="1" fitToPage="1">
      <colBreaks count="4" manualBreakCount="4">
        <brk id="6" max="1048575" man="1"/>
        <brk id="7" max="1048575" man="1"/>
        <brk id="15" max="1048575" man="1"/>
        <brk id="27" max="1048575" man="1"/>
      </colBreaks>
      <pageMargins left="0.25" right="0.25" top="0.25" bottom="0.25" header="0" footer="0"/>
      <printOptions horizontalCentered="1" verticalCentered="1"/>
      <pageSetup scale="72" fitToWidth="2" fitToHeight="2" pageOrder="overThenDown" orientation="portrait" horizontalDpi="300" verticalDpi="300" r:id="rId2"/>
      <headerFooter alignWithMargins="0"/>
    </customSheetView>
    <customSheetView guid="{725D19D6-B2FF-4AA6-9BA8-2C93787C1292}" scale="85" colorId="22" fitToPage="1" showRuler="0">
      <colBreaks count="1" manualBreakCount="1">
        <brk id="6" max="1048575" man="1"/>
      </colBreaks>
      <pageMargins left="0.25" right="0.25" top="0.25" bottom="0.25" header="0" footer="0"/>
      <printOptions horizontalCentered="1" verticalCentered="1"/>
      <pageSetup scale="72" fitToWidth="2" fitToHeight="2" pageOrder="overThenDown" orientation="portrait" horizontalDpi="300" verticalDpi="300" r:id="rId3"/>
      <headerFooter alignWithMargins="0"/>
    </customSheetView>
    <customSheetView guid="{00D7FFF0-A637-4B2D-8964-7D108FE27DC9}" scale="85" colorId="22" fitToPage="1">
      <colBreaks count="4" manualBreakCount="4">
        <brk id="6" max="1048575" man="1"/>
        <brk id="7" max="1048575" man="1"/>
        <brk id="15" max="1048575" man="1"/>
        <brk id="27" max="1048575" man="1"/>
      </colBreaks>
      <pageMargins left="0.25" right="0.25" top="0.25" bottom="0.25" header="0" footer="0"/>
      <printOptions horizontalCentered="1" verticalCentered="1"/>
      <pageSetup scale="72" fitToWidth="2" fitToHeight="2" pageOrder="overThenDown" orientation="portrait" horizontalDpi="300" verticalDpi="300" r:id="rId4"/>
      <headerFooter alignWithMargins="0"/>
    </customSheetView>
    <customSheetView guid="{8930B103-E5CB-49CF-B279-92DC95584FC0}" scale="85" colorId="22" showPageBreaks="1" fitToPage="1">
      <colBreaks count="4" manualBreakCount="4">
        <brk id="6" max="1048575" man="1"/>
        <brk id="7" max="1048575" man="1"/>
        <brk id="15" max="1048575" man="1"/>
        <brk id="27" max="1048575" man="1"/>
      </colBreaks>
      <pageMargins left="0.25" right="0.25" top="0.25" bottom="0.25" header="0" footer="0"/>
      <printOptions horizontalCentered="1" verticalCentered="1"/>
      <pageSetup scale="72" fitToWidth="2" fitToHeight="2" pageOrder="overThenDown" orientation="portrait" horizontalDpi="300" verticalDpi="300" r:id="rId5"/>
      <headerFooter alignWithMargins="0"/>
    </customSheetView>
  </customSheetViews>
  <phoneticPr fontId="54" type="noConversion"/>
  <printOptions horizontalCentered="1" verticalCentered="1"/>
  <pageMargins left="0.25" right="0.25" top="0.25" bottom="0.25" header="0" footer="0"/>
  <pageSetup scale="72" fitToWidth="2" fitToHeight="2" pageOrder="overThenDown" orientation="portrait" horizontalDpi="300" verticalDpi="300" r:id="rId6"/>
  <headerFooter alignWithMargins="0"/>
  <colBreaks count="4" manualBreakCount="4">
    <brk id="6" max="1048575" man="1"/>
    <brk id="7" max="1048575" man="1"/>
    <brk id="15" max="1048575" man="1"/>
    <brk id="27" max="1048575" man="1"/>
  </colBreaks>
</worksheet>
</file>

<file path=xl/worksheets/sheet66.xml><?xml version="1.0" encoding="utf-8"?>
<worksheet xmlns="http://schemas.openxmlformats.org/spreadsheetml/2006/main" xmlns:r="http://schemas.openxmlformats.org/officeDocument/2006/relationships">
  <sheetPr transitionEvaluation="1">
    <pageSetUpPr fitToPage="1"/>
  </sheetPr>
  <dimension ref="A1:N60"/>
  <sheetViews>
    <sheetView defaultGridColor="0" colorId="22" zoomScale="85" workbookViewId="0">
      <selection activeCell="E22" sqref="E22"/>
    </sheetView>
  </sheetViews>
  <sheetFormatPr defaultColWidth="9.6328125" defaultRowHeight="15"/>
  <cols>
    <col min="1" max="1" width="4.6328125" customWidth="1"/>
    <col min="2" max="2" width="52.54296875" customWidth="1"/>
    <col min="3" max="3" width="14.6328125" customWidth="1"/>
    <col min="4" max="4" width="5.6328125" customWidth="1"/>
    <col min="5" max="5" width="14.6328125" customWidth="1"/>
    <col min="6" max="6" width="16.81640625" customWidth="1"/>
    <col min="7" max="7" width="2.6328125" customWidth="1"/>
    <col min="8" max="13" width="16.6328125" customWidth="1"/>
    <col min="14" max="14" width="4.6328125" customWidth="1"/>
  </cols>
  <sheetData>
    <row r="1" spans="1:14">
      <c r="A1" s="1107" t="s">
        <v>1429</v>
      </c>
      <c r="B1" s="1108"/>
      <c r="C1" s="1220" t="s">
        <v>2377</v>
      </c>
      <c r="D1" s="1223"/>
      <c r="E1" s="1222" t="s">
        <v>1431</v>
      </c>
      <c r="F1" s="1222" t="s">
        <v>1432</v>
      </c>
      <c r="G1" s="1105"/>
      <c r="H1" s="1107" t="s">
        <v>1429</v>
      </c>
      <c r="I1" s="1165"/>
      <c r="J1" s="1220" t="s">
        <v>2377</v>
      </c>
      <c r="K1" s="1223"/>
      <c r="L1" s="1222" t="s">
        <v>1431</v>
      </c>
      <c r="M1" s="1224" t="s">
        <v>1432</v>
      </c>
      <c r="N1" s="1207"/>
    </row>
    <row r="2" spans="1:14">
      <c r="A2" s="72" t="str">
        <f>'Data Sheet'!$C$25</f>
        <v>Rochester Gas &amp; Electric Corporation</v>
      </c>
      <c r="B2" s="1105"/>
      <c r="C2" s="1168" t="s">
        <v>3699</v>
      </c>
      <c r="D2" s="1105"/>
      <c r="E2" s="1225" t="s">
        <v>1434</v>
      </c>
      <c r="F2" s="1235"/>
      <c r="G2" s="1105"/>
      <c r="H2" s="72" t="str">
        <f>'Data Sheet'!$C$25</f>
        <v>Rochester Gas &amp; Electric Corporation</v>
      </c>
      <c r="I2" s="1169"/>
      <c r="J2" s="1168" t="s">
        <v>3699</v>
      </c>
      <c r="K2" s="1105"/>
      <c r="L2" s="1225" t="s">
        <v>1434</v>
      </c>
      <c r="M2" s="1166"/>
      <c r="N2" s="1167"/>
    </row>
    <row r="3" spans="1:14" ht="15" customHeight="1" thickBot="1">
      <c r="A3" s="1192"/>
      <c r="B3" s="1158"/>
      <c r="C3" s="1192" t="s">
        <v>3700</v>
      </c>
      <c r="D3" s="1193"/>
      <c r="E3" s="1320" t="str">
        <f>'Data Sheet'!$C$40</f>
        <v xml:space="preserve"> </v>
      </c>
      <c r="F3" s="1603" t="str">
        <f>'Data Sheet'!$C$38</f>
        <v>12/31/2013</v>
      </c>
      <c r="G3" s="1105"/>
      <c r="H3" s="1192"/>
      <c r="I3" s="1193"/>
      <c r="J3" s="1192" t="s">
        <v>3700</v>
      </c>
      <c r="K3" s="1193"/>
      <c r="L3" s="1320" t="str">
        <f>'Data Sheet'!$C$40</f>
        <v xml:space="preserve"> </v>
      </c>
      <c r="M3" s="1240" t="str">
        <f>'Data Sheet'!$C$38</f>
        <v>12/31/2013</v>
      </c>
      <c r="N3" s="1239"/>
    </row>
    <row r="4" spans="1:14" ht="15" customHeight="1" thickBot="1">
      <c r="A4" s="728" t="s">
        <v>4177</v>
      </c>
      <c r="B4" s="729"/>
      <c r="C4" s="729"/>
      <c r="D4" s="1228"/>
      <c r="E4" s="1228"/>
      <c r="F4" s="1229"/>
      <c r="G4" s="1105"/>
      <c r="H4" s="728" t="s">
        <v>4178</v>
      </c>
      <c r="I4" s="729"/>
      <c r="J4" s="729"/>
      <c r="K4" s="729"/>
      <c r="L4" s="1228"/>
      <c r="M4" s="1230"/>
      <c r="N4" s="1193"/>
    </row>
    <row r="5" spans="1:14" ht="15.6">
      <c r="A5" s="68"/>
      <c r="B5" s="71"/>
      <c r="C5" s="71"/>
      <c r="D5" s="1106"/>
      <c r="E5" s="1106"/>
      <c r="F5" s="1207"/>
      <c r="G5" s="1105"/>
      <c r="H5" s="68"/>
      <c r="I5" s="71"/>
      <c r="J5" s="71"/>
      <c r="K5" s="71"/>
      <c r="L5" s="1106"/>
      <c r="M5" s="1233"/>
      <c r="N5" s="1169"/>
    </row>
    <row r="6" spans="1:14">
      <c r="A6" s="1168" t="s">
        <v>4179</v>
      </c>
      <c r="B6" s="1105"/>
      <c r="C6" s="1105" t="s">
        <v>4180</v>
      </c>
      <c r="D6" s="1105"/>
      <c r="E6" s="1105"/>
      <c r="F6" s="1169"/>
      <c r="G6" s="1105"/>
      <c r="H6" s="1168" t="s">
        <v>4181</v>
      </c>
      <c r="I6" s="1105"/>
      <c r="J6" s="1105"/>
      <c r="K6" s="1105" t="s">
        <v>2767</v>
      </c>
      <c r="L6" s="1105"/>
      <c r="M6" s="1105"/>
      <c r="N6" s="1169"/>
    </row>
    <row r="7" spans="1:14">
      <c r="A7" s="1168" t="s">
        <v>2768</v>
      </c>
      <c r="B7" s="1105"/>
      <c r="C7" s="1105" t="s">
        <v>2769</v>
      </c>
      <c r="D7" s="1105"/>
      <c r="E7" s="1105"/>
      <c r="F7" s="1169"/>
      <c r="G7" s="1105"/>
      <c r="H7" s="1168" t="s">
        <v>2770</v>
      </c>
      <c r="I7" s="1105"/>
      <c r="J7" s="1105"/>
      <c r="K7" s="1105" t="s">
        <v>2771</v>
      </c>
      <c r="L7" s="1105"/>
      <c r="M7" s="1105"/>
      <c r="N7" s="1169"/>
    </row>
    <row r="8" spans="1:14">
      <c r="A8" s="1168" t="s">
        <v>3318</v>
      </c>
      <c r="B8" s="1105"/>
      <c r="C8" s="1105" t="s">
        <v>4140</v>
      </c>
      <c r="D8" s="1105"/>
      <c r="E8" s="1105"/>
      <c r="F8" s="1169"/>
      <c r="G8" s="1105"/>
      <c r="H8" s="1168" t="s">
        <v>4141</v>
      </c>
      <c r="I8" s="1105"/>
      <c r="J8" s="1105"/>
      <c r="K8" s="1105" t="s">
        <v>4142</v>
      </c>
      <c r="L8" s="1105"/>
      <c r="M8" s="1105"/>
      <c r="N8" s="1169"/>
    </row>
    <row r="9" spans="1:14">
      <c r="A9" s="1168" t="s">
        <v>765</v>
      </c>
      <c r="B9" s="1105"/>
      <c r="C9" s="1105" t="s">
        <v>766</v>
      </c>
      <c r="D9" s="1105"/>
      <c r="E9" s="1105"/>
      <c r="F9" s="1169"/>
      <c r="G9" s="1105"/>
      <c r="H9" s="1168" t="s">
        <v>767</v>
      </c>
      <c r="I9" s="1105"/>
      <c r="J9" s="1105"/>
      <c r="K9" s="1105" t="s">
        <v>768</v>
      </c>
      <c r="L9" s="1105"/>
      <c r="M9" s="1105"/>
      <c r="N9" s="1169"/>
    </row>
    <row r="10" spans="1:14">
      <c r="A10" s="1168" t="s">
        <v>769</v>
      </c>
      <c r="B10" s="1105"/>
      <c r="C10" s="1105" t="s">
        <v>770</v>
      </c>
      <c r="D10" s="1105"/>
      <c r="E10" s="1105"/>
      <c r="F10" s="1169"/>
      <c r="G10" s="1105"/>
      <c r="H10" s="1168" t="s">
        <v>771</v>
      </c>
      <c r="I10" s="1105"/>
      <c r="J10" s="1105"/>
      <c r="K10" s="1105" t="s">
        <v>772</v>
      </c>
      <c r="L10" s="1105"/>
      <c r="M10" s="1105"/>
      <c r="N10" s="1169"/>
    </row>
    <row r="11" spans="1:14">
      <c r="A11" s="1168" t="s">
        <v>773</v>
      </c>
      <c r="B11" s="1105"/>
      <c r="C11" s="1105" t="s">
        <v>1873</v>
      </c>
      <c r="D11" s="1105"/>
      <c r="E11" s="1105"/>
      <c r="F11" s="1169"/>
      <c r="G11" s="1105"/>
      <c r="H11" s="1168" t="s">
        <v>1874</v>
      </c>
      <c r="I11" s="1105"/>
      <c r="J11" s="1105"/>
      <c r="K11" s="1105" t="s">
        <v>1875</v>
      </c>
      <c r="L11" s="1105"/>
      <c r="M11" s="1105"/>
      <c r="N11" s="1169"/>
    </row>
    <row r="12" spans="1:14">
      <c r="A12" s="1168" t="s">
        <v>4046</v>
      </c>
      <c r="B12" s="1105"/>
      <c r="C12" s="1105" t="s">
        <v>4047</v>
      </c>
      <c r="D12" s="1105"/>
      <c r="E12" s="1105"/>
      <c r="F12" s="1169"/>
      <c r="G12" s="1105"/>
      <c r="H12" s="1168" t="s">
        <v>4048</v>
      </c>
      <c r="I12" s="1105"/>
      <c r="J12" s="1105"/>
      <c r="K12" s="1105" t="s">
        <v>4182</v>
      </c>
      <c r="L12" s="1105"/>
      <c r="M12" s="1105"/>
      <c r="N12" s="1169"/>
    </row>
    <row r="13" spans="1:14">
      <c r="A13" s="1168"/>
      <c r="B13" s="1105"/>
      <c r="C13" s="1105" t="s">
        <v>4183</v>
      </c>
      <c r="D13" s="1105"/>
      <c r="E13" s="1105"/>
      <c r="F13" s="1169"/>
      <c r="G13" s="1105"/>
      <c r="H13" s="1168" t="s">
        <v>4184</v>
      </c>
      <c r="I13" s="1105"/>
      <c r="J13" s="1105"/>
      <c r="K13" s="1105" t="s">
        <v>4185</v>
      </c>
      <c r="L13" s="1105"/>
      <c r="M13" s="1105"/>
      <c r="N13" s="1169"/>
    </row>
    <row r="14" spans="1:14">
      <c r="A14" s="1168"/>
      <c r="B14" s="1105"/>
      <c r="C14" s="1105"/>
      <c r="D14" s="1105"/>
      <c r="E14" s="1105"/>
      <c r="F14" s="1169"/>
      <c r="G14" s="1105"/>
      <c r="H14" s="1168"/>
      <c r="I14" s="1105"/>
      <c r="J14" s="1105"/>
      <c r="K14" s="1105"/>
      <c r="L14" s="1105"/>
      <c r="M14" s="1105"/>
      <c r="N14" s="1169"/>
    </row>
    <row r="15" spans="1:14" ht="15.6" thickBot="1">
      <c r="A15" s="1192"/>
      <c r="B15" s="1158"/>
      <c r="C15" s="1158"/>
      <c r="D15" s="1158"/>
      <c r="E15" s="1158"/>
      <c r="F15" s="1193"/>
      <c r="G15" s="1105"/>
      <c r="H15" s="1192"/>
      <c r="I15" s="1158"/>
      <c r="J15" s="1158"/>
      <c r="K15" s="1158"/>
      <c r="L15" s="1158"/>
      <c r="M15" s="1158"/>
      <c r="N15" s="1193"/>
    </row>
    <row r="16" spans="1:14">
      <c r="A16" s="1226"/>
      <c r="B16" s="1105"/>
      <c r="C16" s="1105"/>
      <c r="D16" s="1169"/>
      <c r="E16" s="1105"/>
      <c r="F16" s="1169"/>
      <c r="G16" s="1105"/>
      <c r="H16" s="1168"/>
      <c r="I16" s="1169"/>
      <c r="J16" s="1105"/>
      <c r="K16" s="1169"/>
      <c r="L16" s="1105"/>
      <c r="M16" s="1169"/>
      <c r="N16" s="1169"/>
    </row>
    <row r="17" spans="1:14">
      <c r="A17" s="1236"/>
      <c r="B17" s="1105"/>
      <c r="C17" s="1105"/>
      <c r="D17" s="1118"/>
      <c r="E17" s="1105" t="s">
        <v>4186</v>
      </c>
      <c r="F17" s="1169"/>
      <c r="G17" s="1105"/>
      <c r="H17" s="1168" t="s">
        <v>4186</v>
      </c>
      <c r="I17" s="1167"/>
      <c r="J17" s="1168" t="s">
        <v>4186</v>
      </c>
      <c r="K17" s="1169"/>
      <c r="L17" s="1168" t="s">
        <v>4186</v>
      </c>
      <c r="M17" s="1169"/>
      <c r="N17" s="1169"/>
    </row>
    <row r="18" spans="1:14">
      <c r="A18" s="1235" t="s">
        <v>1357</v>
      </c>
      <c r="B18" s="1106" t="s">
        <v>1412</v>
      </c>
      <c r="C18" s="1105"/>
      <c r="D18" s="1169"/>
      <c r="E18" s="1105" t="s">
        <v>2739</v>
      </c>
      <c r="F18" s="1169"/>
      <c r="G18" s="1105"/>
      <c r="H18" s="1168" t="s">
        <v>2739</v>
      </c>
      <c r="I18" s="1118"/>
      <c r="J18" s="1168" t="s">
        <v>2739</v>
      </c>
      <c r="K18" s="1169"/>
      <c r="L18" s="1168" t="s">
        <v>2739</v>
      </c>
      <c r="M18" s="1169"/>
      <c r="N18" s="1235" t="s">
        <v>1357</v>
      </c>
    </row>
    <row r="19" spans="1:14">
      <c r="A19" s="1235" t="s">
        <v>1360</v>
      </c>
      <c r="B19" s="1106"/>
      <c r="C19" s="1105"/>
      <c r="D19" s="1169"/>
      <c r="E19" s="1105"/>
      <c r="F19" s="1169"/>
      <c r="G19" s="1105"/>
      <c r="H19" s="1225"/>
      <c r="I19" s="1118"/>
      <c r="J19" s="1105"/>
      <c r="K19" s="1169"/>
      <c r="L19" s="1105"/>
      <c r="M19" s="1169"/>
      <c r="N19" s="1235" t="s">
        <v>1360</v>
      </c>
    </row>
    <row r="20" spans="1:14" ht="15.6" thickBot="1">
      <c r="A20" s="1237"/>
      <c r="B20" s="1228" t="s">
        <v>446</v>
      </c>
      <c r="C20" s="1228"/>
      <c r="D20" s="1239"/>
      <c r="E20" s="1228" t="s">
        <v>447</v>
      </c>
      <c r="F20" s="1239"/>
      <c r="G20" s="1105"/>
      <c r="H20" s="1240" t="s">
        <v>448</v>
      </c>
      <c r="I20" s="1239"/>
      <c r="J20" s="1228" t="s">
        <v>449</v>
      </c>
      <c r="K20" s="1239"/>
      <c r="L20" s="1228" t="s">
        <v>1953</v>
      </c>
      <c r="M20" s="1239"/>
      <c r="N20" s="1237"/>
    </row>
    <row r="21" spans="1:14">
      <c r="A21" s="1282">
        <v>1</v>
      </c>
      <c r="B21" s="356" t="s">
        <v>1838</v>
      </c>
      <c r="C21" s="1120"/>
      <c r="D21" s="1184"/>
      <c r="E21" s="75" t="s">
        <v>2796</v>
      </c>
      <c r="F21" s="1180"/>
      <c r="G21" s="1105"/>
      <c r="H21" s="1119"/>
      <c r="I21" s="1184"/>
      <c r="J21" s="1120"/>
      <c r="K21" s="1184"/>
      <c r="L21" s="1189"/>
      <c r="M21" s="1180"/>
      <c r="N21" s="1282">
        <v>1</v>
      </c>
    </row>
    <row r="22" spans="1:14">
      <c r="A22" s="1282">
        <v>2</v>
      </c>
      <c r="B22" s="356" t="s">
        <v>3978</v>
      </c>
      <c r="C22" s="1120"/>
      <c r="D22" s="1184"/>
      <c r="E22" s="1257"/>
      <c r="F22" s="1214"/>
      <c r="G22" s="1105"/>
      <c r="H22" s="1119"/>
      <c r="I22" s="1184"/>
      <c r="J22" s="1120"/>
      <c r="K22" s="1184"/>
      <c r="L22" s="1257"/>
      <c r="M22" s="1214"/>
      <c r="N22" s="1282">
        <v>2</v>
      </c>
    </row>
    <row r="23" spans="1:14">
      <c r="A23" s="1282">
        <v>3</v>
      </c>
      <c r="B23" s="356" t="s">
        <v>3979</v>
      </c>
      <c r="C23" s="1120"/>
      <c r="D23" s="1184"/>
      <c r="E23" s="1257"/>
      <c r="F23" s="1214"/>
      <c r="G23" s="1105"/>
      <c r="H23" s="1119"/>
      <c r="I23" s="1184"/>
      <c r="J23" s="1120"/>
      <c r="K23" s="1184"/>
      <c r="L23" s="1257"/>
      <c r="M23" s="1214"/>
      <c r="N23" s="1282">
        <v>3</v>
      </c>
    </row>
    <row r="24" spans="1:14">
      <c r="A24" s="1288">
        <v>4</v>
      </c>
      <c r="B24" s="356" t="s">
        <v>2740</v>
      </c>
      <c r="C24" s="1120"/>
      <c r="D24" s="1184"/>
      <c r="E24" s="1120"/>
      <c r="F24" s="1184"/>
      <c r="G24" s="1105"/>
      <c r="H24" s="1293"/>
      <c r="I24" s="1321"/>
      <c r="J24" s="1120"/>
      <c r="K24" s="1184"/>
      <c r="L24" s="1120"/>
      <c r="M24" s="1184"/>
      <c r="N24" s="1288">
        <v>4</v>
      </c>
    </row>
    <row r="25" spans="1:14">
      <c r="A25" s="1288">
        <v>5</v>
      </c>
      <c r="B25" s="356" t="s">
        <v>1841</v>
      </c>
      <c r="C25" s="1120"/>
      <c r="D25" s="1184"/>
      <c r="E25" s="1120"/>
      <c r="F25" s="1184"/>
      <c r="G25" s="1105"/>
      <c r="H25" s="1293"/>
      <c r="I25" s="1321"/>
      <c r="J25" s="1120"/>
      <c r="K25" s="1184"/>
      <c r="L25" s="1120"/>
      <c r="M25" s="1184"/>
      <c r="N25" s="1288">
        <v>5</v>
      </c>
    </row>
    <row r="26" spans="1:14">
      <c r="A26" s="1288">
        <v>6</v>
      </c>
      <c r="B26" s="356" t="s">
        <v>1550</v>
      </c>
      <c r="C26" s="1120"/>
      <c r="D26" s="1184"/>
      <c r="E26" s="1120"/>
      <c r="F26" s="1184"/>
      <c r="G26" s="1105"/>
      <c r="H26" s="1293"/>
      <c r="I26" s="1321"/>
      <c r="J26" s="1120"/>
      <c r="K26" s="1184"/>
      <c r="L26" s="1120"/>
      <c r="M26" s="1184"/>
      <c r="N26" s="1288">
        <v>6</v>
      </c>
    </row>
    <row r="27" spans="1:14">
      <c r="A27" s="1288">
        <v>7</v>
      </c>
      <c r="B27" s="356" t="s">
        <v>1842</v>
      </c>
      <c r="C27" s="1120"/>
      <c r="D27" s="1184"/>
      <c r="E27" s="1120"/>
      <c r="F27" s="1184"/>
      <c r="G27" s="1105"/>
      <c r="H27" s="1293"/>
      <c r="I27" s="1321"/>
      <c r="J27" s="1120"/>
      <c r="K27" s="1184"/>
      <c r="L27" s="1120"/>
      <c r="M27" s="1184"/>
      <c r="N27" s="1288">
        <v>7</v>
      </c>
    </row>
    <row r="28" spans="1:14">
      <c r="A28" s="1288">
        <v>8</v>
      </c>
      <c r="B28" s="356" t="s">
        <v>3987</v>
      </c>
      <c r="C28" s="1120"/>
      <c r="D28" s="1184"/>
      <c r="E28" s="1120"/>
      <c r="F28" s="1184"/>
      <c r="G28" s="1105"/>
      <c r="H28" s="1293"/>
      <c r="I28" s="1321"/>
      <c r="J28" s="1120"/>
      <c r="K28" s="1184"/>
      <c r="L28" s="1120"/>
      <c r="M28" s="1184"/>
      <c r="N28" s="1288">
        <v>8</v>
      </c>
    </row>
    <row r="29" spans="1:14">
      <c r="A29" s="1288">
        <v>9</v>
      </c>
      <c r="B29" s="356" t="s">
        <v>1551</v>
      </c>
      <c r="C29" s="1120"/>
      <c r="D29" s="1184"/>
      <c r="E29" s="1120"/>
      <c r="F29" s="1184"/>
      <c r="G29" s="1105"/>
      <c r="H29" s="1293"/>
      <c r="I29" s="1321"/>
      <c r="J29" s="1120"/>
      <c r="K29" s="1184"/>
      <c r="L29" s="1120"/>
      <c r="M29" s="1184"/>
      <c r="N29" s="1288">
        <v>9</v>
      </c>
    </row>
    <row r="30" spans="1:14">
      <c r="A30" s="1288">
        <v>10</v>
      </c>
      <c r="B30" s="356" t="s">
        <v>1552</v>
      </c>
      <c r="C30" s="1120"/>
      <c r="D30" s="1184"/>
      <c r="E30" s="1120"/>
      <c r="F30" s="1184"/>
      <c r="G30" s="1105"/>
      <c r="H30" s="1293"/>
      <c r="I30" s="1321"/>
      <c r="J30" s="1120"/>
      <c r="K30" s="1184"/>
      <c r="L30" s="1120"/>
      <c r="M30" s="1184"/>
      <c r="N30" s="1288">
        <v>10</v>
      </c>
    </row>
    <row r="31" spans="1:14">
      <c r="A31" s="1288">
        <v>11</v>
      </c>
      <c r="B31" s="356" t="s">
        <v>1553</v>
      </c>
      <c r="C31" s="1120"/>
      <c r="D31" s="1184"/>
      <c r="E31" s="1120"/>
      <c r="F31" s="1184"/>
      <c r="G31" s="1105"/>
      <c r="H31" s="1293"/>
      <c r="I31" s="1321"/>
      <c r="J31" s="1120"/>
      <c r="K31" s="1184"/>
      <c r="L31" s="1120"/>
      <c r="M31" s="1184"/>
      <c r="N31" s="1288">
        <v>11</v>
      </c>
    </row>
    <row r="32" spans="1:14">
      <c r="A32" s="1288">
        <v>12</v>
      </c>
      <c r="B32" s="356" t="s">
        <v>762</v>
      </c>
      <c r="C32" s="1120"/>
      <c r="D32" s="1184"/>
      <c r="E32" s="1120"/>
      <c r="F32" s="1184"/>
      <c r="G32" s="1105"/>
      <c r="H32" s="1293"/>
      <c r="I32" s="1321"/>
      <c r="J32" s="1120"/>
      <c r="K32" s="1184"/>
      <c r="L32" s="1120"/>
      <c r="M32" s="1184"/>
      <c r="N32" s="1288">
        <v>12</v>
      </c>
    </row>
    <row r="33" spans="1:14">
      <c r="A33" s="1288">
        <v>13</v>
      </c>
      <c r="B33" s="356" t="s">
        <v>763</v>
      </c>
      <c r="C33" s="1120"/>
      <c r="D33" s="1184"/>
      <c r="E33" s="1120"/>
      <c r="F33" s="1184"/>
      <c r="G33" s="1105"/>
      <c r="H33" s="1293"/>
      <c r="I33" s="1321"/>
      <c r="J33" s="1120"/>
      <c r="K33" s="1184"/>
      <c r="L33" s="1120"/>
      <c r="M33" s="1184"/>
      <c r="N33" s="1288">
        <v>13</v>
      </c>
    </row>
    <row r="34" spans="1:14">
      <c r="A34" s="1282">
        <v>14</v>
      </c>
      <c r="B34" s="356" t="s">
        <v>764</v>
      </c>
      <c r="C34" s="1120"/>
      <c r="D34" s="1184"/>
      <c r="E34" s="1120"/>
      <c r="F34" s="1184"/>
      <c r="G34" s="1105"/>
      <c r="H34" s="1119"/>
      <c r="I34" s="1184"/>
      <c r="J34" s="1120"/>
      <c r="K34" s="1184"/>
      <c r="L34" s="1120"/>
      <c r="M34" s="1184"/>
      <c r="N34" s="1282">
        <v>14</v>
      </c>
    </row>
    <row r="35" spans="1:14">
      <c r="A35" s="1282">
        <v>15</v>
      </c>
      <c r="B35" s="356" t="s">
        <v>4250</v>
      </c>
      <c r="C35" s="1120"/>
      <c r="D35" s="1184"/>
      <c r="E35" s="1120"/>
      <c r="F35" s="1184"/>
      <c r="G35" s="1105"/>
      <c r="H35" s="1119"/>
      <c r="I35" s="1184"/>
      <c r="J35" s="1120"/>
      <c r="K35" s="1184"/>
      <c r="L35" s="1120"/>
      <c r="M35" s="1184"/>
      <c r="N35" s="1282">
        <v>15</v>
      </c>
    </row>
    <row r="36" spans="1:14">
      <c r="A36" s="1282">
        <v>16</v>
      </c>
      <c r="B36" s="356" t="s">
        <v>1554</v>
      </c>
      <c r="C36" s="1120"/>
      <c r="D36" s="1184"/>
      <c r="E36" s="1120"/>
      <c r="F36" s="1184"/>
      <c r="G36" s="1105"/>
      <c r="H36" s="1119"/>
      <c r="I36" s="1184"/>
      <c r="J36" s="1120"/>
      <c r="K36" s="1184"/>
      <c r="L36" s="1120"/>
      <c r="M36" s="1184"/>
      <c r="N36" s="1282">
        <v>16</v>
      </c>
    </row>
    <row r="37" spans="1:14">
      <c r="A37" s="1282">
        <v>17</v>
      </c>
      <c r="B37" s="356" t="s">
        <v>1555</v>
      </c>
      <c r="C37" s="1120"/>
      <c r="D37" s="1184"/>
      <c r="E37" s="1120"/>
      <c r="F37" s="1184"/>
      <c r="G37" s="1105"/>
      <c r="H37" s="1119"/>
      <c r="I37" s="1184"/>
      <c r="J37" s="1120"/>
      <c r="K37" s="1184"/>
      <c r="L37" s="1120"/>
      <c r="M37" s="1184"/>
      <c r="N37" s="1282">
        <v>17</v>
      </c>
    </row>
    <row r="38" spans="1:14">
      <c r="A38" s="1282">
        <v>18</v>
      </c>
      <c r="B38" s="356" t="s">
        <v>1556</v>
      </c>
      <c r="C38" s="1120"/>
      <c r="D38" s="1184"/>
      <c r="E38" s="1120"/>
      <c r="F38" s="1184"/>
      <c r="G38" s="1105"/>
      <c r="H38" s="1119"/>
      <c r="I38" s="1184"/>
      <c r="J38" s="1120"/>
      <c r="K38" s="1184"/>
      <c r="L38" s="1120"/>
      <c r="M38" s="1184"/>
      <c r="N38" s="1282">
        <v>18</v>
      </c>
    </row>
    <row r="39" spans="1:14">
      <c r="A39" s="1282">
        <v>19</v>
      </c>
      <c r="B39" s="356" t="s">
        <v>4252</v>
      </c>
      <c r="C39" s="1120"/>
      <c r="D39" s="1184"/>
      <c r="E39" s="1120"/>
      <c r="F39" s="1184"/>
      <c r="G39" s="1105"/>
      <c r="H39" s="1119"/>
      <c r="I39" s="1184"/>
      <c r="J39" s="1120"/>
      <c r="K39" s="1184"/>
      <c r="L39" s="1120"/>
      <c r="M39" s="1184"/>
      <c r="N39" s="1282">
        <v>19</v>
      </c>
    </row>
    <row r="40" spans="1:14">
      <c r="A40" s="1282">
        <v>20</v>
      </c>
      <c r="B40" s="356" t="s">
        <v>1557</v>
      </c>
      <c r="C40" s="1120"/>
      <c r="D40" s="1184"/>
      <c r="E40" s="1120"/>
      <c r="F40" s="1184"/>
      <c r="G40" s="1105"/>
      <c r="H40" s="1119"/>
      <c r="I40" s="1184"/>
      <c r="J40" s="1120"/>
      <c r="K40" s="1184"/>
      <c r="L40" s="1120"/>
      <c r="M40" s="1184"/>
      <c r="N40" s="1282">
        <v>20</v>
      </c>
    </row>
    <row r="41" spans="1:14">
      <c r="A41" s="1282">
        <v>21</v>
      </c>
      <c r="B41" s="356" t="s">
        <v>1511</v>
      </c>
      <c r="C41" s="1120"/>
      <c r="D41" s="1184"/>
      <c r="E41" s="1120"/>
      <c r="F41" s="1184"/>
      <c r="G41" s="1105"/>
      <c r="H41" s="1119"/>
      <c r="I41" s="1184"/>
      <c r="J41" s="1120"/>
      <c r="K41" s="1184"/>
      <c r="L41" s="1120"/>
      <c r="M41" s="1184"/>
      <c r="N41" s="1282">
        <v>21</v>
      </c>
    </row>
    <row r="42" spans="1:14">
      <c r="A42" s="1282">
        <v>22</v>
      </c>
      <c r="B42" s="356" t="s">
        <v>1512</v>
      </c>
      <c r="C42" s="1120"/>
      <c r="D42" s="1184"/>
      <c r="E42" s="1120"/>
      <c r="F42" s="1184"/>
      <c r="G42" s="1105"/>
      <c r="H42" s="1119"/>
      <c r="I42" s="1184"/>
      <c r="J42" s="1120"/>
      <c r="K42" s="1184"/>
      <c r="L42" s="1120"/>
      <c r="M42" s="1184"/>
      <c r="N42" s="1282">
        <v>22</v>
      </c>
    </row>
    <row r="43" spans="1:14">
      <c r="A43" s="1282">
        <v>23</v>
      </c>
      <c r="B43" s="356" t="s">
        <v>4256</v>
      </c>
      <c r="C43" s="1120"/>
      <c r="D43" s="1184"/>
      <c r="E43" s="1120"/>
      <c r="F43" s="1184"/>
      <c r="G43" s="1105"/>
      <c r="H43" s="1119"/>
      <c r="I43" s="1184"/>
      <c r="J43" s="1120"/>
      <c r="K43" s="1184"/>
      <c r="L43" s="1120"/>
      <c r="M43" s="1184"/>
      <c r="N43" s="1282">
        <v>23</v>
      </c>
    </row>
    <row r="44" spans="1:14">
      <c r="A44" s="1282">
        <v>24</v>
      </c>
      <c r="B44" s="356" t="s">
        <v>4257</v>
      </c>
      <c r="C44" s="1120"/>
      <c r="D44" s="1184"/>
      <c r="E44" s="1120"/>
      <c r="F44" s="1184"/>
      <c r="G44" s="1105"/>
      <c r="H44" s="1119"/>
      <c r="I44" s="1184"/>
      <c r="J44" s="1120"/>
      <c r="K44" s="1184"/>
      <c r="L44" s="1120"/>
      <c r="M44" s="1184"/>
      <c r="N44" s="1282">
        <v>24</v>
      </c>
    </row>
    <row r="45" spans="1:14">
      <c r="A45" s="1282">
        <v>25</v>
      </c>
      <c r="B45" s="356" t="s">
        <v>1513</v>
      </c>
      <c r="C45" s="1120"/>
      <c r="D45" s="1184"/>
      <c r="E45" s="1120"/>
      <c r="F45" s="1184"/>
      <c r="G45" s="1105"/>
      <c r="H45" s="1119"/>
      <c r="I45" s="1184"/>
      <c r="J45" s="1120"/>
      <c r="K45" s="1184"/>
      <c r="L45" s="1120"/>
      <c r="M45" s="1184"/>
      <c r="N45" s="1282">
        <v>25</v>
      </c>
    </row>
    <row r="46" spans="1:14">
      <c r="A46" s="1282">
        <v>26</v>
      </c>
      <c r="B46" s="356" t="s">
        <v>4259</v>
      </c>
      <c r="C46" s="1120"/>
      <c r="D46" s="1184"/>
      <c r="E46" s="1120"/>
      <c r="F46" s="1184"/>
      <c r="G46" s="1105"/>
      <c r="H46" s="1119"/>
      <c r="I46" s="1184"/>
      <c r="J46" s="1120"/>
      <c r="K46" s="1184"/>
      <c r="L46" s="1120"/>
      <c r="M46" s="1184"/>
      <c r="N46" s="1282">
        <v>26</v>
      </c>
    </row>
    <row r="47" spans="1:14">
      <c r="A47" s="1282">
        <v>27</v>
      </c>
      <c r="B47" s="356" t="s">
        <v>1514</v>
      </c>
      <c r="C47" s="1120"/>
      <c r="D47" s="1184"/>
      <c r="E47" s="1120"/>
      <c r="F47" s="1184"/>
      <c r="G47" s="1105"/>
      <c r="H47" s="1119"/>
      <c r="I47" s="1184"/>
      <c r="J47" s="1120"/>
      <c r="K47" s="1184"/>
      <c r="L47" s="1120"/>
      <c r="M47" s="1184"/>
      <c r="N47" s="1282">
        <v>27</v>
      </c>
    </row>
    <row r="48" spans="1:14">
      <c r="A48" s="1282">
        <v>28</v>
      </c>
      <c r="B48" s="356" t="s">
        <v>4261</v>
      </c>
      <c r="C48" s="1120"/>
      <c r="D48" s="1184"/>
      <c r="E48" s="1120"/>
      <c r="F48" s="1184"/>
      <c r="G48" s="1105"/>
      <c r="H48" s="1119"/>
      <c r="I48" s="1184"/>
      <c r="J48" s="1120"/>
      <c r="K48" s="1184"/>
      <c r="L48" s="1120"/>
      <c r="M48" s="1184"/>
      <c r="N48" s="1282">
        <v>28</v>
      </c>
    </row>
    <row r="49" spans="1:14">
      <c r="A49" s="1282">
        <v>29</v>
      </c>
      <c r="B49" s="356" t="s">
        <v>4262</v>
      </c>
      <c r="C49" s="1120"/>
      <c r="D49" s="1184"/>
      <c r="E49" s="1120"/>
      <c r="F49" s="1184"/>
      <c r="G49" s="1105"/>
      <c r="H49" s="1119"/>
      <c r="I49" s="1184"/>
      <c r="J49" s="1120"/>
      <c r="K49" s="1184"/>
      <c r="L49" s="1120"/>
      <c r="M49" s="1184"/>
      <c r="N49" s="1282">
        <v>29</v>
      </c>
    </row>
    <row r="50" spans="1:14">
      <c r="A50" s="1282">
        <v>30</v>
      </c>
      <c r="B50" s="356" t="s">
        <v>4263</v>
      </c>
      <c r="C50" s="1120"/>
      <c r="D50" s="1184"/>
      <c r="E50" s="1120"/>
      <c r="F50" s="1184"/>
      <c r="G50" s="1105"/>
      <c r="H50" s="1119"/>
      <c r="I50" s="1184"/>
      <c r="J50" s="1120"/>
      <c r="K50" s="1184"/>
      <c r="L50" s="1120"/>
      <c r="M50" s="1184"/>
      <c r="N50" s="1282">
        <v>30</v>
      </c>
    </row>
    <row r="51" spans="1:14">
      <c r="A51" s="1282">
        <v>31</v>
      </c>
      <c r="B51" s="356" t="s">
        <v>4264</v>
      </c>
      <c r="C51" s="1120"/>
      <c r="D51" s="1184"/>
      <c r="E51" s="1120"/>
      <c r="F51" s="1184"/>
      <c r="G51" s="1105"/>
      <c r="H51" s="1119"/>
      <c r="I51" s="1184"/>
      <c r="J51" s="1120"/>
      <c r="K51" s="1184"/>
      <c r="L51" s="1120"/>
      <c r="M51" s="1184"/>
      <c r="N51" s="1282">
        <v>31</v>
      </c>
    </row>
    <row r="52" spans="1:14">
      <c r="A52" s="1282">
        <v>32</v>
      </c>
      <c r="B52" s="356" t="s">
        <v>4265</v>
      </c>
      <c r="C52" s="1120"/>
      <c r="D52" s="1184"/>
      <c r="E52" s="1120"/>
      <c r="F52" s="1184"/>
      <c r="G52" s="1105"/>
      <c r="H52" s="1119"/>
      <c r="I52" s="1184"/>
      <c r="J52" s="1120"/>
      <c r="K52" s="1184"/>
      <c r="L52" s="1120"/>
      <c r="M52" s="1184"/>
      <c r="N52" s="1282">
        <v>32</v>
      </c>
    </row>
    <row r="53" spans="1:14">
      <c r="A53" s="1282">
        <v>33</v>
      </c>
      <c r="B53" s="356" t="s">
        <v>1515</v>
      </c>
      <c r="C53" s="1120"/>
      <c r="D53" s="1184"/>
      <c r="E53" s="1120"/>
      <c r="F53" s="1184"/>
      <c r="G53" s="1105"/>
      <c r="H53" s="1119"/>
      <c r="I53" s="1184"/>
      <c r="J53" s="1120"/>
      <c r="K53" s="1184"/>
      <c r="L53" s="1120"/>
      <c r="M53" s="1184"/>
      <c r="N53" s="1282">
        <v>33</v>
      </c>
    </row>
    <row r="54" spans="1:14">
      <c r="A54" s="1282">
        <v>34</v>
      </c>
      <c r="B54" s="356" t="s">
        <v>1516</v>
      </c>
      <c r="C54" s="1120"/>
      <c r="D54" s="1184"/>
      <c r="E54" s="1120"/>
      <c r="F54" s="1184"/>
      <c r="G54" s="1105"/>
      <c r="H54" s="1119"/>
      <c r="I54" s="1184"/>
      <c r="J54" s="1120"/>
      <c r="K54" s="1184"/>
      <c r="L54" s="1120"/>
      <c r="M54" s="1184"/>
      <c r="N54" s="1282">
        <v>34</v>
      </c>
    </row>
    <row r="55" spans="1:14">
      <c r="A55" s="1282">
        <v>35</v>
      </c>
      <c r="B55" s="356" t="s">
        <v>1517</v>
      </c>
      <c r="C55" s="1120"/>
      <c r="D55" s="1184"/>
      <c r="E55" s="1120"/>
      <c r="F55" s="1184"/>
      <c r="G55" s="1105"/>
      <c r="H55" s="1119"/>
      <c r="I55" s="1184"/>
      <c r="J55" s="1120"/>
      <c r="K55" s="1184"/>
      <c r="L55" s="1120"/>
      <c r="M55" s="1184"/>
      <c r="N55" s="1282">
        <v>35</v>
      </c>
    </row>
    <row r="56" spans="1:14">
      <c r="A56" s="1282">
        <v>36</v>
      </c>
      <c r="B56" s="356" t="s">
        <v>1518</v>
      </c>
      <c r="C56" s="1120"/>
      <c r="D56" s="1184"/>
      <c r="E56" s="1120"/>
      <c r="F56" s="1184"/>
      <c r="G56" s="1105"/>
      <c r="H56" s="1119"/>
      <c r="I56" s="1184"/>
      <c r="J56" s="1120"/>
      <c r="K56" s="1184"/>
      <c r="L56" s="1120"/>
      <c r="M56" s="1184"/>
      <c r="N56" s="1282">
        <v>36</v>
      </c>
    </row>
    <row r="57" spans="1:14" ht="15.6" thickBot="1">
      <c r="A57" s="1245">
        <v>37</v>
      </c>
      <c r="B57" s="794" t="s">
        <v>2194</v>
      </c>
      <c r="C57" s="1158"/>
      <c r="D57" s="1193"/>
      <c r="E57" s="1158"/>
      <c r="F57" s="1193"/>
      <c r="G57" s="1105"/>
      <c r="H57" s="1192"/>
      <c r="I57" s="1193"/>
      <c r="J57" s="1158"/>
      <c r="K57" s="1193"/>
      <c r="L57" s="1158"/>
      <c r="M57" s="1193"/>
      <c r="N57" s="1245">
        <v>37</v>
      </c>
    </row>
    <row r="59" spans="1:14" ht="15.6">
      <c r="A59" s="115" t="s">
        <v>3440</v>
      </c>
      <c r="B59" s="1105"/>
      <c r="C59" s="1105"/>
      <c r="D59" s="1105"/>
      <c r="E59" s="1105"/>
      <c r="F59" s="1105"/>
      <c r="G59" s="1105"/>
      <c r="H59" s="115" t="s">
        <v>2195</v>
      </c>
    </row>
    <row r="60" spans="1:14">
      <c r="A60" s="1106" t="s">
        <v>2196</v>
      </c>
      <c r="B60" s="1106"/>
      <c r="C60" s="1106"/>
      <c r="D60" s="1106"/>
      <c r="E60" s="1106"/>
      <c r="F60" s="1106"/>
      <c r="G60" s="1105"/>
      <c r="H60" s="1106" t="s">
        <v>2197</v>
      </c>
      <c r="I60" s="1106"/>
      <c r="J60" s="1106"/>
      <c r="K60" s="1106"/>
      <c r="L60" s="1106"/>
      <c r="M60" s="1106"/>
      <c r="N60" s="1106"/>
    </row>
  </sheetData>
  <customSheetViews>
    <customSheetView guid="{B03EE9F7-5DE6-4312-9CF8-68BFF35B892B}" scale="85" colorId="22" fitToPage="1">
      <pageMargins left="0.25" right="0.25" top="0.25" bottom="0.25" header="0" footer="0"/>
      <printOptions horizontalCentered="1" verticalCentered="1"/>
      <pageSetup scale="77" fitToWidth="2" orientation="portrait" horizontalDpi="300" verticalDpi="300" r:id="rId1"/>
      <headerFooter alignWithMargins="0"/>
    </customSheetView>
    <customSheetView guid="{6604920B-9A9A-4B1B-8001-ABFAE204A5A1}" scale="85" colorId="22" showPageBreaks="1" fitToPage="1">
      <pageMargins left="0.25" right="0.25" top="0.25" bottom="0.25" header="0" footer="0"/>
      <printOptions horizontalCentered="1" verticalCentered="1"/>
      <pageSetup scale="77" fitToWidth="2" orientation="portrait" horizontalDpi="300" verticalDpi="300" r:id="rId2"/>
      <headerFooter alignWithMargins="0"/>
    </customSheetView>
    <customSheetView guid="{725D19D6-B2FF-4AA6-9BA8-2C93787C1292}" scale="85" colorId="22" fitToPage="1" showRuler="0">
      <pageMargins left="0.25" right="0.25" top="0.25" bottom="0.25" header="0" footer="0"/>
      <printOptions horizontalCentered="1" verticalCentered="1"/>
      <pageSetup scale="76" fitToWidth="2" orientation="portrait" horizontalDpi="300" verticalDpi="300" r:id="rId3"/>
      <headerFooter alignWithMargins="0"/>
    </customSheetView>
    <customSheetView guid="{00D7FFF0-A637-4B2D-8964-7D108FE27DC9}" scale="85" colorId="22" fitToPage="1">
      <pageMargins left="0.25" right="0.25" top="0.25" bottom="0.25" header="0" footer="0"/>
      <printOptions horizontalCentered="1" verticalCentered="1"/>
      <pageSetup scale="77" fitToWidth="2" orientation="portrait" horizontalDpi="300" verticalDpi="300" r:id="rId4"/>
      <headerFooter alignWithMargins="0"/>
    </customSheetView>
    <customSheetView guid="{8930B103-E5CB-49CF-B279-92DC95584FC0}" scale="85" colorId="22" showPageBreaks="1" fitToPage="1">
      <pageMargins left="0.25" right="0.25" top="0.25" bottom="0.25" header="0" footer="0"/>
      <printOptions horizontalCentered="1" verticalCentered="1"/>
      <pageSetup scale="77" fitToWidth="2" orientation="portrait" horizontalDpi="300" verticalDpi="300" r:id="rId5"/>
      <headerFooter alignWithMargins="0"/>
    </customSheetView>
  </customSheetViews>
  <phoneticPr fontId="54" type="noConversion"/>
  <printOptions horizontalCentered="1" verticalCentered="1"/>
  <pageMargins left="0.25" right="0.25" top="0.25" bottom="0.25" header="0" footer="0"/>
  <pageSetup scale="77" fitToWidth="2" orientation="portrait" horizontalDpi="300" verticalDpi="300" r:id="rId6"/>
  <headerFooter alignWithMargins="0"/>
</worksheet>
</file>

<file path=xl/worksheets/sheet67.xml><?xml version="1.0" encoding="utf-8"?>
<worksheet xmlns="http://schemas.openxmlformats.org/spreadsheetml/2006/main" xmlns:r="http://schemas.openxmlformats.org/officeDocument/2006/relationships">
  <sheetPr transitionEvaluation="1">
    <pageSetUpPr fitToPage="1"/>
  </sheetPr>
  <dimension ref="A1:P134"/>
  <sheetViews>
    <sheetView defaultGridColor="0" view="pageBreakPreview" colorId="22" zoomScale="60" zoomScaleNormal="85" workbookViewId="0">
      <selection activeCell="N20" sqref="N20"/>
    </sheetView>
  </sheetViews>
  <sheetFormatPr defaultColWidth="9.6328125" defaultRowHeight="15"/>
  <cols>
    <col min="1" max="1" width="4.6328125" customWidth="1"/>
    <col min="2" max="3" width="16.6328125" customWidth="1"/>
    <col min="4" max="4" width="12.54296875" customWidth="1"/>
    <col min="5" max="5" width="14.6328125" customWidth="1"/>
    <col min="6" max="6" width="12.6328125" customWidth="1"/>
    <col min="7" max="7" width="14.453125" customWidth="1"/>
    <col min="8" max="8" width="18.54296875" customWidth="1"/>
    <col min="9" max="9" width="2.6328125" customWidth="1"/>
    <col min="10" max="11" width="16.6328125" customWidth="1"/>
    <col min="12" max="12" width="17.54296875" customWidth="1"/>
    <col min="13" max="15" width="16.6328125" customWidth="1"/>
    <col min="16" max="16" width="4.6328125" customWidth="1"/>
  </cols>
  <sheetData>
    <row r="1" spans="1:16">
      <c r="A1" s="1107" t="s">
        <v>1429</v>
      </c>
      <c r="B1" s="1108"/>
      <c r="C1" s="1108"/>
      <c r="D1" s="1223"/>
      <c r="E1" s="1220" t="s">
        <v>2377</v>
      </c>
      <c r="F1" s="1255"/>
      <c r="G1" s="1222" t="s">
        <v>1431</v>
      </c>
      <c r="H1" s="1207" t="s">
        <v>1432</v>
      </c>
      <c r="I1" s="1105"/>
      <c r="J1" s="1107" t="s">
        <v>1429</v>
      </c>
      <c r="K1" s="1108"/>
      <c r="L1" s="1220" t="s">
        <v>2377</v>
      </c>
      <c r="M1" s="1113"/>
      <c r="N1" s="1222" t="s">
        <v>1431</v>
      </c>
      <c r="O1" s="1233" t="s">
        <v>1432</v>
      </c>
      <c r="P1" s="1207"/>
    </row>
    <row r="2" spans="1:16">
      <c r="A2" s="72" t="str">
        <f>'Data Sheet'!$C$25</f>
        <v>Rochester Gas &amp; Electric Corporation</v>
      </c>
      <c r="B2" s="1105"/>
      <c r="C2" s="1105"/>
      <c r="D2" s="1105"/>
      <c r="E2" s="1168" t="s">
        <v>3699</v>
      </c>
      <c r="F2" s="1151"/>
      <c r="G2" s="1235" t="s">
        <v>1434</v>
      </c>
      <c r="H2" s="1169"/>
      <c r="I2" s="1105"/>
      <c r="J2" s="72" t="str">
        <f>'Data Sheet'!$C$25</f>
        <v>Rochester Gas &amp; Electric Corporation</v>
      </c>
      <c r="K2" s="1105"/>
      <c r="L2" s="1168" t="s">
        <v>3699</v>
      </c>
      <c r="M2" s="1169"/>
      <c r="N2" s="1235" t="s">
        <v>1434</v>
      </c>
      <c r="O2" s="1166"/>
      <c r="P2" s="1167"/>
    </row>
    <row r="3" spans="1:16" ht="15" customHeight="1" thickBot="1">
      <c r="A3" s="1192"/>
      <c r="B3" s="1158"/>
      <c r="C3" s="1158"/>
      <c r="D3" s="1158"/>
      <c r="E3" s="1192" t="s">
        <v>3700</v>
      </c>
      <c r="F3" s="1158"/>
      <c r="G3" s="1331" t="str">
        <f>'Data Sheet'!$C$40</f>
        <v xml:space="preserve"> </v>
      </c>
      <c r="H3" s="1604" t="str">
        <f>'Data Sheet'!$C$38</f>
        <v>12/31/2013</v>
      </c>
      <c r="I3" s="1105"/>
      <c r="J3" s="1192"/>
      <c r="K3" s="1158"/>
      <c r="L3" s="1192" t="s">
        <v>3700</v>
      </c>
      <c r="M3" s="1193"/>
      <c r="N3" s="1320" t="str">
        <f>'Data Sheet'!$C$40</f>
        <v xml:space="preserve"> </v>
      </c>
      <c r="O3" s="1141" t="str">
        <f>'Data Sheet'!$C$38</f>
        <v>12/31/2013</v>
      </c>
      <c r="P3" s="1239"/>
    </row>
    <row r="4" spans="1:16" ht="15" customHeight="1" thickBot="1">
      <c r="A4" s="728" t="s">
        <v>2198</v>
      </c>
      <c r="B4" s="729"/>
      <c r="C4" s="729"/>
      <c r="D4" s="1228"/>
      <c r="E4" s="1228"/>
      <c r="F4" s="1228"/>
      <c r="G4" s="1230"/>
      <c r="H4" s="1239"/>
      <c r="I4" s="1105"/>
      <c r="J4" s="728" t="s">
        <v>2199</v>
      </c>
      <c r="K4" s="729"/>
      <c r="L4" s="729"/>
      <c r="M4" s="1228"/>
      <c r="N4" s="1228"/>
      <c r="O4" s="1230"/>
      <c r="P4" s="1239"/>
    </row>
    <row r="5" spans="1:16" ht="15.6">
      <c r="A5" s="68"/>
      <c r="B5" s="71"/>
      <c r="C5" s="71"/>
      <c r="D5" s="1106"/>
      <c r="E5" s="1106"/>
      <c r="F5" s="1106"/>
      <c r="G5" s="1233"/>
      <c r="H5" s="1169"/>
      <c r="I5" s="1105"/>
      <c r="J5" s="68"/>
      <c r="K5" s="71"/>
      <c r="L5" s="71"/>
      <c r="M5" s="1106"/>
      <c r="N5" s="1106"/>
      <c r="O5" s="1233"/>
      <c r="P5" s="1169"/>
    </row>
    <row r="6" spans="1:16">
      <c r="A6" s="1168" t="s">
        <v>2200</v>
      </c>
      <c r="B6" s="1105"/>
      <c r="C6" s="1105"/>
      <c r="D6" s="1105"/>
      <c r="E6" s="1105" t="s">
        <v>2201</v>
      </c>
      <c r="F6" s="1105"/>
      <c r="G6" s="1105"/>
      <c r="H6" s="1169"/>
      <c r="I6" s="1105"/>
      <c r="J6" s="1168" t="s">
        <v>2202</v>
      </c>
      <c r="K6" s="1105"/>
      <c r="L6" s="1105"/>
      <c r="M6" s="1105" t="s">
        <v>2203</v>
      </c>
      <c r="N6" s="1105"/>
      <c r="O6" s="1105"/>
      <c r="P6" s="1169"/>
    </row>
    <row r="7" spans="1:16">
      <c r="A7" s="1168" t="s">
        <v>2204</v>
      </c>
      <c r="B7" s="1105"/>
      <c r="C7" s="1105"/>
      <c r="D7" s="1105"/>
      <c r="E7" s="1105" t="s">
        <v>3731</v>
      </c>
      <c r="F7" s="1105"/>
      <c r="G7" s="1105"/>
      <c r="H7" s="1169"/>
      <c r="I7" s="1105"/>
      <c r="J7" s="1168" t="s">
        <v>3732</v>
      </c>
      <c r="K7" s="1105"/>
      <c r="L7" s="1105"/>
      <c r="M7" s="1105" t="s">
        <v>3733</v>
      </c>
      <c r="N7" s="1105"/>
      <c r="O7" s="1105"/>
      <c r="P7" s="1169"/>
    </row>
    <row r="8" spans="1:16">
      <c r="A8" s="1168" t="s">
        <v>3734</v>
      </c>
      <c r="B8" s="1105"/>
      <c r="C8" s="1105"/>
      <c r="D8" s="1105"/>
      <c r="E8" s="1105" t="s">
        <v>3735</v>
      </c>
      <c r="F8" s="1105"/>
      <c r="G8" s="1105"/>
      <c r="H8" s="1169"/>
      <c r="I8" s="1105"/>
      <c r="J8" s="1168" t="s">
        <v>3736</v>
      </c>
      <c r="K8" s="1105"/>
      <c r="L8" s="1105"/>
      <c r="M8" s="1105" t="s">
        <v>3737</v>
      </c>
      <c r="N8" s="1105"/>
      <c r="O8" s="1105"/>
      <c r="P8" s="1169"/>
    </row>
    <row r="9" spans="1:16">
      <c r="A9" s="1168" t="s">
        <v>3738</v>
      </c>
      <c r="B9" s="1105"/>
      <c r="C9" s="1105"/>
      <c r="D9" s="1105"/>
      <c r="E9" s="1105" t="s">
        <v>3739</v>
      </c>
      <c r="F9" s="1105"/>
      <c r="G9" s="1105"/>
      <c r="H9" s="1169"/>
      <c r="I9" s="1105"/>
      <c r="J9" s="1168" t="s">
        <v>3740</v>
      </c>
      <c r="K9" s="1105"/>
      <c r="L9" s="1105"/>
      <c r="M9" s="1105" t="s">
        <v>3741</v>
      </c>
      <c r="N9" s="1105"/>
      <c r="O9" s="1105"/>
      <c r="P9" s="1169"/>
    </row>
    <row r="10" spans="1:16">
      <c r="A10" s="1168"/>
      <c r="B10" s="1105"/>
      <c r="C10" s="1105"/>
      <c r="D10" s="1105"/>
      <c r="E10" s="1105"/>
      <c r="F10" s="1105"/>
      <c r="G10" s="1105"/>
      <c r="H10" s="1169"/>
      <c r="I10" s="1105"/>
      <c r="J10" s="1168" t="s">
        <v>3742</v>
      </c>
      <c r="K10" s="1105"/>
      <c r="L10" s="1105"/>
      <c r="M10" s="1105" t="s">
        <v>3743</v>
      </c>
      <c r="N10" s="1105"/>
      <c r="O10" s="1105"/>
      <c r="P10" s="1169"/>
    </row>
    <row r="11" spans="1:16" ht="15.6" thickBot="1">
      <c r="A11" s="1168"/>
      <c r="B11" s="1105"/>
      <c r="C11" s="1105"/>
      <c r="D11" s="1105"/>
      <c r="E11" s="1105"/>
      <c r="F11" s="1105"/>
      <c r="G11" s="1105"/>
      <c r="H11" s="1169"/>
      <c r="I11" s="1105"/>
      <c r="J11" s="1168"/>
      <c r="K11" s="1105"/>
      <c r="L11" s="1105"/>
      <c r="M11" s="1105"/>
      <c r="N11" s="1105"/>
      <c r="O11" s="1105"/>
      <c r="P11" s="1169"/>
    </row>
    <row r="12" spans="1:16" ht="15.6" thickBot="1">
      <c r="A12" s="1234"/>
      <c r="B12" s="1233"/>
      <c r="C12" s="1207"/>
      <c r="D12" s="1207"/>
      <c r="E12" s="1232" t="s">
        <v>3744</v>
      </c>
      <c r="F12" s="1232" t="s">
        <v>3745</v>
      </c>
      <c r="G12" s="1207" t="s">
        <v>3745</v>
      </c>
      <c r="H12" s="1165"/>
      <c r="I12" s="1105"/>
      <c r="J12" s="1222" t="s">
        <v>3746</v>
      </c>
      <c r="K12" s="1232"/>
      <c r="L12" s="1230" t="s">
        <v>1512</v>
      </c>
      <c r="M12" s="1229"/>
      <c r="N12" s="1232"/>
      <c r="O12" s="1232"/>
      <c r="P12" s="1165"/>
    </row>
    <row r="13" spans="1:16">
      <c r="A13" s="1235"/>
      <c r="B13" s="1225"/>
      <c r="C13" s="1118"/>
      <c r="D13" s="1118" t="s">
        <v>1943</v>
      </c>
      <c r="E13" s="1118" t="s">
        <v>3747</v>
      </c>
      <c r="F13" s="1118" t="s">
        <v>3748</v>
      </c>
      <c r="G13" s="1118" t="s">
        <v>3749</v>
      </c>
      <c r="H13" s="1118"/>
      <c r="I13" s="1105"/>
      <c r="J13" s="1235" t="s">
        <v>3492</v>
      </c>
      <c r="K13" s="1235"/>
      <c r="L13" s="1118"/>
      <c r="M13" s="1118"/>
      <c r="N13" s="1118" t="s">
        <v>3750</v>
      </c>
      <c r="O13" s="1118" t="s">
        <v>3751</v>
      </c>
      <c r="P13" s="1118"/>
    </row>
    <row r="14" spans="1:16">
      <c r="A14" s="1235" t="s">
        <v>1357</v>
      </c>
      <c r="B14" s="1166" t="s">
        <v>3752</v>
      </c>
      <c r="C14" s="1167"/>
      <c r="D14" s="1118" t="s">
        <v>3753</v>
      </c>
      <c r="E14" s="1118" t="s">
        <v>3754</v>
      </c>
      <c r="F14" s="1118" t="s">
        <v>4852</v>
      </c>
      <c r="G14" s="1118" t="s">
        <v>385</v>
      </c>
      <c r="H14" s="1118" t="s">
        <v>386</v>
      </c>
      <c r="I14" s="1105"/>
      <c r="J14" s="1235" t="s">
        <v>387</v>
      </c>
      <c r="K14" s="1235" t="s">
        <v>1171</v>
      </c>
      <c r="L14" s="1118"/>
      <c r="M14" s="1118"/>
      <c r="N14" s="1118" t="s">
        <v>3384</v>
      </c>
      <c r="O14" s="1118" t="s">
        <v>388</v>
      </c>
      <c r="P14" s="1235" t="s">
        <v>1357</v>
      </c>
    </row>
    <row r="15" spans="1:16">
      <c r="A15" s="1235" t="s">
        <v>1360</v>
      </c>
      <c r="B15" s="1166"/>
      <c r="C15" s="1167"/>
      <c r="D15" s="1118" t="s">
        <v>389</v>
      </c>
      <c r="E15" s="1118" t="s">
        <v>390</v>
      </c>
      <c r="F15" s="1118" t="s">
        <v>391</v>
      </c>
      <c r="G15" s="1118" t="s">
        <v>3746</v>
      </c>
      <c r="H15" s="1118"/>
      <c r="I15" s="1105"/>
      <c r="J15" s="1235" t="s">
        <v>392</v>
      </c>
      <c r="K15" s="1235" t="s">
        <v>393</v>
      </c>
      <c r="L15" s="1118" t="s">
        <v>2134</v>
      </c>
      <c r="M15" s="1118" t="s">
        <v>1163</v>
      </c>
      <c r="N15" s="1118" t="s">
        <v>2134</v>
      </c>
      <c r="O15" s="1118" t="s">
        <v>394</v>
      </c>
      <c r="P15" s="1235" t="s">
        <v>1360</v>
      </c>
    </row>
    <row r="16" spans="1:16">
      <c r="A16" s="1235"/>
      <c r="B16" s="1166"/>
      <c r="C16" s="1167"/>
      <c r="D16" s="1118"/>
      <c r="E16" s="1118" t="s">
        <v>395</v>
      </c>
      <c r="F16" s="1118" t="s">
        <v>396</v>
      </c>
      <c r="G16" s="1118" t="s">
        <v>397</v>
      </c>
      <c r="H16" s="1118"/>
      <c r="I16" s="1105"/>
      <c r="J16" s="1235" t="s">
        <v>398</v>
      </c>
      <c r="K16" s="1235"/>
      <c r="L16" s="1118"/>
      <c r="M16" s="1118"/>
      <c r="N16" s="1118"/>
      <c r="O16" s="1118" t="s">
        <v>399</v>
      </c>
      <c r="P16" s="1235"/>
    </row>
    <row r="17" spans="1:16" ht="15.6" thickBot="1">
      <c r="A17" s="1237"/>
      <c r="B17" s="1228" t="s">
        <v>446</v>
      </c>
      <c r="C17" s="1239"/>
      <c r="D17" s="1238" t="s">
        <v>447</v>
      </c>
      <c r="E17" s="1238" t="s">
        <v>448</v>
      </c>
      <c r="F17" s="1238" t="s">
        <v>449</v>
      </c>
      <c r="G17" s="1238" t="s">
        <v>1953</v>
      </c>
      <c r="H17" s="1238" t="s">
        <v>1954</v>
      </c>
      <c r="I17" s="1105"/>
      <c r="J17" s="1237" t="s">
        <v>1955</v>
      </c>
      <c r="K17" s="1238" t="s">
        <v>1956</v>
      </c>
      <c r="L17" s="1238" t="s">
        <v>1957</v>
      </c>
      <c r="M17" s="1238" t="s">
        <v>1958</v>
      </c>
      <c r="N17" s="1238" t="s">
        <v>1959</v>
      </c>
      <c r="O17" s="1238" t="s">
        <v>1960</v>
      </c>
      <c r="P17" s="1237"/>
    </row>
    <row r="18" spans="1:16">
      <c r="A18" s="1226">
        <v>1</v>
      </c>
      <c r="B18" s="1802" t="s">
        <v>128</v>
      </c>
      <c r="C18" s="1169"/>
      <c r="D18" s="1169">
        <v>1960</v>
      </c>
      <c r="E18" s="1169">
        <v>6.5</v>
      </c>
      <c r="F18" s="1169">
        <v>8</v>
      </c>
      <c r="G18" s="1244">
        <v>40435</v>
      </c>
      <c r="H18" s="1244">
        <v>17547938</v>
      </c>
      <c r="I18" s="1105"/>
      <c r="J18" s="1310">
        <v>2216076</v>
      </c>
      <c r="K18" s="1677">
        <v>473557</v>
      </c>
      <c r="L18" s="1244"/>
      <c r="M18" s="1244">
        <v>147311</v>
      </c>
      <c r="N18" s="73" t="s">
        <v>2808</v>
      </c>
      <c r="O18" s="1169"/>
      <c r="P18" s="1226">
        <v>1</v>
      </c>
    </row>
    <row r="19" spans="1:16">
      <c r="A19" s="1226">
        <v>2</v>
      </c>
      <c r="B19" s="1802" t="s">
        <v>129</v>
      </c>
      <c r="C19" s="1169"/>
      <c r="D19" s="1169">
        <v>1952</v>
      </c>
      <c r="E19" s="1169">
        <v>3</v>
      </c>
      <c r="F19" s="1169"/>
      <c r="G19" s="1244">
        <v>13</v>
      </c>
      <c r="H19" s="1244">
        <v>5069961</v>
      </c>
      <c r="I19" s="1105"/>
      <c r="J19" s="1310">
        <v>1629249</v>
      </c>
      <c r="K19" s="1677">
        <v>391070</v>
      </c>
      <c r="L19" s="1244"/>
      <c r="M19" s="1244">
        <v>464776</v>
      </c>
      <c r="N19" s="73" t="s">
        <v>2808</v>
      </c>
      <c r="O19" s="1169"/>
      <c r="P19" s="1226">
        <v>2</v>
      </c>
    </row>
    <row r="20" spans="1:16">
      <c r="A20" s="1226">
        <v>3</v>
      </c>
      <c r="B20" s="1242"/>
      <c r="C20" s="1169"/>
      <c r="D20" s="1169"/>
      <c r="E20" s="1169"/>
      <c r="F20" s="1169"/>
      <c r="G20" s="1244"/>
      <c r="H20" s="1244"/>
      <c r="I20" s="1105"/>
      <c r="J20" s="1310"/>
      <c r="K20" s="1677"/>
      <c r="L20" s="1244"/>
      <c r="M20" s="1244"/>
      <c r="N20" s="1169"/>
      <c r="O20" s="1169"/>
      <c r="P20" s="1226">
        <v>3</v>
      </c>
    </row>
    <row r="21" spans="1:16">
      <c r="A21" s="1226">
        <v>4</v>
      </c>
      <c r="B21" s="861" t="s">
        <v>130</v>
      </c>
      <c r="C21" s="1803"/>
      <c r="D21" s="1169"/>
      <c r="E21" s="1169"/>
      <c r="F21" s="1169"/>
      <c r="G21" s="1244"/>
      <c r="H21" s="1244">
        <v>205505</v>
      </c>
      <c r="I21" s="1105"/>
      <c r="J21" s="1310"/>
      <c r="K21" s="1677"/>
      <c r="L21" s="1244"/>
      <c r="M21" s="1244"/>
      <c r="N21" s="1169"/>
      <c r="O21" s="1169"/>
      <c r="P21" s="1226">
        <v>4</v>
      </c>
    </row>
    <row r="22" spans="1:16">
      <c r="A22" s="1226">
        <v>5</v>
      </c>
      <c r="B22" s="861" t="s">
        <v>131</v>
      </c>
      <c r="C22" s="1803"/>
      <c r="D22" s="1169"/>
      <c r="E22" s="1169"/>
      <c r="F22" s="1169"/>
      <c r="G22" s="1244"/>
      <c r="H22" s="1244">
        <v>122618</v>
      </c>
      <c r="I22" s="1105"/>
      <c r="J22" s="1310"/>
      <c r="K22" s="1677"/>
      <c r="L22" s="1244"/>
      <c r="M22" s="1244"/>
      <c r="N22" s="1169"/>
      <c r="O22" s="1169"/>
      <c r="P22" s="1226">
        <v>5</v>
      </c>
    </row>
    <row r="23" spans="1:16">
      <c r="A23" s="1226">
        <v>6</v>
      </c>
      <c r="B23" s="861" t="s">
        <v>132</v>
      </c>
      <c r="C23" s="1803"/>
      <c r="D23" s="1169"/>
      <c r="E23" s="1169"/>
      <c r="F23" s="1169"/>
      <c r="G23" s="1244"/>
      <c r="H23" s="1244">
        <v>12000</v>
      </c>
      <c r="I23" s="1105"/>
      <c r="J23" s="1310"/>
      <c r="K23" s="1677"/>
      <c r="L23" s="1244"/>
      <c r="M23" s="1244"/>
      <c r="N23" s="1169"/>
      <c r="O23" s="1169"/>
      <c r="P23" s="1226">
        <v>6</v>
      </c>
    </row>
    <row r="24" spans="1:16">
      <c r="A24" s="1226">
        <v>7</v>
      </c>
      <c r="B24" s="861" t="s">
        <v>133</v>
      </c>
      <c r="C24" s="1803"/>
      <c r="D24" s="1169"/>
      <c r="E24" s="1169"/>
      <c r="F24" s="1169"/>
      <c r="G24" s="1244"/>
      <c r="H24" s="1244">
        <v>28196</v>
      </c>
      <c r="I24" s="1105"/>
      <c r="J24" s="1310"/>
      <c r="K24" s="1677"/>
      <c r="L24" s="1244"/>
      <c r="M24" s="1244"/>
      <c r="N24" s="1169"/>
      <c r="O24" s="1169"/>
      <c r="P24" s="1226">
        <v>7</v>
      </c>
    </row>
    <row r="25" spans="1:16">
      <c r="A25" s="1226">
        <v>8</v>
      </c>
      <c r="B25" s="861" t="s">
        <v>134</v>
      </c>
      <c r="C25" s="1803"/>
      <c r="D25" s="1169"/>
      <c r="E25" s="1169"/>
      <c r="F25" s="1169"/>
      <c r="G25" s="1244"/>
      <c r="H25" s="1244">
        <v>250000</v>
      </c>
      <c r="I25" s="1105"/>
      <c r="J25" s="1310"/>
      <c r="K25" s="1677"/>
      <c r="L25" s="1244"/>
      <c r="M25" s="1244"/>
      <c r="N25" s="1169"/>
      <c r="O25" s="1169"/>
      <c r="P25" s="1226">
        <v>8</v>
      </c>
    </row>
    <row r="26" spans="1:16">
      <c r="A26" s="1226">
        <v>9</v>
      </c>
      <c r="B26" s="1348"/>
      <c r="C26" s="1803"/>
      <c r="D26" s="1169"/>
      <c r="E26" s="1169"/>
      <c r="F26" s="1169"/>
      <c r="G26" s="1244"/>
      <c r="H26" s="1244"/>
      <c r="I26" s="1105"/>
      <c r="J26" s="1310"/>
      <c r="K26" s="1677"/>
      <c r="L26" s="1244"/>
      <c r="M26" s="1244"/>
      <c r="N26" s="1169"/>
      <c r="O26" s="1169"/>
      <c r="P26" s="1226">
        <v>9</v>
      </c>
    </row>
    <row r="27" spans="1:16">
      <c r="A27" s="1226">
        <v>10</v>
      </c>
      <c r="B27" s="1348"/>
      <c r="C27" s="1803"/>
      <c r="D27" s="1169"/>
      <c r="E27" s="1169"/>
      <c r="F27" s="1169"/>
      <c r="G27" s="1244"/>
      <c r="H27" s="1244"/>
      <c r="I27" s="1105"/>
      <c r="J27" s="1310"/>
      <c r="K27" s="1677"/>
      <c r="L27" s="1244"/>
      <c r="M27" s="1244"/>
      <c r="N27" s="1169"/>
      <c r="O27" s="1169"/>
      <c r="P27" s="1226">
        <v>10</v>
      </c>
    </row>
    <row r="28" spans="1:16">
      <c r="A28" s="1226">
        <v>11</v>
      </c>
      <c r="B28" s="861" t="s">
        <v>135</v>
      </c>
      <c r="C28" s="1803"/>
      <c r="D28" s="1169"/>
      <c r="E28" s="1169"/>
      <c r="F28" s="1169"/>
      <c r="G28" s="1244"/>
      <c r="H28" s="1244"/>
      <c r="I28" s="1105"/>
      <c r="J28" s="1310"/>
      <c r="K28" s="1677"/>
      <c r="L28" s="1244"/>
      <c r="M28" s="1244"/>
      <c r="N28" s="1169"/>
      <c r="O28" s="1169"/>
      <c r="P28" s="1226">
        <v>11</v>
      </c>
    </row>
    <row r="29" spans="1:16">
      <c r="A29" s="1226">
        <v>12</v>
      </c>
      <c r="B29" s="861" t="s">
        <v>136</v>
      </c>
      <c r="C29" s="1803"/>
      <c r="D29" s="1169"/>
      <c r="E29" s="1169"/>
      <c r="F29" s="1169"/>
      <c r="G29" s="1244"/>
      <c r="H29" s="1244"/>
      <c r="I29" s="1105"/>
      <c r="J29" s="1310"/>
      <c r="K29" s="1310"/>
      <c r="L29" s="1244"/>
      <c r="M29" s="1244"/>
      <c r="N29" s="1169"/>
      <c r="O29" s="1169"/>
      <c r="P29" s="1226">
        <v>12</v>
      </c>
    </row>
    <row r="30" spans="1:16">
      <c r="A30" s="1226">
        <v>13</v>
      </c>
      <c r="B30" s="861" t="s">
        <v>137</v>
      </c>
      <c r="C30" s="1803"/>
      <c r="D30" s="1169"/>
      <c r="E30" s="1169"/>
      <c r="F30" s="1169"/>
      <c r="G30" s="1244"/>
      <c r="H30" s="1244"/>
      <c r="I30" s="1105"/>
      <c r="J30" s="1310"/>
      <c r="K30" s="1310"/>
      <c r="L30" s="1244"/>
      <c r="M30" s="1244"/>
      <c r="N30" s="1169"/>
      <c r="O30" s="1169"/>
      <c r="P30" s="1226">
        <v>13</v>
      </c>
    </row>
    <row r="31" spans="1:16">
      <c r="A31" s="1226">
        <v>14</v>
      </c>
      <c r="B31" s="1348"/>
      <c r="C31" s="1803"/>
      <c r="D31" s="1169"/>
      <c r="E31" s="1169"/>
      <c r="F31" s="1169"/>
      <c r="G31" s="1244"/>
      <c r="H31" s="1244"/>
      <c r="I31" s="1105"/>
      <c r="J31" s="1310"/>
      <c r="K31" s="1310"/>
      <c r="L31" s="1244"/>
      <c r="M31" s="1244"/>
      <c r="N31" s="1169"/>
      <c r="O31" s="1169"/>
      <c r="P31" s="1226">
        <v>14</v>
      </c>
    </row>
    <row r="32" spans="1:16">
      <c r="A32" s="1226">
        <v>15</v>
      </c>
      <c r="B32" s="1348"/>
      <c r="C32" s="1803"/>
      <c r="D32" s="1169"/>
      <c r="E32" s="1169"/>
      <c r="F32" s="1169"/>
      <c r="G32" s="1244"/>
      <c r="H32" s="1244"/>
      <c r="I32" s="1105"/>
      <c r="J32" s="1310"/>
      <c r="K32" s="1310"/>
      <c r="L32" s="1244"/>
      <c r="M32" s="1244"/>
      <c r="N32" s="1169"/>
      <c r="O32" s="1169"/>
      <c r="P32" s="1226">
        <v>15</v>
      </c>
    </row>
    <row r="33" spans="1:16">
      <c r="A33" s="1226">
        <v>16</v>
      </c>
      <c r="B33" s="1348"/>
      <c r="C33" s="1803"/>
      <c r="D33" s="1169"/>
      <c r="E33" s="1169"/>
      <c r="F33" s="1169"/>
      <c r="G33" s="1244"/>
      <c r="H33" s="1244"/>
      <c r="I33" s="1105"/>
      <c r="J33" s="1310"/>
      <c r="K33" s="1310"/>
      <c r="L33" s="1244"/>
      <c r="M33" s="1244"/>
      <c r="N33" s="1169"/>
      <c r="O33" s="1169"/>
      <c r="P33" s="1226">
        <v>16</v>
      </c>
    </row>
    <row r="34" spans="1:16">
      <c r="A34" s="1226">
        <v>17</v>
      </c>
      <c r="B34" s="1348"/>
      <c r="C34" s="1803"/>
      <c r="D34" s="1169"/>
      <c r="E34" s="1169"/>
      <c r="F34" s="1169"/>
      <c r="G34" s="1244"/>
      <c r="H34" s="1244"/>
      <c r="I34" s="1105"/>
      <c r="J34" s="1310"/>
      <c r="K34" s="1310"/>
      <c r="L34" s="1244"/>
      <c r="M34" s="1244"/>
      <c r="N34" s="1169"/>
      <c r="O34" s="1169"/>
      <c r="P34" s="1226">
        <v>17</v>
      </c>
    </row>
    <row r="35" spans="1:16">
      <c r="A35" s="1226">
        <v>18</v>
      </c>
      <c r="B35" s="1348"/>
      <c r="C35" s="1803"/>
      <c r="D35" s="1169"/>
      <c r="E35" s="1169"/>
      <c r="F35" s="1169"/>
      <c r="G35" s="1244"/>
      <c r="H35" s="1244"/>
      <c r="I35" s="1105"/>
      <c r="J35" s="1310"/>
      <c r="K35" s="1310"/>
      <c r="L35" s="1244"/>
      <c r="M35" s="1244"/>
      <c r="N35" s="1169"/>
      <c r="O35" s="1169"/>
      <c r="P35" s="1226">
        <v>18</v>
      </c>
    </row>
    <row r="36" spans="1:16">
      <c r="A36" s="1226">
        <v>19</v>
      </c>
      <c r="B36" s="1348"/>
      <c r="C36" s="1803"/>
      <c r="D36" s="1169"/>
      <c r="E36" s="1169"/>
      <c r="F36" s="1169"/>
      <c r="G36" s="1244"/>
      <c r="H36" s="1244"/>
      <c r="I36" s="1105"/>
      <c r="J36" s="1310"/>
      <c r="K36" s="1310"/>
      <c r="L36" s="1244"/>
      <c r="M36" s="1244"/>
      <c r="N36" s="1169"/>
      <c r="O36" s="1169"/>
      <c r="P36" s="1226">
        <v>19</v>
      </c>
    </row>
    <row r="37" spans="1:16">
      <c r="A37" s="1226">
        <v>20</v>
      </c>
      <c r="B37" s="1348"/>
      <c r="C37" s="1803"/>
      <c r="D37" s="1169"/>
      <c r="E37" s="1169"/>
      <c r="F37" s="1169"/>
      <c r="G37" s="1244"/>
      <c r="H37" s="1244"/>
      <c r="I37" s="1105"/>
      <c r="J37" s="1310"/>
      <c r="K37" s="1310"/>
      <c r="L37" s="1244"/>
      <c r="M37" s="1244"/>
      <c r="N37" s="1169"/>
      <c r="O37" s="1169"/>
      <c r="P37" s="1226">
        <v>20</v>
      </c>
    </row>
    <row r="38" spans="1:16">
      <c r="A38" s="1226">
        <v>21</v>
      </c>
      <c r="B38" s="1348"/>
      <c r="C38" s="1803"/>
      <c r="D38" s="1169"/>
      <c r="E38" s="1169"/>
      <c r="F38" s="1169"/>
      <c r="G38" s="1244"/>
      <c r="H38" s="1244"/>
      <c r="I38" s="1105"/>
      <c r="J38" s="1310"/>
      <c r="K38" s="1310"/>
      <c r="L38" s="1244"/>
      <c r="M38" s="1244"/>
      <c r="N38" s="1169"/>
      <c r="O38" s="1169"/>
      <c r="P38" s="1226">
        <v>21</v>
      </c>
    </row>
    <row r="39" spans="1:16">
      <c r="A39" s="1226">
        <v>22</v>
      </c>
      <c r="B39" s="1168"/>
      <c r="C39" s="1169"/>
      <c r="D39" s="1169"/>
      <c r="E39" s="1169"/>
      <c r="F39" s="1169"/>
      <c r="G39" s="1244"/>
      <c r="H39" s="1244"/>
      <c r="I39" s="1105"/>
      <c r="J39" s="1310"/>
      <c r="K39" s="1310"/>
      <c r="L39" s="1244"/>
      <c r="M39" s="1244"/>
      <c r="N39" s="1169"/>
      <c r="O39" s="1169"/>
      <c r="P39" s="1226">
        <v>22</v>
      </c>
    </row>
    <row r="40" spans="1:16">
      <c r="A40" s="1226">
        <v>23</v>
      </c>
      <c r="B40" s="1168"/>
      <c r="C40" s="1169"/>
      <c r="D40" s="1169"/>
      <c r="E40" s="1169"/>
      <c r="F40" s="1169"/>
      <c r="G40" s="1244"/>
      <c r="H40" s="1244"/>
      <c r="I40" s="1105"/>
      <c r="J40" s="1310"/>
      <c r="K40" s="1310"/>
      <c r="L40" s="1244"/>
      <c r="M40" s="1244"/>
      <c r="N40" s="1169"/>
      <c r="O40" s="1169"/>
      <c r="P40" s="1226">
        <v>23</v>
      </c>
    </row>
    <row r="41" spans="1:16">
      <c r="A41" s="1226">
        <v>24</v>
      </c>
      <c r="B41" s="1168"/>
      <c r="C41" s="1169"/>
      <c r="D41" s="1169"/>
      <c r="E41" s="1169"/>
      <c r="F41" s="1169"/>
      <c r="G41" s="1244"/>
      <c r="H41" s="1244"/>
      <c r="I41" s="1105"/>
      <c r="J41" s="1310"/>
      <c r="K41" s="1310"/>
      <c r="L41" s="1244"/>
      <c r="M41" s="1244"/>
      <c r="N41" s="1169"/>
      <c r="O41" s="1169"/>
      <c r="P41" s="1226">
        <v>24</v>
      </c>
    </row>
    <row r="42" spans="1:16">
      <c r="A42" s="1226">
        <v>25</v>
      </c>
      <c r="B42" s="1168"/>
      <c r="C42" s="1169"/>
      <c r="D42" s="1169"/>
      <c r="E42" s="1169"/>
      <c r="F42" s="1169"/>
      <c r="G42" s="1244"/>
      <c r="H42" s="1244"/>
      <c r="I42" s="1105"/>
      <c r="J42" s="1310"/>
      <c r="K42" s="1310"/>
      <c r="L42" s="1244"/>
      <c r="M42" s="1244"/>
      <c r="N42" s="1169"/>
      <c r="O42" s="1169"/>
      <c r="P42" s="1226">
        <v>25</v>
      </c>
    </row>
    <row r="43" spans="1:16">
      <c r="A43" s="1226">
        <v>26</v>
      </c>
      <c r="B43" s="1168"/>
      <c r="C43" s="1169"/>
      <c r="D43" s="1169"/>
      <c r="E43" s="1169"/>
      <c r="F43" s="1169"/>
      <c r="G43" s="1244"/>
      <c r="H43" s="1244"/>
      <c r="I43" s="1105"/>
      <c r="J43" s="1310"/>
      <c r="K43" s="1310"/>
      <c r="L43" s="1244"/>
      <c r="M43" s="1244"/>
      <c r="N43" s="1169"/>
      <c r="O43" s="1169"/>
      <c r="P43" s="1226">
        <v>26</v>
      </c>
    </row>
    <row r="44" spans="1:16">
      <c r="A44" s="1226">
        <v>27</v>
      </c>
      <c r="B44" s="1168"/>
      <c r="C44" s="1169"/>
      <c r="D44" s="1169"/>
      <c r="E44" s="1169"/>
      <c r="F44" s="1169"/>
      <c r="G44" s="1244"/>
      <c r="H44" s="1244"/>
      <c r="I44" s="1105"/>
      <c r="J44" s="1310"/>
      <c r="K44" s="1310"/>
      <c r="L44" s="1244"/>
      <c r="M44" s="1244"/>
      <c r="N44" s="1169"/>
      <c r="O44" s="1169"/>
      <c r="P44" s="1226">
        <v>27</v>
      </c>
    </row>
    <row r="45" spans="1:16">
      <c r="A45" s="1226">
        <v>28</v>
      </c>
      <c r="B45" s="1168"/>
      <c r="C45" s="1169"/>
      <c r="D45" s="1169"/>
      <c r="E45" s="1169"/>
      <c r="F45" s="1169"/>
      <c r="G45" s="1244"/>
      <c r="H45" s="1244"/>
      <c r="I45" s="1105"/>
      <c r="J45" s="1310"/>
      <c r="K45" s="1310"/>
      <c r="L45" s="1244"/>
      <c r="M45" s="1244"/>
      <c r="N45" s="1169"/>
      <c r="O45" s="1169"/>
      <c r="P45" s="1226">
        <v>28</v>
      </c>
    </row>
    <row r="46" spans="1:16">
      <c r="A46" s="1226">
        <v>29</v>
      </c>
      <c r="B46" s="1168"/>
      <c r="C46" s="1169"/>
      <c r="D46" s="1169"/>
      <c r="E46" s="1169"/>
      <c r="F46" s="1169"/>
      <c r="G46" s="1244"/>
      <c r="H46" s="1244"/>
      <c r="I46" s="1105"/>
      <c r="J46" s="1310"/>
      <c r="K46" s="1310"/>
      <c r="L46" s="1244"/>
      <c r="M46" s="1244"/>
      <c r="N46" s="1169"/>
      <c r="O46" s="1169"/>
      <c r="P46" s="1226">
        <v>29</v>
      </c>
    </row>
    <row r="47" spans="1:16">
      <c r="A47" s="1226">
        <v>30</v>
      </c>
      <c r="B47" s="1168"/>
      <c r="C47" s="1169"/>
      <c r="D47" s="1169"/>
      <c r="E47" s="1169"/>
      <c r="F47" s="1169"/>
      <c r="G47" s="1244"/>
      <c r="H47" s="1244"/>
      <c r="I47" s="1105"/>
      <c r="J47" s="1310"/>
      <c r="K47" s="1310"/>
      <c r="L47" s="1244"/>
      <c r="M47" s="1244"/>
      <c r="N47" s="1169"/>
      <c r="O47" s="1169"/>
      <c r="P47" s="1226">
        <v>30</v>
      </c>
    </row>
    <row r="48" spans="1:16">
      <c r="A48" s="1226">
        <v>31</v>
      </c>
      <c r="B48" s="1168"/>
      <c r="C48" s="1169"/>
      <c r="D48" s="1169"/>
      <c r="E48" s="1169"/>
      <c r="F48" s="1169"/>
      <c r="G48" s="1244"/>
      <c r="H48" s="1244"/>
      <c r="I48" s="1105"/>
      <c r="J48" s="1310"/>
      <c r="K48" s="1310"/>
      <c r="L48" s="1244"/>
      <c r="M48" s="1244"/>
      <c r="N48" s="1169"/>
      <c r="O48" s="1169"/>
      <c r="P48" s="1226">
        <v>31</v>
      </c>
    </row>
    <row r="49" spans="1:16">
      <c r="A49" s="1226">
        <v>32</v>
      </c>
      <c r="B49" s="1168"/>
      <c r="C49" s="1169"/>
      <c r="D49" s="1169"/>
      <c r="E49" s="1169"/>
      <c r="F49" s="1169"/>
      <c r="G49" s="1244"/>
      <c r="H49" s="1244"/>
      <c r="I49" s="1105"/>
      <c r="J49" s="1310"/>
      <c r="K49" s="1310"/>
      <c r="L49" s="1244"/>
      <c r="M49" s="1244"/>
      <c r="N49" s="1169"/>
      <c r="O49" s="1169"/>
      <c r="P49" s="1226">
        <v>32</v>
      </c>
    </row>
    <row r="50" spans="1:16">
      <c r="A50" s="1226">
        <v>33</v>
      </c>
      <c r="B50" s="1168"/>
      <c r="C50" s="1169"/>
      <c r="D50" s="1169"/>
      <c r="E50" s="1169"/>
      <c r="F50" s="1169"/>
      <c r="G50" s="1244"/>
      <c r="H50" s="1244"/>
      <c r="I50" s="1105"/>
      <c r="J50" s="1310"/>
      <c r="K50" s="1310"/>
      <c r="L50" s="1244"/>
      <c r="M50" s="1244"/>
      <c r="N50" s="1169"/>
      <c r="O50" s="1169"/>
      <c r="P50" s="1226">
        <v>33</v>
      </c>
    </row>
    <row r="51" spans="1:16">
      <c r="A51" s="1226">
        <v>34</v>
      </c>
      <c r="B51" s="1168"/>
      <c r="C51" s="1169"/>
      <c r="D51" s="1169"/>
      <c r="E51" s="1169"/>
      <c r="F51" s="1169"/>
      <c r="G51" s="1244"/>
      <c r="H51" s="1244"/>
      <c r="I51" s="1105"/>
      <c r="J51" s="1310"/>
      <c r="K51" s="1310"/>
      <c r="L51" s="1244"/>
      <c r="M51" s="1244"/>
      <c r="N51" s="1169"/>
      <c r="O51" s="1169"/>
      <c r="P51" s="1226">
        <v>34</v>
      </c>
    </row>
    <row r="52" spans="1:16">
      <c r="A52" s="1226">
        <v>35</v>
      </c>
      <c r="B52" s="1168"/>
      <c r="C52" s="1169"/>
      <c r="D52" s="1169"/>
      <c r="E52" s="1169"/>
      <c r="F52" s="1169"/>
      <c r="G52" s="1244"/>
      <c r="H52" s="1244"/>
      <c r="I52" s="1105"/>
      <c r="J52" s="1310"/>
      <c r="K52" s="1310"/>
      <c r="L52" s="1244"/>
      <c r="M52" s="1244"/>
      <c r="N52" s="1169"/>
      <c r="O52" s="1169"/>
      <c r="P52" s="1226">
        <v>35</v>
      </c>
    </row>
    <row r="53" spans="1:16">
      <c r="A53" s="1226">
        <v>36</v>
      </c>
      <c r="B53" s="1168"/>
      <c r="C53" s="1169"/>
      <c r="D53" s="1169"/>
      <c r="E53" s="1169"/>
      <c r="F53" s="1169"/>
      <c r="G53" s="1244"/>
      <c r="H53" s="1244"/>
      <c r="I53" s="1105"/>
      <c r="J53" s="1310"/>
      <c r="K53" s="1310"/>
      <c r="L53" s="1244"/>
      <c r="M53" s="1244"/>
      <c r="N53" s="1169"/>
      <c r="O53" s="1169"/>
      <c r="P53" s="1226">
        <v>36</v>
      </c>
    </row>
    <row r="54" spans="1:16">
      <c r="A54" s="1226">
        <v>37</v>
      </c>
      <c r="B54" s="1168"/>
      <c r="C54" s="1169"/>
      <c r="D54" s="1169"/>
      <c r="E54" s="1169"/>
      <c r="F54" s="1169"/>
      <c r="G54" s="1244"/>
      <c r="H54" s="1244"/>
      <c r="I54" s="1105"/>
      <c r="J54" s="1310"/>
      <c r="K54" s="1310"/>
      <c r="L54" s="1244"/>
      <c r="M54" s="1244"/>
      <c r="N54" s="1169"/>
      <c r="O54" s="1169"/>
      <c r="P54" s="1226">
        <v>37</v>
      </c>
    </row>
    <row r="55" spans="1:16">
      <c r="A55" s="1226">
        <v>38</v>
      </c>
      <c r="B55" s="1168"/>
      <c r="C55" s="1169"/>
      <c r="D55" s="1169"/>
      <c r="E55" s="1169"/>
      <c r="F55" s="1169"/>
      <c r="G55" s="1244"/>
      <c r="H55" s="1244"/>
      <c r="I55" s="1105"/>
      <c r="J55" s="1310"/>
      <c r="K55" s="1310"/>
      <c r="L55" s="1244"/>
      <c r="M55" s="1244"/>
      <c r="N55" s="1169"/>
      <c r="O55" s="1169"/>
      <c r="P55" s="1226">
        <v>38</v>
      </c>
    </row>
    <row r="56" spans="1:16">
      <c r="A56" s="1226">
        <v>39</v>
      </c>
      <c r="B56" s="1168"/>
      <c r="C56" s="1169"/>
      <c r="D56" s="1169"/>
      <c r="E56" s="1169"/>
      <c r="F56" s="1169"/>
      <c r="G56" s="1244"/>
      <c r="H56" s="1244"/>
      <c r="I56" s="1105"/>
      <c r="J56" s="1310"/>
      <c r="K56" s="1310"/>
      <c r="L56" s="1244"/>
      <c r="M56" s="1244"/>
      <c r="N56" s="1169"/>
      <c r="O56" s="1169"/>
      <c r="P56" s="1226">
        <v>39</v>
      </c>
    </row>
    <row r="57" spans="1:16">
      <c r="A57" s="1226">
        <v>40</v>
      </c>
      <c r="B57" s="1168"/>
      <c r="C57" s="1169"/>
      <c r="D57" s="1169"/>
      <c r="E57" s="1169"/>
      <c r="F57" s="1169"/>
      <c r="G57" s="1244"/>
      <c r="H57" s="1244"/>
      <c r="I57" s="1105"/>
      <c r="J57" s="1310"/>
      <c r="K57" s="1310"/>
      <c r="L57" s="1244"/>
      <c r="M57" s="1244"/>
      <c r="N57" s="1169"/>
      <c r="O57" s="1169"/>
      <c r="P57" s="1226">
        <v>40</v>
      </c>
    </row>
    <row r="58" spans="1:16">
      <c r="A58" s="1226">
        <v>41</v>
      </c>
      <c r="B58" s="1168"/>
      <c r="C58" s="1169"/>
      <c r="D58" s="1169"/>
      <c r="E58" s="1169"/>
      <c r="F58" s="1169"/>
      <c r="G58" s="1244"/>
      <c r="H58" s="1244"/>
      <c r="I58" s="1105"/>
      <c r="J58" s="1310"/>
      <c r="K58" s="1310"/>
      <c r="L58" s="1244"/>
      <c r="M58" s="1244"/>
      <c r="N58" s="1169"/>
      <c r="O58" s="1169"/>
      <c r="P58" s="1226">
        <v>41</v>
      </c>
    </row>
    <row r="59" spans="1:16">
      <c r="A59" s="1226">
        <v>42</v>
      </c>
      <c r="B59" s="1168"/>
      <c r="C59" s="1169"/>
      <c r="D59" s="1169"/>
      <c r="E59" s="1169"/>
      <c r="F59" s="1169"/>
      <c r="G59" s="1244"/>
      <c r="H59" s="1244"/>
      <c r="I59" s="1105"/>
      <c r="J59" s="1310"/>
      <c r="K59" s="1310"/>
      <c r="L59" s="1244"/>
      <c r="M59" s="1244"/>
      <c r="N59" s="1169"/>
      <c r="O59" s="1169"/>
      <c r="P59" s="1226">
        <v>42</v>
      </c>
    </row>
    <row r="60" spans="1:16">
      <c r="A60" s="1226">
        <v>43</v>
      </c>
      <c r="B60" s="1168"/>
      <c r="C60" s="1169"/>
      <c r="D60" s="1169"/>
      <c r="E60" s="1169"/>
      <c r="F60" s="1169"/>
      <c r="G60" s="1244"/>
      <c r="H60" s="1244"/>
      <c r="I60" s="1105"/>
      <c r="J60" s="1310"/>
      <c r="K60" s="1310"/>
      <c r="L60" s="1244"/>
      <c r="M60" s="1244"/>
      <c r="N60" s="1169"/>
      <c r="O60" s="1169"/>
      <c r="P60" s="1226">
        <v>43</v>
      </c>
    </row>
    <row r="61" spans="1:16">
      <c r="A61" s="1226">
        <v>44</v>
      </c>
      <c r="B61" s="1168"/>
      <c r="C61" s="1169"/>
      <c r="D61" s="1169"/>
      <c r="E61" s="1169"/>
      <c r="F61" s="1169"/>
      <c r="G61" s="1244"/>
      <c r="H61" s="1244"/>
      <c r="I61" s="1105"/>
      <c r="J61" s="1310"/>
      <c r="K61" s="1310"/>
      <c r="L61" s="1244"/>
      <c r="M61" s="1244"/>
      <c r="N61" s="1169"/>
      <c r="O61" s="1169"/>
      <c r="P61" s="1226">
        <v>44</v>
      </c>
    </row>
    <row r="62" spans="1:16">
      <c r="A62" s="1226">
        <v>45</v>
      </c>
      <c r="B62" s="1168"/>
      <c r="C62" s="1169"/>
      <c r="D62" s="1169"/>
      <c r="E62" s="1169"/>
      <c r="F62" s="1169"/>
      <c r="G62" s="1244"/>
      <c r="H62" s="1244"/>
      <c r="I62" s="1105"/>
      <c r="J62" s="1310"/>
      <c r="K62" s="1310"/>
      <c r="L62" s="1244"/>
      <c r="M62" s="1244"/>
      <c r="N62" s="1169"/>
      <c r="O62" s="1169"/>
      <c r="P62" s="1226">
        <v>45</v>
      </c>
    </row>
    <row r="63" spans="1:16" ht="15.6" thickBot="1">
      <c r="A63" s="1245">
        <v>46</v>
      </c>
      <c r="B63" s="1192"/>
      <c r="C63" s="1238"/>
      <c r="D63" s="1193"/>
      <c r="E63" s="1193"/>
      <c r="F63" s="1193"/>
      <c r="G63" s="1317"/>
      <c r="H63" s="1317"/>
      <c r="I63" s="1105"/>
      <c r="J63" s="1318"/>
      <c r="K63" s="1318"/>
      <c r="L63" s="1678"/>
      <c r="M63" s="1317"/>
      <c r="N63" s="1193"/>
      <c r="O63" s="1193"/>
      <c r="P63" s="1245">
        <v>46</v>
      </c>
    </row>
    <row r="64" spans="1:16">
      <c r="A64" s="1329"/>
      <c r="B64" s="1329"/>
      <c r="C64" s="1333"/>
      <c r="D64" s="1329"/>
      <c r="E64" s="1329"/>
      <c r="F64" s="1329"/>
      <c r="G64" s="1329"/>
      <c r="H64" s="1329"/>
      <c r="I64" s="1105"/>
      <c r="J64" s="1329"/>
      <c r="K64" s="1329"/>
      <c r="L64" s="1333"/>
      <c r="M64" s="1329"/>
      <c r="N64" s="1329"/>
      <c r="O64" s="1329"/>
      <c r="P64" s="1329"/>
    </row>
    <row r="65" spans="1:16" ht="15.6">
      <c r="A65" s="115" t="s">
        <v>676</v>
      </c>
      <c r="B65" s="1105"/>
      <c r="C65" s="1105"/>
      <c r="D65" s="1105"/>
      <c r="E65" s="1105"/>
      <c r="F65" s="1105"/>
      <c r="G65" s="1105"/>
      <c r="H65" s="1105"/>
      <c r="I65" s="1105"/>
      <c r="J65" s="115" t="s">
        <v>676</v>
      </c>
      <c r="K65" s="1105"/>
      <c r="L65" s="1105"/>
      <c r="M65" s="1105"/>
      <c r="N65" s="1105"/>
      <c r="O65" s="1105"/>
      <c r="P65" s="1163" t="s">
        <v>400</v>
      </c>
    </row>
    <row r="66" spans="1:16">
      <c r="A66" s="1106" t="s">
        <v>401</v>
      </c>
      <c r="B66" s="1106"/>
      <c r="C66" s="1106"/>
      <c r="D66" s="1106"/>
      <c r="E66" s="1106"/>
      <c r="F66" s="1106"/>
      <c r="G66" s="1106"/>
      <c r="H66" s="1106"/>
      <c r="I66" s="1105"/>
      <c r="J66" s="1106" t="s">
        <v>402</v>
      </c>
      <c r="K66" s="1106"/>
      <c r="L66" s="1106"/>
      <c r="M66" s="1106"/>
      <c r="N66" s="1106"/>
      <c r="O66" s="1106"/>
      <c r="P66" s="1106"/>
    </row>
    <row r="68" spans="1:16" ht="15.6">
      <c r="A68" s="71" t="s">
        <v>3620</v>
      </c>
      <c r="B68" s="1106"/>
      <c r="C68" s="1106"/>
      <c r="D68" s="1106"/>
      <c r="E68" s="1106"/>
      <c r="F68" s="1106"/>
      <c r="G68" s="1106"/>
      <c r="H68" s="1106"/>
    </row>
    <row r="70" spans="1:16" ht="16.2" thickBot="1">
      <c r="A70" s="1175" t="str">
        <f>'Data Sheet'!$C$25</f>
        <v>Rochester Gas &amp; Electric Corporation</v>
      </c>
      <c r="B70" s="1105"/>
      <c r="C70" s="1105"/>
      <c r="D70" s="1330"/>
      <c r="E70" s="1330"/>
      <c r="F70" s="1151"/>
      <c r="G70" s="1248" t="str">
        <f>'Data Sheet'!$C$40</f>
        <v xml:space="preserve"> </v>
      </c>
      <c r="H70" s="1105" t="str">
        <f>'Data Sheet'!$C$38</f>
        <v>12/31/2013</v>
      </c>
      <c r="I70" s="1105"/>
      <c r="J70" s="1175" t="str">
        <f>'Data Sheet'!$C$25</f>
        <v>Rochester Gas &amp; Electric Corporation</v>
      </c>
      <c r="K70" s="1105"/>
      <c r="L70" s="1330"/>
      <c r="M70" s="1330"/>
      <c r="N70" s="1248" t="str">
        <f>'Data Sheet'!$C$40</f>
        <v xml:space="preserve"> </v>
      </c>
      <c r="O70" s="1105" t="str">
        <f>'Data Sheet'!$C$38</f>
        <v>12/31/2013</v>
      </c>
      <c r="P70" s="1106"/>
    </row>
    <row r="71" spans="1:16">
      <c r="A71" s="1107"/>
      <c r="B71" s="1108"/>
      <c r="C71" s="1108"/>
      <c r="D71" s="1108"/>
      <c r="E71" s="1108"/>
      <c r="F71" s="1108"/>
      <c r="G71" s="1108"/>
      <c r="H71" s="1165"/>
      <c r="I71" s="1105"/>
      <c r="J71" s="1107"/>
      <c r="K71" s="1108"/>
      <c r="L71" s="1108"/>
      <c r="M71" s="1108"/>
      <c r="N71" s="1108"/>
      <c r="O71" s="1108"/>
      <c r="P71" s="1207"/>
    </row>
    <row r="72" spans="1:16" ht="15.6">
      <c r="A72" s="68" t="s">
        <v>2198</v>
      </c>
      <c r="B72" s="71"/>
      <c r="C72" s="71"/>
      <c r="D72" s="1106"/>
      <c r="E72" s="1106"/>
      <c r="F72" s="1106"/>
      <c r="G72" s="1106"/>
      <c r="H72" s="1167"/>
      <c r="I72" s="1105"/>
      <c r="J72" s="68" t="s">
        <v>2199</v>
      </c>
      <c r="K72" s="71"/>
      <c r="L72" s="71"/>
      <c r="M72" s="1106"/>
      <c r="N72" s="1106"/>
      <c r="O72" s="1106"/>
      <c r="P72" s="1167"/>
    </row>
    <row r="73" spans="1:16" ht="16.2" thickBot="1">
      <c r="A73" s="728"/>
      <c r="B73" s="729"/>
      <c r="C73" s="729"/>
      <c r="D73" s="1228"/>
      <c r="E73" s="1228"/>
      <c r="F73" s="1228"/>
      <c r="G73" s="1228"/>
      <c r="H73" s="1193"/>
      <c r="I73" s="1105"/>
      <c r="J73" s="728"/>
      <c r="K73" s="729"/>
      <c r="L73" s="729"/>
      <c r="M73" s="1228"/>
      <c r="N73" s="1228"/>
      <c r="O73" s="1228"/>
      <c r="P73" s="1193"/>
    </row>
    <row r="74" spans="1:16">
      <c r="A74" s="1168" t="s">
        <v>2200</v>
      </c>
      <c r="B74" s="1105"/>
      <c r="C74" s="1105"/>
      <c r="D74" s="1105"/>
      <c r="E74" s="1105" t="s">
        <v>2201</v>
      </c>
      <c r="F74" s="1105"/>
      <c r="G74" s="1105"/>
      <c r="H74" s="1169"/>
      <c r="I74" s="1105"/>
      <c r="J74" s="1168" t="s">
        <v>2202</v>
      </c>
      <c r="K74" s="1105"/>
      <c r="L74" s="1105"/>
      <c r="M74" s="1105" t="s">
        <v>2203</v>
      </c>
      <c r="N74" s="1105"/>
      <c r="O74" s="1105"/>
      <c r="P74" s="1169"/>
    </row>
    <row r="75" spans="1:16">
      <c r="A75" s="1168" t="s">
        <v>2204</v>
      </c>
      <c r="B75" s="1105"/>
      <c r="C75" s="1105"/>
      <c r="D75" s="1105"/>
      <c r="E75" s="1105" t="s">
        <v>3731</v>
      </c>
      <c r="F75" s="1105"/>
      <c r="G75" s="1105"/>
      <c r="H75" s="1169"/>
      <c r="I75" s="1105"/>
      <c r="J75" s="1168" t="s">
        <v>3732</v>
      </c>
      <c r="K75" s="1105"/>
      <c r="L75" s="1105"/>
      <c r="M75" s="1105" t="s">
        <v>3733</v>
      </c>
      <c r="N75" s="1105"/>
      <c r="O75" s="1105"/>
      <c r="P75" s="1169"/>
    </row>
    <row r="76" spans="1:16">
      <c r="A76" s="1168" t="s">
        <v>3734</v>
      </c>
      <c r="B76" s="1105"/>
      <c r="C76" s="1105"/>
      <c r="D76" s="1105"/>
      <c r="E76" s="1105" t="s">
        <v>3735</v>
      </c>
      <c r="F76" s="1105"/>
      <c r="G76" s="1105"/>
      <c r="H76" s="1169"/>
      <c r="I76" s="1105"/>
      <c r="J76" s="1168" t="s">
        <v>3736</v>
      </c>
      <c r="K76" s="1105"/>
      <c r="L76" s="1105"/>
      <c r="M76" s="1105" t="s">
        <v>3737</v>
      </c>
      <c r="N76" s="1105"/>
      <c r="O76" s="1105"/>
      <c r="P76" s="1169"/>
    </row>
    <row r="77" spans="1:16">
      <c r="A77" s="1168" t="s">
        <v>3738</v>
      </c>
      <c r="B77" s="1105"/>
      <c r="C77" s="1105"/>
      <c r="D77" s="1105"/>
      <c r="E77" s="1105" t="s">
        <v>3739</v>
      </c>
      <c r="F77" s="1105"/>
      <c r="G77" s="1105"/>
      <c r="H77" s="1169"/>
      <c r="I77" s="1105"/>
      <c r="J77" s="1168" t="s">
        <v>3740</v>
      </c>
      <c r="K77" s="1105"/>
      <c r="L77" s="1105"/>
      <c r="M77" s="1105" t="s">
        <v>3741</v>
      </c>
      <c r="N77" s="1105"/>
      <c r="O77" s="1105"/>
      <c r="P77" s="1169"/>
    </row>
    <row r="78" spans="1:16">
      <c r="A78" s="1168"/>
      <c r="B78" s="1105"/>
      <c r="C78" s="1105"/>
      <c r="D78" s="1105"/>
      <c r="E78" s="1105"/>
      <c r="F78" s="1105"/>
      <c r="G78" s="1105"/>
      <c r="H78" s="1169"/>
      <c r="I78" s="1105"/>
      <c r="J78" s="1168" t="s">
        <v>3742</v>
      </c>
      <c r="K78" s="1105"/>
      <c r="L78" s="1105"/>
      <c r="M78" s="1105" t="s">
        <v>3743</v>
      </c>
      <c r="N78" s="1105"/>
      <c r="O78" s="1105"/>
      <c r="P78" s="1169"/>
    </row>
    <row r="79" spans="1:16" ht="15.6" thickBot="1">
      <c r="A79" s="1168"/>
      <c r="B79" s="1105"/>
      <c r="C79" s="1105"/>
      <c r="D79" s="1105"/>
      <c r="E79" s="1105"/>
      <c r="F79" s="1105"/>
      <c r="G79" s="1105"/>
      <c r="H79" s="1169"/>
      <c r="I79" s="1105"/>
      <c r="J79" s="1168"/>
      <c r="K79" s="1105"/>
      <c r="L79" s="1105"/>
      <c r="M79" s="1105"/>
      <c r="N79" s="1105"/>
      <c r="O79" s="1105"/>
      <c r="P79" s="1169"/>
    </row>
    <row r="80" spans="1:16" ht="15.6" thickBot="1">
      <c r="A80" s="1234"/>
      <c r="B80" s="1233"/>
      <c r="C80" s="1207"/>
      <c r="D80" s="1207"/>
      <c r="E80" s="1232" t="s">
        <v>3744</v>
      </c>
      <c r="F80" s="1232" t="s">
        <v>3745</v>
      </c>
      <c r="G80" s="1207" t="s">
        <v>3745</v>
      </c>
      <c r="H80" s="1165"/>
      <c r="I80" s="1105"/>
      <c r="J80" s="1222" t="s">
        <v>3746</v>
      </c>
      <c r="K80" s="1232"/>
      <c r="L80" s="1230" t="s">
        <v>1512</v>
      </c>
      <c r="M80" s="1229"/>
      <c r="N80" s="1232"/>
      <c r="O80" s="1232"/>
      <c r="P80" s="1165"/>
    </row>
    <row r="81" spans="1:16">
      <c r="A81" s="1235"/>
      <c r="B81" s="1225"/>
      <c r="C81" s="1118"/>
      <c r="D81" s="1118" t="s">
        <v>1943</v>
      </c>
      <c r="E81" s="1118" t="s">
        <v>3747</v>
      </c>
      <c r="F81" s="1118" t="s">
        <v>3748</v>
      </c>
      <c r="G81" s="1118" t="s">
        <v>3749</v>
      </c>
      <c r="H81" s="1118"/>
      <c r="I81" s="1105"/>
      <c r="J81" s="1235" t="s">
        <v>3492</v>
      </c>
      <c r="K81" s="1235"/>
      <c r="L81" s="1118"/>
      <c r="M81" s="1118"/>
      <c r="N81" s="1118" t="s">
        <v>3750</v>
      </c>
      <c r="O81" s="1118" t="s">
        <v>3751</v>
      </c>
      <c r="P81" s="1118"/>
    </row>
    <row r="82" spans="1:16">
      <c r="A82" s="1235" t="s">
        <v>1357</v>
      </c>
      <c r="B82" s="1166" t="s">
        <v>3752</v>
      </c>
      <c r="C82" s="1167"/>
      <c r="D82" s="1118" t="s">
        <v>3753</v>
      </c>
      <c r="E82" s="1118" t="s">
        <v>3754</v>
      </c>
      <c r="F82" s="1118" t="s">
        <v>4852</v>
      </c>
      <c r="G82" s="1118" t="s">
        <v>385</v>
      </c>
      <c r="H82" s="1118" t="s">
        <v>386</v>
      </c>
      <c r="I82" s="1105"/>
      <c r="J82" s="1235" t="s">
        <v>387</v>
      </c>
      <c r="K82" s="1235" t="s">
        <v>1171</v>
      </c>
      <c r="L82" s="1118"/>
      <c r="M82" s="1118"/>
      <c r="N82" s="1118" t="s">
        <v>3384</v>
      </c>
      <c r="O82" s="1118" t="s">
        <v>388</v>
      </c>
      <c r="P82" s="1235" t="s">
        <v>1357</v>
      </c>
    </row>
    <row r="83" spans="1:16">
      <c r="A83" s="1235" t="s">
        <v>1360</v>
      </c>
      <c r="B83" s="1166"/>
      <c r="C83" s="1167"/>
      <c r="D83" s="1118" t="s">
        <v>389</v>
      </c>
      <c r="E83" s="1118" t="s">
        <v>390</v>
      </c>
      <c r="F83" s="1118" t="s">
        <v>391</v>
      </c>
      <c r="G83" s="1118" t="s">
        <v>3746</v>
      </c>
      <c r="H83" s="1118"/>
      <c r="I83" s="1105"/>
      <c r="J83" s="1235" t="s">
        <v>392</v>
      </c>
      <c r="K83" s="1235" t="s">
        <v>393</v>
      </c>
      <c r="L83" s="1118" t="s">
        <v>2134</v>
      </c>
      <c r="M83" s="1118" t="s">
        <v>1163</v>
      </c>
      <c r="N83" s="1118" t="s">
        <v>2134</v>
      </c>
      <c r="O83" s="1118" t="s">
        <v>394</v>
      </c>
      <c r="P83" s="1235" t="s">
        <v>1360</v>
      </c>
    </row>
    <row r="84" spans="1:16">
      <c r="A84" s="1235"/>
      <c r="B84" s="1166"/>
      <c r="C84" s="1167"/>
      <c r="D84" s="1118"/>
      <c r="E84" s="1118" t="s">
        <v>395</v>
      </c>
      <c r="F84" s="1118" t="s">
        <v>396</v>
      </c>
      <c r="G84" s="1118" t="s">
        <v>397</v>
      </c>
      <c r="H84" s="1118"/>
      <c r="I84" s="1105"/>
      <c r="J84" s="1235" t="s">
        <v>398</v>
      </c>
      <c r="K84" s="1235"/>
      <c r="L84" s="1118"/>
      <c r="M84" s="1118"/>
      <c r="N84" s="1118"/>
      <c r="O84" s="1118" t="s">
        <v>399</v>
      </c>
      <c r="P84" s="1235"/>
    </row>
    <row r="85" spans="1:16" ht="15.6" thickBot="1">
      <c r="A85" s="1237"/>
      <c r="B85" s="1228" t="s">
        <v>446</v>
      </c>
      <c r="C85" s="1239"/>
      <c r="D85" s="1238" t="s">
        <v>447</v>
      </c>
      <c r="E85" s="1238" t="s">
        <v>448</v>
      </c>
      <c r="F85" s="1238" t="s">
        <v>449</v>
      </c>
      <c r="G85" s="1238" t="s">
        <v>1953</v>
      </c>
      <c r="H85" s="1238" t="s">
        <v>1954</v>
      </c>
      <c r="I85" s="1105"/>
      <c r="J85" s="1237" t="s">
        <v>1955</v>
      </c>
      <c r="K85" s="1238" t="s">
        <v>1956</v>
      </c>
      <c r="L85" s="1238" t="s">
        <v>1957</v>
      </c>
      <c r="M85" s="1238" t="s">
        <v>1958</v>
      </c>
      <c r="N85" s="1238" t="s">
        <v>1959</v>
      </c>
      <c r="O85" s="1238" t="s">
        <v>1960</v>
      </c>
      <c r="P85" s="1237"/>
    </row>
    <row r="86" spans="1:16">
      <c r="A86" s="1226">
        <v>1</v>
      </c>
      <c r="B86" s="1242"/>
      <c r="C86" s="1169"/>
      <c r="D86" s="1169"/>
      <c r="E86" s="1169"/>
      <c r="F86" s="1169"/>
      <c r="G86" s="1244"/>
      <c r="H86" s="1244"/>
      <c r="I86" s="1105"/>
      <c r="J86" s="1310"/>
      <c r="K86" s="1677"/>
      <c r="L86" s="1244"/>
      <c r="M86" s="1244"/>
      <c r="N86" s="1169"/>
      <c r="O86" s="1169"/>
      <c r="P86" s="1226">
        <v>1</v>
      </c>
    </row>
    <row r="87" spans="1:16">
      <c r="A87" s="1226">
        <v>2</v>
      </c>
      <c r="B87" s="1242"/>
      <c r="C87" s="1169"/>
      <c r="D87" s="1169"/>
      <c r="E87" s="1169"/>
      <c r="F87" s="1169"/>
      <c r="G87" s="1244"/>
      <c r="H87" s="1244"/>
      <c r="I87" s="1105"/>
      <c r="J87" s="1310"/>
      <c r="K87" s="1677"/>
      <c r="L87" s="1244"/>
      <c r="M87" s="1244"/>
      <c r="N87" s="1169"/>
      <c r="O87" s="1169"/>
      <c r="P87" s="1226">
        <v>2</v>
      </c>
    </row>
    <row r="88" spans="1:16">
      <c r="A88" s="1226">
        <v>3</v>
      </c>
      <c r="B88" s="1242"/>
      <c r="C88" s="1169"/>
      <c r="D88" s="1169"/>
      <c r="E88" s="1169"/>
      <c r="F88" s="1169"/>
      <c r="G88" s="1244"/>
      <c r="H88" s="1244"/>
      <c r="I88" s="1105"/>
      <c r="J88" s="1310"/>
      <c r="K88" s="1677"/>
      <c r="L88" s="1244"/>
      <c r="M88" s="1244"/>
      <c r="N88" s="1169"/>
      <c r="O88" s="1169"/>
      <c r="P88" s="1226">
        <v>3</v>
      </c>
    </row>
    <row r="89" spans="1:16">
      <c r="A89" s="1226">
        <v>4</v>
      </c>
      <c r="B89" s="1242"/>
      <c r="C89" s="1169"/>
      <c r="D89" s="1169"/>
      <c r="E89" s="1169"/>
      <c r="F89" s="1169"/>
      <c r="G89" s="1244"/>
      <c r="H89" s="1244"/>
      <c r="I89" s="1105"/>
      <c r="J89" s="1310"/>
      <c r="K89" s="1677"/>
      <c r="L89" s="1244"/>
      <c r="M89" s="1244"/>
      <c r="N89" s="1169"/>
      <c r="O89" s="1169"/>
      <c r="P89" s="1226">
        <v>4</v>
      </c>
    </row>
    <row r="90" spans="1:16">
      <c r="A90" s="1226">
        <v>5</v>
      </c>
      <c r="B90" s="1242"/>
      <c r="C90" s="1169"/>
      <c r="D90" s="1169"/>
      <c r="E90" s="1169"/>
      <c r="F90" s="1169"/>
      <c r="G90" s="1244"/>
      <c r="H90" s="1244"/>
      <c r="I90" s="1105"/>
      <c r="J90" s="1310"/>
      <c r="K90" s="1677"/>
      <c r="L90" s="1244"/>
      <c r="M90" s="1244"/>
      <c r="N90" s="1169"/>
      <c r="O90" s="1169"/>
      <c r="P90" s="1226">
        <v>5</v>
      </c>
    </row>
    <row r="91" spans="1:16">
      <c r="A91" s="1226">
        <v>6</v>
      </c>
      <c r="B91" s="1242"/>
      <c r="C91" s="1169"/>
      <c r="D91" s="1169"/>
      <c r="E91" s="1169"/>
      <c r="F91" s="1169"/>
      <c r="G91" s="1244"/>
      <c r="H91" s="1244"/>
      <c r="I91" s="1105"/>
      <c r="J91" s="1310"/>
      <c r="K91" s="1677"/>
      <c r="L91" s="1244"/>
      <c r="M91" s="1244"/>
      <c r="N91" s="1169"/>
      <c r="O91" s="1169"/>
      <c r="P91" s="1226">
        <v>6</v>
      </c>
    </row>
    <row r="92" spans="1:16">
      <c r="A92" s="1226">
        <v>7</v>
      </c>
      <c r="B92" s="1242"/>
      <c r="C92" s="1169"/>
      <c r="D92" s="1169"/>
      <c r="E92" s="1169"/>
      <c r="F92" s="1169"/>
      <c r="G92" s="1244"/>
      <c r="H92" s="1244"/>
      <c r="I92" s="1105"/>
      <c r="J92" s="1310"/>
      <c r="K92" s="1677"/>
      <c r="L92" s="1244"/>
      <c r="M92" s="1244"/>
      <c r="N92" s="1169"/>
      <c r="O92" s="1169"/>
      <c r="P92" s="1226">
        <v>7</v>
      </c>
    </row>
    <row r="93" spans="1:16">
      <c r="A93" s="1226">
        <v>8</v>
      </c>
      <c r="B93" s="1242"/>
      <c r="C93" s="1169"/>
      <c r="D93" s="1169"/>
      <c r="E93" s="1169"/>
      <c r="F93" s="1169"/>
      <c r="G93" s="1244"/>
      <c r="H93" s="1244"/>
      <c r="I93" s="1105"/>
      <c r="J93" s="1310"/>
      <c r="K93" s="1677"/>
      <c r="L93" s="1244"/>
      <c r="M93" s="1244"/>
      <c r="N93" s="1169"/>
      <c r="O93" s="1169"/>
      <c r="P93" s="1226">
        <v>8</v>
      </c>
    </row>
    <row r="94" spans="1:16">
      <c r="A94" s="1226">
        <v>9</v>
      </c>
      <c r="B94" s="1242"/>
      <c r="C94" s="1169"/>
      <c r="D94" s="1169"/>
      <c r="E94" s="1169"/>
      <c r="F94" s="1169"/>
      <c r="G94" s="1244"/>
      <c r="H94" s="1244"/>
      <c r="I94" s="1105"/>
      <c r="J94" s="1310"/>
      <c r="K94" s="1677"/>
      <c r="L94" s="1244"/>
      <c r="M94" s="1244"/>
      <c r="N94" s="1169"/>
      <c r="O94" s="1169"/>
      <c r="P94" s="1226">
        <v>9</v>
      </c>
    </row>
    <row r="95" spans="1:16">
      <c r="A95" s="1226">
        <v>10</v>
      </c>
      <c r="B95" s="1242"/>
      <c r="C95" s="1169"/>
      <c r="D95" s="1169"/>
      <c r="E95" s="1169"/>
      <c r="F95" s="1169"/>
      <c r="G95" s="1244"/>
      <c r="H95" s="1244"/>
      <c r="I95" s="1105"/>
      <c r="J95" s="1310"/>
      <c r="K95" s="1677"/>
      <c r="L95" s="1244"/>
      <c r="M95" s="1244"/>
      <c r="N95" s="1169"/>
      <c r="O95" s="1169"/>
      <c r="P95" s="1226">
        <v>10</v>
      </c>
    </row>
    <row r="96" spans="1:16">
      <c r="A96" s="1226">
        <v>11</v>
      </c>
      <c r="B96" s="1242"/>
      <c r="C96" s="1169"/>
      <c r="D96" s="1169"/>
      <c r="E96" s="1169"/>
      <c r="F96" s="1169"/>
      <c r="G96" s="1244"/>
      <c r="H96" s="1244"/>
      <c r="I96" s="1105"/>
      <c r="J96" s="1310"/>
      <c r="K96" s="1677"/>
      <c r="L96" s="1244"/>
      <c r="M96" s="1244"/>
      <c r="N96" s="1169"/>
      <c r="O96" s="1169"/>
      <c r="P96" s="1226">
        <v>11</v>
      </c>
    </row>
    <row r="97" spans="1:16">
      <c r="A97" s="1226">
        <v>12</v>
      </c>
      <c r="B97" s="1168"/>
      <c r="C97" s="1169"/>
      <c r="D97" s="1169"/>
      <c r="E97" s="1169"/>
      <c r="F97" s="1169"/>
      <c r="G97" s="1244"/>
      <c r="H97" s="1244"/>
      <c r="I97" s="1105"/>
      <c r="J97" s="1310"/>
      <c r="K97" s="1310"/>
      <c r="L97" s="1244"/>
      <c r="M97" s="1244"/>
      <c r="N97" s="1169"/>
      <c r="O97" s="1169"/>
      <c r="P97" s="1226">
        <v>12</v>
      </c>
    </row>
    <row r="98" spans="1:16">
      <c r="A98" s="1226">
        <v>13</v>
      </c>
      <c r="B98" s="1168"/>
      <c r="C98" s="1169"/>
      <c r="D98" s="1169"/>
      <c r="E98" s="1169"/>
      <c r="F98" s="1169"/>
      <c r="G98" s="1244"/>
      <c r="H98" s="1244"/>
      <c r="I98" s="1105"/>
      <c r="J98" s="1310"/>
      <c r="K98" s="1310"/>
      <c r="L98" s="1244"/>
      <c r="M98" s="1244"/>
      <c r="N98" s="1169"/>
      <c r="O98" s="1169"/>
      <c r="P98" s="1226">
        <v>13</v>
      </c>
    </row>
    <row r="99" spans="1:16">
      <c r="A99" s="1226">
        <v>14</v>
      </c>
      <c r="B99" s="1168"/>
      <c r="C99" s="1169"/>
      <c r="D99" s="1169"/>
      <c r="E99" s="1169"/>
      <c r="F99" s="1169"/>
      <c r="G99" s="1244"/>
      <c r="H99" s="1244"/>
      <c r="I99" s="1105"/>
      <c r="J99" s="1310"/>
      <c r="K99" s="1310"/>
      <c r="L99" s="1244"/>
      <c r="M99" s="1244"/>
      <c r="N99" s="1169"/>
      <c r="O99" s="1169"/>
      <c r="P99" s="1226">
        <v>14</v>
      </c>
    </row>
    <row r="100" spans="1:16">
      <c r="A100" s="1226">
        <v>15</v>
      </c>
      <c r="B100" s="1168"/>
      <c r="C100" s="1169"/>
      <c r="D100" s="1169"/>
      <c r="E100" s="1169"/>
      <c r="F100" s="1169"/>
      <c r="G100" s="1244"/>
      <c r="H100" s="1244"/>
      <c r="I100" s="1105"/>
      <c r="J100" s="1310"/>
      <c r="K100" s="1310"/>
      <c r="L100" s="1244"/>
      <c r="M100" s="1244"/>
      <c r="N100" s="1169"/>
      <c r="O100" s="1169"/>
      <c r="P100" s="1226">
        <v>15</v>
      </c>
    </row>
    <row r="101" spans="1:16">
      <c r="A101" s="1226">
        <v>16</v>
      </c>
      <c r="B101" s="1168"/>
      <c r="C101" s="1169"/>
      <c r="D101" s="1169"/>
      <c r="E101" s="1169"/>
      <c r="F101" s="1169"/>
      <c r="G101" s="1244"/>
      <c r="H101" s="1244"/>
      <c r="I101" s="1105"/>
      <c r="J101" s="1310"/>
      <c r="K101" s="1310"/>
      <c r="L101" s="1244"/>
      <c r="M101" s="1244"/>
      <c r="N101" s="1169"/>
      <c r="O101" s="1169"/>
      <c r="P101" s="1226">
        <v>16</v>
      </c>
    </row>
    <row r="102" spans="1:16">
      <c r="A102" s="1226">
        <v>17</v>
      </c>
      <c r="B102" s="1168"/>
      <c r="C102" s="1169"/>
      <c r="D102" s="1169"/>
      <c r="E102" s="1169"/>
      <c r="F102" s="1169"/>
      <c r="G102" s="1244"/>
      <c r="H102" s="1244"/>
      <c r="I102" s="1105"/>
      <c r="J102" s="1310"/>
      <c r="K102" s="1310"/>
      <c r="L102" s="1244"/>
      <c r="M102" s="1244"/>
      <c r="N102" s="1169"/>
      <c r="O102" s="1169"/>
      <c r="P102" s="1226">
        <v>17</v>
      </c>
    </row>
    <row r="103" spans="1:16">
      <c r="A103" s="1226">
        <v>18</v>
      </c>
      <c r="B103" s="1168"/>
      <c r="C103" s="1169"/>
      <c r="D103" s="1169"/>
      <c r="E103" s="1169"/>
      <c r="F103" s="1169"/>
      <c r="G103" s="1244"/>
      <c r="H103" s="1244"/>
      <c r="I103" s="1105"/>
      <c r="J103" s="1310"/>
      <c r="K103" s="1310"/>
      <c r="L103" s="1244"/>
      <c r="M103" s="1244"/>
      <c r="N103" s="1169"/>
      <c r="O103" s="1169"/>
      <c r="P103" s="1226">
        <v>18</v>
      </c>
    </row>
    <row r="104" spans="1:16">
      <c r="A104" s="1226">
        <v>19</v>
      </c>
      <c r="B104" s="1168"/>
      <c r="C104" s="1169"/>
      <c r="D104" s="1169"/>
      <c r="E104" s="1169"/>
      <c r="F104" s="1169"/>
      <c r="G104" s="1244"/>
      <c r="H104" s="1244"/>
      <c r="I104" s="1105"/>
      <c r="J104" s="1310"/>
      <c r="K104" s="1310"/>
      <c r="L104" s="1244"/>
      <c r="M104" s="1244"/>
      <c r="N104" s="1169"/>
      <c r="O104" s="1169"/>
      <c r="P104" s="1226">
        <v>19</v>
      </c>
    </row>
    <row r="105" spans="1:16">
      <c r="A105" s="1226">
        <v>20</v>
      </c>
      <c r="B105" s="1168"/>
      <c r="C105" s="1169"/>
      <c r="D105" s="1169"/>
      <c r="E105" s="1169"/>
      <c r="F105" s="1169"/>
      <c r="G105" s="1244"/>
      <c r="H105" s="1244"/>
      <c r="I105" s="1105"/>
      <c r="J105" s="1310"/>
      <c r="K105" s="1310"/>
      <c r="L105" s="1244"/>
      <c r="M105" s="1244"/>
      <c r="N105" s="1169"/>
      <c r="O105" s="1169"/>
      <c r="P105" s="1226">
        <v>20</v>
      </c>
    </row>
    <row r="106" spans="1:16">
      <c r="A106" s="1226">
        <v>21</v>
      </c>
      <c r="B106" s="1168"/>
      <c r="C106" s="1169"/>
      <c r="D106" s="1169"/>
      <c r="E106" s="1169"/>
      <c r="F106" s="1169"/>
      <c r="G106" s="1244"/>
      <c r="H106" s="1244"/>
      <c r="I106" s="1105"/>
      <c r="J106" s="1310"/>
      <c r="K106" s="1310"/>
      <c r="L106" s="1244"/>
      <c r="M106" s="1244"/>
      <c r="N106" s="1169"/>
      <c r="O106" s="1169"/>
      <c r="P106" s="1226">
        <v>21</v>
      </c>
    </row>
    <row r="107" spans="1:16">
      <c r="A107" s="1226">
        <v>22</v>
      </c>
      <c r="B107" s="1168"/>
      <c r="C107" s="1169"/>
      <c r="D107" s="1169"/>
      <c r="E107" s="1169"/>
      <c r="F107" s="1169"/>
      <c r="G107" s="1244"/>
      <c r="H107" s="1244"/>
      <c r="I107" s="1105"/>
      <c r="J107" s="1310"/>
      <c r="K107" s="1310"/>
      <c r="L107" s="1244"/>
      <c r="M107" s="1244"/>
      <c r="N107" s="1169"/>
      <c r="O107" s="1169"/>
      <c r="P107" s="1226">
        <v>22</v>
      </c>
    </row>
    <row r="108" spans="1:16">
      <c r="A108" s="1226">
        <v>23</v>
      </c>
      <c r="B108" s="1168"/>
      <c r="C108" s="1169"/>
      <c r="D108" s="1169"/>
      <c r="E108" s="1169"/>
      <c r="F108" s="1169"/>
      <c r="G108" s="1244"/>
      <c r="H108" s="1244"/>
      <c r="I108" s="1105"/>
      <c r="J108" s="1310"/>
      <c r="K108" s="1310"/>
      <c r="L108" s="1244"/>
      <c r="M108" s="1244"/>
      <c r="N108" s="1169"/>
      <c r="O108" s="1169"/>
      <c r="P108" s="1226">
        <v>23</v>
      </c>
    </row>
    <row r="109" spans="1:16">
      <c r="A109" s="1226">
        <v>24</v>
      </c>
      <c r="B109" s="1168"/>
      <c r="C109" s="1169"/>
      <c r="D109" s="1169"/>
      <c r="E109" s="1169"/>
      <c r="F109" s="1169"/>
      <c r="G109" s="1244"/>
      <c r="H109" s="1244"/>
      <c r="I109" s="1105"/>
      <c r="J109" s="1310"/>
      <c r="K109" s="1310"/>
      <c r="L109" s="1244"/>
      <c r="M109" s="1244"/>
      <c r="N109" s="1169"/>
      <c r="O109" s="1169"/>
      <c r="P109" s="1226">
        <v>24</v>
      </c>
    </row>
    <row r="110" spans="1:16">
      <c r="A110" s="1226">
        <v>25</v>
      </c>
      <c r="B110" s="1168"/>
      <c r="C110" s="1169"/>
      <c r="D110" s="1169"/>
      <c r="E110" s="1169"/>
      <c r="F110" s="1169"/>
      <c r="G110" s="1244"/>
      <c r="H110" s="1244"/>
      <c r="I110" s="1105"/>
      <c r="J110" s="1310"/>
      <c r="K110" s="1310"/>
      <c r="L110" s="1244"/>
      <c r="M110" s="1244"/>
      <c r="N110" s="1169"/>
      <c r="O110" s="1169"/>
      <c r="P110" s="1226">
        <v>25</v>
      </c>
    </row>
    <row r="111" spans="1:16">
      <c r="A111" s="1226">
        <v>26</v>
      </c>
      <c r="B111" s="1168"/>
      <c r="C111" s="1169"/>
      <c r="D111" s="1169"/>
      <c r="E111" s="1169"/>
      <c r="F111" s="1169"/>
      <c r="G111" s="1244"/>
      <c r="H111" s="1244"/>
      <c r="I111" s="1105"/>
      <c r="J111" s="1310"/>
      <c r="K111" s="1310"/>
      <c r="L111" s="1244"/>
      <c r="M111" s="1244"/>
      <c r="N111" s="1169"/>
      <c r="O111" s="1169"/>
      <c r="P111" s="1226">
        <v>26</v>
      </c>
    </row>
    <row r="112" spans="1:16">
      <c r="A112" s="1226">
        <v>27</v>
      </c>
      <c r="B112" s="1168"/>
      <c r="C112" s="1169"/>
      <c r="D112" s="1169"/>
      <c r="E112" s="1169"/>
      <c r="F112" s="1169"/>
      <c r="G112" s="1244"/>
      <c r="H112" s="1244"/>
      <c r="I112" s="1105"/>
      <c r="J112" s="1310"/>
      <c r="K112" s="1310"/>
      <c r="L112" s="1244"/>
      <c r="M112" s="1244"/>
      <c r="N112" s="1169"/>
      <c r="O112" s="1169"/>
      <c r="P112" s="1226">
        <v>27</v>
      </c>
    </row>
    <row r="113" spans="1:16">
      <c r="A113" s="1226">
        <v>28</v>
      </c>
      <c r="B113" s="1168"/>
      <c r="C113" s="1169"/>
      <c r="D113" s="1169"/>
      <c r="E113" s="1169"/>
      <c r="F113" s="1169"/>
      <c r="G113" s="1244"/>
      <c r="H113" s="1244"/>
      <c r="I113" s="1105"/>
      <c r="J113" s="1310"/>
      <c r="K113" s="1310"/>
      <c r="L113" s="1244"/>
      <c r="M113" s="1244"/>
      <c r="N113" s="1169"/>
      <c r="O113" s="1169"/>
      <c r="P113" s="1226">
        <v>28</v>
      </c>
    </row>
    <row r="114" spans="1:16">
      <c r="A114" s="1226">
        <v>29</v>
      </c>
      <c r="B114" s="1168"/>
      <c r="C114" s="1169"/>
      <c r="D114" s="1169"/>
      <c r="E114" s="1169"/>
      <c r="F114" s="1169"/>
      <c r="G114" s="1244"/>
      <c r="H114" s="1244"/>
      <c r="I114" s="1105"/>
      <c r="J114" s="1310"/>
      <c r="K114" s="1310"/>
      <c r="L114" s="1244"/>
      <c r="M114" s="1244"/>
      <c r="N114" s="1169"/>
      <c r="O114" s="1169"/>
      <c r="P114" s="1226">
        <v>29</v>
      </c>
    </row>
    <row r="115" spans="1:16">
      <c r="A115" s="1226">
        <v>30</v>
      </c>
      <c r="B115" s="1168"/>
      <c r="C115" s="1169"/>
      <c r="D115" s="1169"/>
      <c r="E115" s="1169"/>
      <c r="F115" s="1169"/>
      <c r="G115" s="1244"/>
      <c r="H115" s="1244"/>
      <c r="I115" s="1105"/>
      <c r="J115" s="1310"/>
      <c r="K115" s="1310"/>
      <c r="L115" s="1244"/>
      <c r="M115" s="1244"/>
      <c r="N115" s="1169"/>
      <c r="O115" s="1169"/>
      <c r="P115" s="1226">
        <v>30</v>
      </c>
    </row>
    <row r="116" spans="1:16">
      <c r="A116" s="1226">
        <v>31</v>
      </c>
      <c r="B116" s="1168"/>
      <c r="C116" s="1169"/>
      <c r="D116" s="1169"/>
      <c r="E116" s="1169"/>
      <c r="F116" s="1169"/>
      <c r="G116" s="1244"/>
      <c r="H116" s="1244"/>
      <c r="I116" s="1105"/>
      <c r="J116" s="1310"/>
      <c r="K116" s="1310"/>
      <c r="L116" s="1244"/>
      <c r="M116" s="1244"/>
      <c r="N116" s="1169"/>
      <c r="O116" s="1169"/>
      <c r="P116" s="1226">
        <v>31</v>
      </c>
    </row>
    <row r="117" spans="1:16">
      <c r="A117" s="1226">
        <v>32</v>
      </c>
      <c r="B117" s="1168"/>
      <c r="C117" s="1169"/>
      <c r="D117" s="1169"/>
      <c r="E117" s="1169"/>
      <c r="F117" s="1169"/>
      <c r="G117" s="1244"/>
      <c r="H117" s="1244"/>
      <c r="I117" s="1105"/>
      <c r="J117" s="1310"/>
      <c r="K117" s="1310"/>
      <c r="L117" s="1244"/>
      <c r="M117" s="1244"/>
      <c r="N117" s="1169"/>
      <c r="O117" s="1169"/>
      <c r="P117" s="1226">
        <v>32</v>
      </c>
    </row>
    <row r="118" spans="1:16">
      <c r="A118" s="1226">
        <v>33</v>
      </c>
      <c r="B118" s="1168"/>
      <c r="C118" s="1169"/>
      <c r="D118" s="1169"/>
      <c r="E118" s="1169"/>
      <c r="F118" s="1169"/>
      <c r="G118" s="1244"/>
      <c r="H118" s="1244"/>
      <c r="I118" s="1105"/>
      <c r="J118" s="1310"/>
      <c r="K118" s="1310"/>
      <c r="L118" s="1244"/>
      <c r="M118" s="1244"/>
      <c r="N118" s="1169"/>
      <c r="O118" s="1169"/>
      <c r="P118" s="1226">
        <v>33</v>
      </c>
    </row>
    <row r="119" spans="1:16">
      <c r="A119" s="1226">
        <v>34</v>
      </c>
      <c r="B119" s="1168"/>
      <c r="C119" s="1169"/>
      <c r="D119" s="1169"/>
      <c r="E119" s="1169"/>
      <c r="F119" s="1169"/>
      <c r="G119" s="1244"/>
      <c r="H119" s="1244"/>
      <c r="I119" s="1105"/>
      <c r="J119" s="1310"/>
      <c r="K119" s="1310"/>
      <c r="L119" s="1244"/>
      <c r="M119" s="1244"/>
      <c r="N119" s="1169"/>
      <c r="O119" s="1169"/>
      <c r="P119" s="1226">
        <v>34</v>
      </c>
    </row>
    <row r="120" spans="1:16">
      <c r="A120" s="1226">
        <v>35</v>
      </c>
      <c r="B120" s="1168"/>
      <c r="C120" s="1169"/>
      <c r="D120" s="1169"/>
      <c r="E120" s="1169"/>
      <c r="F120" s="1169"/>
      <c r="G120" s="1244"/>
      <c r="H120" s="1244"/>
      <c r="I120" s="1105"/>
      <c r="J120" s="1310"/>
      <c r="K120" s="1310"/>
      <c r="L120" s="1244"/>
      <c r="M120" s="1244"/>
      <c r="N120" s="1169"/>
      <c r="O120" s="1169"/>
      <c r="P120" s="1226">
        <v>35</v>
      </c>
    </row>
    <row r="121" spans="1:16">
      <c r="A121" s="1226">
        <v>36</v>
      </c>
      <c r="B121" s="1168"/>
      <c r="C121" s="1169"/>
      <c r="D121" s="1169"/>
      <c r="E121" s="1169"/>
      <c r="F121" s="1169"/>
      <c r="G121" s="1244"/>
      <c r="H121" s="1244"/>
      <c r="I121" s="1105"/>
      <c r="J121" s="1310"/>
      <c r="K121" s="1310"/>
      <c r="L121" s="1244"/>
      <c r="M121" s="1244"/>
      <c r="N121" s="1169"/>
      <c r="O121" s="1169"/>
      <c r="P121" s="1226">
        <v>36</v>
      </c>
    </row>
    <row r="122" spans="1:16">
      <c r="A122" s="1226">
        <v>37</v>
      </c>
      <c r="B122" s="1168"/>
      <c r="C122" s="1169"/>
      <c r="D122" s="1169"/>
      <c r="E122" s="1169"/>
      <c r="F122" s="1169"/>
      <c r="G122" s="1244"/>
      <c r="H122" s="1244"/>
      <c r="I122" s="1105"/>
      <c r="J122" s="1310"/>
      <c r="K122" s="1310"/>
      <c r="L122" s="1244"/>
      <c r="M122" s="1244"/>
      <c r="N122" s="1169"/>
      <c r="O122" s="1169"/>
      <c r="P122" s="1226">
        <v>37</v>
      </c>
    </row>
    <row r="123" spans="1:16">
      <c r="A123" s="1226">
        <v>38</v>
      </c>
      <c r="B123" s="1168"/>
      <c r="C123" s="1169"/>
      <c r="D123" s="1169"/>
      <c r="E123" s="1169"/>
      <c r="F123" s="1169"/>
      <c r="G123" s="1244"/>
      <c r="H123" s="1244"/>
      <c r="I123" s="1105"/>
      <c r="J123" s="1310"/>
      <c r="K123" s="1310"/>
      <c r="L123" s="1244"/>
      <c r="M123" s="1244"/>
      <c r="N123" s="1169"/>
      <c r="O123" s="1169"/>
      <c r="P123" s="1226">
        <v>38</v>
      </c>
    </row>
    <row r="124" spans="1:16">
      <c r="A124" s="1226">
        <v>39</v>
      </c>
      <c r="B124" s="1168"/>
      <c r="C124" s="1169"/>
      <c r="D124" s="1169"/>
      <c r="E124" s="1169"/>
      <c r="F124" s="1169"/>
      <c r="G124" s="1244"/>
      <c r="H124" s="1244"/>
      <c r="I124" s="1105"/>
      <c r="J124" s="1310"/>
      <c r="K124" s="1310"/>
      <c r="L124" s="1244"/>
      <c r="M124" s="1244"/>
      <c r="N124" s="1169"/>
      <c r="O124" s="1169"/>
      <c r="P124" s="1226">
        <v>39</v>
      </c>
    </row>
    <row r="125" spans="1:16">
      <c r="A125" s="1226">
        <v>40</v>
      </c>
      <c r="B125" s="1168"/>
      <c r="C125" s="1169"/>
      <c r="D125" s="1169"/>
      <c r="E125" s="1169"/>
      <c r="F125" s="1169"/>
      <c r="G125" s="1244"/>
      <c r="H125" s="1244"/>
      <c r="I125" s="1105"/>
      <c r="J125" s="1310"/>
      <c r="K125" s="1310"/>
      <c r="L125" s="1244"/>
      <c r="M125" s="1244"/>
      <c r="N125" s="1169"/>
      <c r="O125" s="1169"/>
      <c r="P125" s="1226">
        <v>40</v>
      </c>
    </row>
    <row r="126" spans="1:16">
      <c r="A126" s="1226">
        <v>41</v>
      </c>
      <c r="B126" s="1168"/>
      <c r="C126" s="1169"/>
      <c r="D126" s="1169"/>
      <c r="E126" s="1169"/>
      <c r="F126" s="1169"/>
      <c r="G126" s="1244"/>
      <c r="H126" s="1244"/>
      <c r="I126" s="1105"/>
      <c r="J126" s="1310"/>
      <c r="K126" s="1310"/>
      <c r="L126" s="1244"/>
      <c r="M126" s="1244"/>
      <c r="N126" s="1169"/>
      <c r="O126" s="1169"/>
      <c r="P126" s="1226">
        <v>41</v>
      </c>
    </row>
    <row r="127" spans="1:16">
      <c r="A127" s="1226">
        <v>42</v>
      </c>
      <c r="B127" s="1168"/>
      <c r="C127" s="1169"/>
      <c r="D127" s="1169"/>
      <c r="E127" s="1169"/>
      <c r="F127" s="1169"/>
      <c r="G127" s="1244"/>
      <c r="H127" s="1244"/>
      <c r="I127" s="1105"/>
      <c r="J127" s="1310"/>
      <c r="K127" s="1310"/>
      <c r="L127" s="1244"/>
      <c r="M127" s="1244"/>
      <c r="N127" s="1169"/>
      <c r="O127" s="1169"/>
      <c r="P127" s="1226">
        <v>42</v>
      </c>
    </row>
    <row r="128" spans="1:16">
      <c r="A128" s="1226">
        <v>43</v>
      </c>
      <c r="B128" s="1168"/>
      <c r="C128" s="1169"/>
      <c r="D128" s="1169"/>
      <c r="E128" s="1169"/>
      <c r="F128" s="1169"/>
      <c r="G128" s="1244"/>
      <c r="H128" s="1244"/>
      <c r="I128" s="1105"/>
      <c r="J128" s="1310"/>
      <c r="K128" s="1310"/>
      <c r="L128" s="1244"/>
      <c r="M128" s="1244"/>
      <c r="N128" s="1169"/>
      <c r="O128" s="1169"/>
      <c r="P128" s="1226">
        <v>43</v>
      </c>
    </row>
    <row r="129" spans="1:16">
      <c r="A129" s="1226">
        <v>44</v>
      </c>
      <c r="B129" s="1168"/>
      <c r="C129" s="1169"/>
      <c r="D129" s="1169"/>
      <c r="E129" s="1169"/>
      <c r="F129" s="1169"/>
      <c r="G129" s="1244"/>
      <c r="H129" s="1244"/>
      <c r="I129" s="1105"/>
      <c r="J129" s="1310"/>
      <c r="K129" s="1310"/>
      <c r="L129" s="1244"/>
      <c r="M129" s="1244"/>
      <c r="N129" s="1169"/>
      <c r="O129" s="1169"/>
      <c r="P129" s="1226">
        <v>44</v>
      </c>
    </row>
    <row r="130" spans="1:16">
      <c r="A130" s="1226">
        <v>45</v>
      </c>
      <c r="B130" s="1168"/>
      <c r="C130" s="1169"/>
      <c r="D130" s="1169"/>
      <c r="E130" s="1169"/>
      <c r="F130" s="1169"/>
      <c r="G130" s="1244"/>
      <c r="H130" s="1244"/>
      <c r="I130" s="1105"/>
      <c r="J130" s="1310"/>
      <c r="K130" s="1310"/>
      <c r="L130" s="1244"/>
      <c r="M130" s="1244"/>
      <c r="N130" s="1169"/>
      <c r="O130" s="1169"/>
      <c r="P130" s="1226">
        <v>45</v>
      </c>
    </row>
    <row r="131" spans="1:16" ht="15.6" thickBot="1">
      <c r="A131" s="1245">
        <v>46</v>
      </c>
      <c r="B131" s="1192"/>
      <c r="C131" s="1238"/>
      <c r="D131" s="1193"/>
      <c r="E131" s="1193"/>
      <c r="F131" s="1193"/>
      <c r="G131" s="1317"/>
      <c r="H131" s="1317"/>
      <c r="I131" s="1105"/>
      <c r="J131" s="1318"/>
      <c r="K131" s="1318"/>
      <c r="L131" s="1678"/>
      <c r="M131" s="1317"/>
      <c r="N131" s="1193"/>
      <c r="O131" s="1193"/>
      <c r="P131" s="1245">
        <v>46</v>
      </c>
    </row>
    <row r="132" spans="1:16">
      <c r="A132" s="1329"/>
      <c r="B132" s="1329"/>
      <c r="C132" s="1333"/>
      <c r="D132" s="1329"/>
      <c r="E132" s="1329"/>
      <c r="F132" s="1329"/>
      <c r="G132" s="1329"/>
      <c r="H132" s="1329"/>
      <c r="I132" s="1105"/>
      <c r="J132" s="1329"/>
      <c r="K132" s="1329"/>
      <c r="L132" s="1333"/>
      <c r="M132" s="1329"/>
      <c r="N132" s="1329"/>
      <c r="O132" s="1329"/>
      <c r="P132" s="1329"/>
    </row>
    <row r="133" spans="1:16" ht="15.6">
      <c r="A133" s="115" t="s">
        <v>676</v>
      </c>
      <c r="B133" s="1105"/>
      <c r="C133" s="1105"/>
      <c r="D133" s="1105"/>
      <c r="E133" s="1105"/>
      <c r="F133" s="1105"/>
      <c r="G133" s="1105"/>
      <c r="H133" s="1105"/>
      <c r="I133" s="1105"/>
      <c r="J133" s="115" t="s">
        <v>676</v>
      </c>
      <c r="K133" s="1105"/>
      <c r="L133" s="1105"/>
      <c r="M133" s="1105"/>
      <c r="N133" s="1105"/>
      <c r="O133" s="1105"/>
      <c r="P133" s="1163" t="s">
        <v>400</v>
      </c>
    </row>
    <row r="134" spans="1:16">
      <c r="A134" s="1106" t="s">
        <v>403</v>
      </c>
      <c r="B134" s="1106"/>
      <c r="C134" s="1106"/>
      <c r="D134" s="1106"/>
      <c r="E134" s="1106"/>
      <c r="F134" s="1106"/>
      <c r="G134" s="1106"/>
      <c r="H134" s="1106"/>
      <c r="I134" s="1105"/>
      <c r="J134" s="1106" t="s">
        <v>404</v>
      </c>
      <c r="K134" s="1106"/>
      <c r="L134" s="1106"/>
      <c r="M134" s="1106"/>
      <c r="N134" s="1106"/>
      <c r="O134" s="1106"/>
      <c r="P134" s="1106"/>
    </row>
  </sheetData>
  <customSheetViews>
    <customSheetView guid="{B03EE9F7-5DE6-4312-9CF8-68BFF35B892B}" scale="85" colorId="22" fitToPage="1">
      <pageMargins left="0.5" right="0.5" top="0.5" bottom="0.5" header="0" footer="0"/>
      <printOptions horizontalCentered="1" verticalCentered="1"/>
      <pageSetup scale="70" fitToWidth="2" fitToHeight="2" pageOrder="overThenDown" orientation="portrait" horizontalDpi="300" verticalDpi="300" r:id="rId1"/>
      <headerFooter alignWithMargins="0"/>
    </customSheetView>
    <customSheetView guid="{6604920B-9A9A-4B1B-8001-ABFAE204A5A1}" scale="85" colorId="22" showPageBreaks="1" fitToPage="1">
      <pageMargins left="0.5" right="0.5" top="0.5" bottom="0.5" header="0" footer="0"/>
      <printOptions horizontalCentered="1" verticalCentered="1"/>
      <pageSetup scale="70" fitToWidth="2" fitToHeight="2" pageOrder="overThenDown" orientation="portrait" horizontalDpi="300" verticalDpi="300" r:id="rId2"/>
      <headerFooter alignWithMargins="0"/>
    </customSheetView>
    <customSheetView guid="{725D19D6-B2FF-4AA6-9BA8-2C93787C1292}" scale="85" colorId="22" fitToPage="1" showRuler="0">
      <pageMargins left="0.5" right="0.5" top="0.5" bottom="0.5" header="0" footer="0"/>
      <printOptions horizontalCentered="1" verticalCentered="1"/>
      <pageSetup scale="70" fitToWidth="2" fitToHeight="2" pageOrder="overThenDown" orientation="portrait" horizontalDpi="300" verticalDpi="300" r:id="rId3"/>
      <headerFooter alignWithMargins="0"/>
    </customSheetView>
    <customSheetView guid="{00D7FFF0-A637-4B2D-8964-7D108FE27DC9}" scale="85" colorId="22" fitToPage="1">
      <pageMargins left="0.5" right="0.5" top="0.5" bottom="0.5" header="0" footer="0"/>
      <printOptions horizontalCentered="1" verticalCentered="1"/>
      <pageSetup scale="70" fitToWidth="2" fitToHeight="2" pageOrder="overThenDown" orientation="portrait" horizontalDpi="300" verticalDpi="300" r:id="rId4"/>
      <headerFooter alignWithMargins="0"/>
    </customSheetView>
    <customSheetView guid="{8930B103-E5CB-49CF-B279-92DC95584FC0}" scale="85" colorId="22" showPageBreaks="1" fitToPage="1">
      <pageMargins left="0.5" right="0.5" top="0.5" bottom="0.5" header="0" footer="0"/>
      <printOptions horizontalCentered="1" verticalCentered="1"/>
      <pageSetup scale="70" fitToWidth="2" fitToHeight="2" pageOrder="overThenDown" orientation="portrait" horizontalDpi="300" verticalDpi="300" r:id="rId5"/>
      <headerFooter alignWithMargins="0"/>
    </customSheetView>
  </customSheetViews>
  <phoneticPr fontId="54" type="noConversion"/>
  <printOptions horizontalCentered="1" verticalCentered="1"/>
  <pageMargins left="0.5" right="0.5" top="0.5" bottom="0.5" header="0" footer="0"/>
  <pageSetup scale="71" fitToWidth="2" fitToHeight="2" pageOrder="overThenDown" orientation="portrait" horizontalDpi="300" verticalDpi="300" r:id="rId6"/>
  <headerFooter alignWithMargins="0"/>
</worksheet>
</file>

<file path=xl/worksheets/sheet68.xml><?xml version="1.0" encoding="utf-8"?>
<worksheet xmlns="http://schemas.openxmlformats.org/spreadsheetml/2006/main" xmlns:r="http://schemas.openxmlformats.org/officeDocument/2006/relationships">
  <sheetPr transitionEvaluation="1"/>
  <dimension ref="A1:S131"/>
  <sheetViews>
    <sheetView defaultGridColor="0" colorId="22" zoomScale="85" zoomScaleNormal="85" workbookViewId="0">
      <selection activeCell="B28" sqref="B28"/>
    </sheetView>
  </sheetViews>
  <sheetFormatPr defaultColWidth="9.6328125" defaultRowHeight="15"/>
  <cols>
    <col min="1" max="1" width="4.6328125" customWidth="1"/>
    <col min="2" max="5" width="12.6328125" customWidth="1"/>
    <col min="7" max="7" width="15.453125" customWidth="1"/>
    <col min="8" max="8" width="14.6328125" customWidth="1"/>
    <col min="9" max="9" width="12.6328125" customWidth="1"/>
    <col min="10" max="10" width="2.6328125" customWidth="1"/>
    <col min="11" max="11" width="11.6328125" customWidth="1"/>
    <col min="12" max="12" width="13.6328125" customWidth="1"/>
    <col min="13" max="13" width="15.36328125" customWidth="1"/>
    <col min="14" max="14" width="13.6328125" customWidth="1"/>
    <col min="15" max="15" width="11.6328125" customWidth="1"/>
    <col min="16" max="16" width="13.6328125" customWidth="1"/>
    <col min="17" max="17" width="12.6328125" customWidth="1"/>
    <col min="18" max="18" width="13.6328125" customWidth="1"/>
    <col min="19" max="19" width="4.6328125" customWidth="1"/>
  </cols>
  <sheetData>
    <row r="1" spans="1:19">
      <c r="A1" s="1107" t="s">
        <v>1429</v>
      </c>
      <c r="B1" s="1108"/>
      <c r="C1" s="1108"/>
      <c r="D1" s="1223"/>
      <c r="E1" s="1223"/>
      <c r="F1" s="1220" t="s">
        <v>2377</v>
      </c>
      <c r="G1" s="1232"/>
      <c r="H1" s="1222" t="s">
        <v>1431</v>
      </c>
      <c r="I1" s="1234" t="s">
        <v>1432</v>
      </c>
      <c r="J1" s="1105"/>
      <c r="K1" s="1107" t="s">
        <v>1429</v>
      </c>
      <c r="L1" s="1108"/>
      <c r="M1" s="1108"/>
      <c r="N1" s="1220" t="s">
        <v>2377</v>
      </c>
      <c r="O1" s="1223"/>
      <c r="P1" s="1108"/>
      <c r="Q1" s="1222" t="s">
        <v>1431</v>
      </c>
      <c r="R1" s="1224" t="s">
        <v>1432</v>
      </c>
      <c r="S1" s="1207"/>
    </row>
    <row r="2" spans="1:19">
      <c r="A2" s="72" t="str">
        <f>'Data Sheet'!$C$25</f>
        <v>Rochester Gas &amp; Electric Corporation</v>
      </c>
      <c r="B2" s="1105"/>
      <c r="C2" s="1105"/>
      <c r="D2" s="1105"/>
      <c r="E2" s="1105"/>
      <c r="F2" s="1168" t="s">
        <v>3699</v>
      </c>
      <c r="G2" s="1118"/>
      <c r="H2" s="1105"/>
      <c r="I2" s="1236"/>
      <c r="J2" s="1105"/>
      <c r="K2" s="72" t="str">
        <f>'Data Sheet'!$C$25</f>
        <v>Rochester Gas &amp; Electric Corporation</v>
      </c>
      <c r="L2" s="1105"/>
      <c r="M2" s="1105"/>
      <c r="N2" s="1168" t="s">
        <v>3699</v>
      </c>
      <c r="O2" s="1105"/>
      <c r="P2" s="1105"/>
      <c r="Q2" s="1235" t="s">
        <v>1434</v>
      </c>
      <c r="R2" s="1166"/>
      <c r="S2" s="1167"/>
    </row>
    <row r="3" spans="1:19" ht="15" customHeight="1" thickBot="1">
      <c r="A3" s="1192"/>
      <c r="B3" s="1158"/>
      <c r="C3" s="1158"/>
      <c r="D3" s="1158"/>
      <c r="E3" s="1158"/>
      <c r="F3" s="1192" t="s">
        <v>3700</v>
      </c>
      <c r="G3" s="1238"/>
      <c r="H3" s="1334" t="str">
        <f>'Data Sheet'!$C$40</f>
        <v xml:space="preserve"> </v>
      </c>
      <c r="I3" s="1245" t="str">
        <f>'Data Sheet'!$C$38</f>
        <v>12/31/2013</v>
      </c>
      <c r="J3" s="1105"/>
      <c r="K3" s="1192"/>
      <c r="L3" s="1158"/>
      <c r="M3" s="1158"/>
      <c r="N3" s="1192" t="s">
        <v>3700</v>
      </c>
      <c r="O3" s="1158"/>
      <c r="P3" s="1193"/>
      <c r="Q3" s="1320" t="str">
        <f>'Data Sheet'!$C$40</f>
        <v xml:space="preserve"> </v>
      </c>
      <c r="R3" s="1240" t="str">
        <f>'Data Sheet'!$C$38</f>
        <v>12/31/2013</v>
      </c>
      <c r="S3" s="1239"/>
    </row>
    <row r="4" spans="1:19" ht="15" customHeight="1" thickBot="1">
      <c r="A4" s="728" t="s">
        <v>405</v>
      </c>
      <c r="B4" s="729"/>
      <c r="C4" s="729"/>
      <c r="D4" s="1228"/>
      <c r="E4" s="1228"/>
      <c r="F4" s="1228"/>
      <c r="G4" s="1228"/>
      <c r="H4" s="1230"/>
      <c r="I4" s="1239"/>
      <c r="J4" s="1105"/>
      <c r="K4" s="728" t="s">
        <v>406</v>
      </c>
      <c r="L4" s="729"/>
      <c r="M4" s="729"/>
      <c r="N4" s="1228"/>
      <c r="O4" s="1228"/>
      <c r="P4" s="1228"/>
      <c r="Q4" s="1228"/>
      <c r="R4" s="1230"/>
      <c r="S4" s="1239"/>
    </row>
    <row r="5" spans="1:19" ht="15.6">
      <c r="A5" s="68"/>
      <c r="B5" s="71"/>
      <c r="C5" s="71"/>
      <c r="D5" s="69"/>
      <c r="E5" s="69"/>
      <c r="F5" s="69"/>
      <c r="G5" s="69"/>
      <c r="H5" s="449"/>
      <c r="I5" s="73"/>
      <c r="J5" s="1105"/>
      <c r="K5" s="68"/>
      <c r="L5" s="71"/>
      <c r="M5" s="71"/>
      <c r="N5" s="69"/>
      <c r="O5" s="69"/>
      <c r="P5" s="69"/>
      <c r="Q5" s="69"/>
      <c r="R5" s="449"/>
      <c r="S5" s="73"/>
    </row>
    <row r="6" spans="1:19">
      <c r="A6" s="266" t="s">
        <v>407</v>
      </c>
      <c r="B6" s="267"/>
      <c r="C6" s="267"/>
      <c r="D6" s="267"/>
      <c r="E6" s="267"/>
      <c r="F6" s="267" t="s">
        <v>408</v>
      </c>
      <c r="G6" s="267"/>
      <c r="H6" s="267"/>
      <c r="I6" s="268"/>
      <c r="J6" s="1105"/>
      <c r="K6" s="266" t="s">
        <v>409</v>
      </c>
      <c r="L6" s="267"/>
      <c r="M6" s="267"/>
      <c r="N6" s="267"/>
      <c r="O6" s="267" t="s">
        <v>410</v>
      </c>
      <c r="P6" s="267"/>
      <c r="Q6" s="267"/>
      <c r="R6" s="267"/>
      <c r="S6" s="268"/>
    </row>
    <row r="7" spans="1:19">
      <c r="A7" s="266" t="s">
        <v>411</v>
      </c>
      <c r="B7" s="267"/>
      <c r="C7" s="267"/>
      <c r="D7" s="267"/>
      <c r="E7" s="267"/>
      <c r="F7" s="267" t="s">
        <v>412</v>
      </c>
      <c r="G7" s="267"/>
      <c r="H7" s="267"/>
      <c r="I7" s="268"/>
      <c r="J7" s="1105"/>
      <c r="K7" s="266" t="s">
        <v>413</v>
      </c>
      <c r="L7" s="267"/>
      <c r="M7" s="267"/>
      <c r="N7" s="267"/>
      <c r="O7" s="267" t="s">
        <v>414</v>
      </c>
      <c r="P7" s="267"/>
      <c r="Q7" s="267"/>
      <c r="R7" s="267"/>
      <c r="S7" s="268"/>
    </row>
    <row r="8" spans="1:19">
      <c r="A8" s="266" t="s">
        <v>2442</v>
      </c>
      <c r="B8" s="267"/>
      <c r="C8" s="267"/>
      <c r="D8" s="267"/>
      <c r="E8" s="267"/>
      <c r="F8" s="267" t="s">
        <v>2443</v>
      </c>
      <c r="G8" s="267"/>
      <c r="H8" s="267"/>
      <c r="I8" s="268"/>
      <c r="J8" s="1105"/>
      <c r="K8" s="266" t="s">
        <v>2444</v>
      </c>
      <c r="L8" s="267"/>
      <c r="M8" s="267"/>
      <c r="N8" s="267"/>
      <c r="O8" s="267" t="s">
        <v>2445</v>
      </c>
      <c r="P8" s="267"/>
      <c r="Q8" s="267"/>
      <c r="R8" s="267"/>
      <c r="S8" s="268"/>
    </row>
    <row r="9" spans="1:19">
      <c r="A9" s="266" t="s">
        <v>2446</v>
      </c>
      <c r="B9" s="267"/>
      <c r="C9" s="267"/>
      <c r="D9" s="267"/>
      <c r="E9" s="267"/>
      <c r="F9" s="267" t="s">
        <v>2447</v>
      </c>
      <c r="G9" s="267"/>
      <c r="H9" s="267"/>
      <c r="I9" s="268"/>
      <c r="J9" s="1105"/>
      <c r="K9" s="266" t="s">
        <v>2448</v>
      </c>
      <c r="L9" s="267"/>
      <c r="M9" s="267"/>
      <c r="N9" s="267"/>
      <c r="O9" s="267" t="s">
        <v>2449</v>
      </c>
      <c r="P9" s="267"/>
      <c r="Q9" s="267"/>
      <c r="R9" s="267"/>
      <c r="S9" s="268"/>
    </row>
    <row r="10" spans="1:19">
      <c r="A10" s="266" t="s">
        <v>2450</v>
      </c>
      <c r="B10" s="267"/>
      <c r="C10" s="267"/>
      <c r="D10" s="267"/>
      <c r="E10" s="267"/>
      <c r="F10" s="267" t="s">
        <v>2451</v>
      </c>
      <c r="G10" s="267"/>
      <c r="H10" s="267"/>
      <c r="I10" s="268"/>
      <c r="J10" s="1105"/>
      <c r="K10" s="266" t="s">
        <v>2452</v>
      </c>
      <c r="L10" s="267"/>
      <c r="M10" s="267"/>
      <c r="N10" s="267"/>
      <c r="O10" s="267" t="s">
        <v>2453</v>
      </c>
      <c r="P10" s="267"/>
      <c r="Q10" s="267"/>
      <c r="R10" s="267"/>
      <c r="S10" s="268"/>
    </row>
    <row r="11" spans="1:19">
      <c r="A11" s="266" t="s">
        <v>2454</v>
      </c>
      <c r="B11" s="267"/>
      <c r="C11" s="267"/>
      <c r="D11" s="267"/>
      <c r="E11" s="267"/>
      <c r="F11" s="267" t="s">
        <v>2455</v>
      </c>
      <c r="G11" s="267"/>
      <c r="H11" s="267"/>
      <c r="I11" s="268"/>
      <c r="J11" s="1105"/>
      <c r="K11" s="266" t="s">
        <v>2456</v>
      </c>
      <c r="L11" s="267"/>
      <c r="M11" s="267"/>
      <c r="N11" s="267"/>
      <c r="O11" s="267" t="s">
        <v>2457</v>
      </c>
      <c r="P11" s="267"/>
      <c r="Q11" s="267"/>
      <c r="R11" s="267"/>
      <c r="S11" s="268"/>
    </row>
    <row r="12" spans="1:19">
      <c r="A12" s="266" t="s">
        <v>2458</v>
      </c>
      <c r="B12" s="267"/>
      <c r="C12" s="267"/>
      <c r="D12" s="267"/>
      <c r="E12" s="267"/>
      <c r="F12" s="267" t="s">
        <v>2459</v>
      </c>
      <c r="G12" s="267"/>
      <c r="H12" s="267"/>
      <c r="I12" s="268"/>
      <c r="J12" s="1105"/>
      <c r="K12" s="266" t="s">
        <v>2460</v>
      </c>
      <c r="L12" s="267"/>
      <c r="M12" s="267"/>
      <c r="N12" s="267"/>
      <c r="O12" s="267" t="s">
        <v>2461</v>
      </c>
      <c r="P12" s="267"/>
      <c r="Q12" s="267"/>
      <c r="R12" s="267"/>
      <c r="S12" s="268"/>
    </row>
    <row r="13" spans="1:19">
      <c r="A13" s="266" t="s">
        <v>2462</v>
      </c>
      <c r="B13" s="267"/>
      <c r="C13" s="267"/>
      <c r="D13" s="267"/>
      <c r="E13" s="267"/>
      <c r="F13" s="267" t="s">
        <v>2463</v>
      </c>
      <c r="G13" s="267"/>
      <c r="H13" s="267"/>
      <c r="I13" s="268"/>
      <c r="J13" s="1105"/>
      <c r="K13" s="266" t="s">
        <v>2464</v>
      </c>
      <c r="L13" s="267"/>
      <c r="M13" s="267"/>
      <c r="N13" s="267"/>
      <c r="O13" s="267" t="s">
        <v>2465</v>
      </c>
      <c r="P13" s="267"/>
      <c r="Q13" s="267"/>
      <c r="R13" s="267"/>
      <c r="S13" s="268"/>
    </row>
    <row r="14" spans="1:19">
      <c r="A14" s="266" t="s">
        <v>2466</v>
      </c>
      <c r="B14" s="267"/>
      <c r="C14" s="267"/>
      <c r="D14" s="267"/>
      <c r="E14" s="267"/>
      <c r="F14" s="267" t="s">
        <v>2467</v>
      </c>
      <c r="G14" s="267"/>
      <c r="H14" s="267"/>
      <c r="I14" s="268"/>
      <c r="J14" s="1105"/>
      <c r="K14" s="266" t="s">
        <v>5214</v>
      </c>
      <c r="L14" s="267"/>
      <c r="M14" s="267"/>
      <c r="N14" s="267"/>
      <c r="O14" s="267" t="s">
        <v>5215</v>
      </c>
      <c r="P14" s="267"/>
      <c r="Q14" s="267"/>
      <c r="R14" s="267"/>
      <c r="S14" s="268"/>
    </row>
    <row r="15" spans="1:19">
      <c r="A15" s="266" t="s">
        <v>5216</v>
      </c>
      <c r="B15" s="267"/>
      <c r="C15" s="267"/>
      <c r="D15" s="267"/>
      <c r="E15" s="267"/>
      <c r="F15" s="267" t="s">
        <v>5217</v>
      </c>
      <c r="G15" s="267"/>
      <c r="H15" s="267"/>
      <c r="I15" s="268"/>
      <c r="J15" s="1105"/>
      <c r="K15" s="266" t="s">
        <v>5218</v>
      </c>
      <c r="L15" s="267"/>
      <c r="M15" s="267"/>
      <c r="N15" s="267"/>
      <c r="O15" s="267" t="s">
        <v>5219</v>
      </c>
      <c r="P15" s="267"/>
      <c r="Q15" s="267"/>
      <c r="R15" s="267"/>
      <c r="S15" s="268"/>
    </row>
    <row r="16" spans="1:19">
      <c r="A16" s="266" t="s">
        <v>5220</v>
      </c>
      <c r="B16" s="267"/>
      <c r="C16" s="267"/>
      <c r="D16" s="267"/>
      <c r="E16" s="267"/>
      <c r="F16" s="267" t="s">
        <v>5221</v>
      </c>
      <c r="G16" s="267"/>
      <c r="H16" s="267"/>
      <c r="I16" s="268"/>
      <c r="J16" s="1105"/>
      <c r="K16" s="266" t="s">
        <v>5222</v>
      </c>
      <c r="L16" s="267"/>
      <c r="M16" s="267"/>
      <c r="N16" s="267"/>
      <c r="O16" s="267" t="s">
        <v>2461</v>
      </c>
      <c r="P16" s="267"/>
      <c r="Q16" s="267"/>
      <c r="R16" s="267"/>
      <c r="S16" s="268"/>
    </row>
    <row r="17" spans="1:19">
      <c r="A17" s="266" t="s">
        <v>5223</v>
      </c>
      <c r="B17" s="267"/>
      <c r="C17" s="267"/>
      <c r="D17" s="267"/>
      <c r="E17" s="267"/>
      <c r="F17" s="267" t="s">
        <v>5224</v>
      </c>
      <c r="G17" s="267"/>
      <c r="H17" s="267"/>
      <c r="I17" s="268"/>
      <c r="J17" s="1105"/>
      <c r="K17" s="266" t="s">
        <v>5225</v>
      </c>
      <c r="L17" s="267"/>
      <c r="M17" s="267"/>
      <c r="N17" s="267"/>
      <c r="O17" s="267" t="s">
        <v>5226</v>
      </c>
      <c r="P17" s="267"/>
      <c r="Q17" s="267"/>
      <c r="R17" s="267"/>
      <c r="S17" s="268"/>
    </row>
    <row r="18" spans="1:19">
      <c r="A18" s="266" t="s">
        <v>5227</v>
      </c>
      <c r="B18" s="267"/>
      <c r="C18" s="267"/>
      <c r="D18" s="267"/>
      <c r="E18" s="267"/>
      <c r="F18" s="267" t="s">
        <v>5228</v>
      </c>
      <c r="G18" s="267"/>
      <c r="H18" s="267"/>
      <c r="I18" s="268"/>
      <c r="J18" s="1105"/>
      <c r="K18" s="266" t="s">
        <v>5229</v>
      </c>
      <c r="L18" s="267"/>
      <c r="M18" s="267"/>
      <c r="N18" s="267"/>
      <c r="O18" s="267" t="s">
        <v>5230</v>
      </c>
      <c r="P18" s="267"/>
      <c r="Q18" s="267"/>
      <c r="R18" s="267"/>
      <c r="S18" s="268"/>
    </row>
    <row r="19" spans="1:19">
      <c r="A19" s="266" t="s">
        <v>5231</v>
      </c>
      <c r="B19" s="267"/>
      <c r="C19" s="267"/>
      <c r="D19" s="267"/>
      <c r="E19" s="267"/>
      <c r="F19" s="267" t="s">
        <v>5232</v>
      </c>
      <c r="G19" s="267"/>
      <c r="H19" s="267"/>
      <c r="I19" s="268"/>
      <c r="J19" s="1105"/>
      <c r="K19" s="266"/>
      <c r="L19" s="267"/>
      <c r="M19" s="267"/>
      <c r="N19" s="267"/>
      <c r="O19" s="267"/>
      <c r="P19" s="267"/>
      <c r="Q19" s="267"/>
      <c r="R19" s="267"/>
      <c r="S19" s="268"/>
    </row>
    <row r="20" spans="1:19" ht="15.6" thickBot="1">
      <c r="A20" s="795"/>
      <c r="B20" s="794"/>
      <c r="C20" s="794"/>
      <c r="D20" s="794"/>
      <c r="E20" s="794"/>
      <c r="F20" s="794"/>
      <c r="G20" s="794"/>
      <c r="H20" s="794"/>
      <c r="I20" s="796"/>
      <c r="J20" s="1105"/>
      <c r="K20" s="266"/>
      <c r="L20" s="267"/>
      <c r="M20" s="267"/>
      <c r="N20" s="267"/>
      <c r="O20" s="267"/>
      <c r="P20" s="267"/>
      <c r="Q20" s="267"/>
      <c r="R20" s="267"/>
      <c r="S20" s="268"/>
    </row>
    <row r="21" spans="1:19">
      <c r="A21" s="1222"/>
      <c r="B21" s="1105"/>
      <c r="C21" s="1169"/>
      <c r="D21" s="1106" t="s">
        <v>5233</v>
      </c>
      <c r="E21" s="1167"/>
      <c r="F21" s="1169"/>
      <c r="G21" s="1106" t="s">
        <v>5234</v>
      </c>
      <c r="H21" s="1106"/>
      <c r="I21" s="1280"/>
      <c r="J21" s="1105"/>
      <c r="K21" s="1222"/>
      <c r="L21" s="1233" t="s">
        <v>5235</v>
      </c>
      <c r="M21" s="1233"/>
      <c r="N21" s="1207"/>
      <c r="O21" s="1255"/>
      <c r="P21" s="1255"/>
      <c r="Q21" s="1255"/>
      <c r="R21" s="1255"/>
      <c r="S21" s="1280"/>
    </row>
    <row r="22" spans="1:19" ht="15.6">
      <c r="A22" s="1235"/>
      <c r="B22" s="1106" t="s">
        <v>5236</v>
      </c>
      <c r="C22" s="1167"/>
      <c r="D22" s="797" t="s">
        <v>5237</v>
      </c>
      <c r="E22" s="1167"/>
      <c r="F22" s="1118" t="s">
        <v>5238</v>
      </c>
      <c r="G22" s="797" t="s">
        <v>5239</v>
      </c>
      <c r="H22" s="1106"/>
      <c r="I22" s="1235" t="s">
        <v>1416</v>
      </c>
      <c r="J22" s="1105"/>
      <c r="K22" s="1235" t="s">
        <v>5240</v>
      </c>
      <c r="L22" s="797" t="s">
        <v>5241</v>
      </c>
      <c r="M22" s="1106"/>
      <c r="N22" s="798"/>
      <c r="O22" s="1106" t="s">
        <v>5242</v>
      </c>
      <c r="P22" s="1106"/>
      <c r="Q22" s="797"/>
      <c r="R22" s="1106"/>
      <c r="S22" s="1235"/>
    </row>
    <row r="23" spans="1:19" ht="16.2" thickBot="1">
      <c r="A23" s="1235" t="s">
        <v>1357</v>
      </c>
      <c r="B23" s="1158"/>
      <c r="C23" s="1193"/>
      <c r="D23" s="799" t="s">
        <v>5243</v>
      </c>
      <c r="E23" s="1239"/>
      <c r="F23" s="1118" t="s">
        <v>5244</v>
      </c>
      <c r="G23" s="799" t="s">
        <v>5266</v>
      </c>
      <c r="H23" s="1228"/>
      <c r="I23" s="1235" t="s">
        <v>3384</v>
      </c>
      <c r="J23" s="1105"/>
      <c r="K23" s="1235" t="s">
        <v>5267</v>
      </c>
      <c r="L23" s="799" t="s">
        <v>5268</v>
      </c>
      <c r="M23" s="1228"/>
      <c r="N23" s="800"/>
      <c r="O23" s="1204"/>
      <c r="P23" s="1204"/>
      <c r="Q23" s="801"/>
      <c r="R23" s="1238"/>
      <c r="S23" s="1235" t="s">
        <v>1357</v>
      </c>
    </row>
    <row r="24" spans="1:19">
      <c r="A24" s="1235" t="s">
        <v>1360</v>
      </c>
      <c r="B24" s="1118" t="s">
        <v>5269</v>
      </c>
      <c r="C24" s="1118" t="s">
        <v>5270</v>
      </c>
      <c r="D24" s="1118" t="s">
        <v>5271</v>
      </c>
      <c r="E24" s="1118" t="s">
        <v>5272</v>
      </c>
      <c r="F24" s="1118" t="s">
        <v>5273</v>
      </c>
      <c r="G24" s="1167" t="s">
        <v>5274</v>
      </c>
      <c r="H24" s="1167" t="s">
        <v>5274</v>
      </c>
      <c r="I24" s="1235" t="s">
        <v>5275</v>
      </c>
      <c r="J24" s="1105"/>
      <c r="K24" s="1235" t="s">
        <v>5276</v>
      </c>
      <c r="L24" s="1118" t="s">
        <v>5277</v>
      </c>
      <c r="M24" s="1118" t="s">
        <v>5278</v>
      </c>
      <c r="N24" s="1118" t="s">
        <v>5279</v>
      </c>
      <c r="O24" s="1118" t="s">
        <v>1171</v>
      </c>
      <c r="P24" s="1118" t="s">
        <v>1163</v>
      </c>
      <c r="Q24" s="1118" t="s">
        <v>2913</v>
      </c>
      <c r="R24" s="1151" t="s">
        <v>1938</v>
      </c>
      <c r="S24" s="1235" t="s">
        <v>1360</v>
      </c>
    </row>
    <row r="25" spans="1:19">
      <c r="A25" s="1226"/>
      <c r="B25" s="1169"/>
      <c r="C25" s="1118"/>
      <c r="D25" s="1169"/>
      <c r="E25" s="1118"/>
      <c r="F25" s="1118"/>
      <c r="G25" s="1167" t="s">
        <v>5280</v>
      </c>
      <c r="H25" s="1167" t="s">
        <v>5281</v>
      </c>
      <c r="I25" s="1226"/>
      <c r="J25" s="1105"/>
      <c r="K25" s="1226"/>
      <c r="L25" s="1169"/>
      <c r="M25" s="1118" t="s">
        <v>5282</v>
      </c>
      <c r="N25" s="1169"/>
      <c r="O25" s="1118" t="s">
        <v>1670</v>
      </c>
      <c r="P25" s="1118" t="s">
        <v>1670</v>
      </c>
      <c r="Q25" s="1169"/>
      <c r="R25" s="1118" t="s">
        <v>1670</v>
      </c>
      <c r="S25" s="1226"/>
    </row>
    <row r="26" spans="1:19" ht="15.6" thickBot="1">
      <c r="A26" s="1245"/>
      <c r="B26" s="1238" t="s">
        <v>446</v>
      </c>
      <c r="C26" s="1238" t="s">
        <v>447</v>
      </c>
      <c r="D26" s="1238" t="s">
        <v>448</v>
      </c>
      <c r="E26" s="1238" t="s">
        <v>449</v>
      </c>
      <c r="F26" s="1238" t="s">
        <v>1953</v>
      </c>
      <c r="G26" s="1239" t="s">
        <v>1954</v>
      </c>
      <c r="H26" s="1239" t="s">
        <v>1955</v>
      </c>
      <c r="I26" s="1239" t="s">
        <v>1956</v>
      </c>
      <c r="J26" s="1105"/>
      <c r="K26" s="1237" t="s">
        <v>1957</v>
      </c>
      <c r="L26" s="1238" t="s">
        <v>1958</v>
      </c>
      <c r="M26" s="1238" t="s">
        <v>1959</v>
      </c>
      <c r="N26" s="1238" t="s">
        <v>1960</v>
      </c>
      <c r="O26" s="1238" t="s">
        <v>4213</v>
      </c>
      <c r="P26" s="1238" t="s">
        <v>4214</v>
      </c>
      <c r="Q26" s="1238" t="s">
        <v>4215</v>
      </c>
      <c r="R26" s="1228" t="s">
        <v>4216</v>
      </c>
      <c r="S26" s="1245"/>
    </row>
    <row r="27" spans="1:19">
      <c r="A27" s="1226">
        <v>1</v>
      </c>
      <c r="B27" s="73" t="s">
        <v>341</v>
      </c>
      <c r="C27" s="1169"/>
      <c r="D27" s="1797">
        <v>115</v>
      </c>
      <c r="E27" s="1798">
        <v>115</v>
      </c>
      <c r="F27" s="1167"/>
      <c r="G27" s="1691">
        <v>340.64</v>
      </c>
      <c r="H27" s="1681"/>
      <c r="I27" s="1310"/>
      <c r="J27" s="1105"/>
      <c r="K27" s="1226"/>
      <c r="L27" s="1336"/>
      <c r="M27" s="1336"/>
      <c r="N27" s="1336">
        <f t="shared" ref="N27:N61" si="0">L27+M27</f>
        <v>0</v>
      </c>
      <c r="O27" s="1337"/>
      <c r="P27" s="1337"/>
      <c r="Q27" s="1337"/>
      <c r="R27" s="1338">
        <f t="shared" ref="R27:R61" si="1">SUM(O27:Q27)</f>
        <v>0</v>
      </c>
      <c r="S27" s="1226">
        <v>1</v>
      </c>
    </row>
    <row r="28" spans="1:19">
      <c r="A28" s="1226">
        <v>2</v>
      </c>
      <c r="B28" s="1169"/>
      <c r="C28" s="1169"/>
      <c r="D28" s="1797">
        <v>34.5</v>
      </c>
      <c r="E28" s="1798">
        <v>34.5</v>
      </c>
      <c r="F28" s="1118"/>
      <c r="G28" s="1691">
        <v>808.56</v>
      </c>
      <c r="H28" s="1681"/>
      <c r="I28" s="1310"/>
      <c r="J28" s="1105"/>
      <c r="K28" s="1226"/>
      <c r="L28" s="1244"/>
      <c r="M28" s="1244"/>
      <c r="N28" s="1244">
        <f t="shared" si="0"/>
        <v>0</v>
      </c>
      <c r="O28" s="1243"/>
      <c r="P28" s="1243"/>
      <c r="Q28" s="1243"/>
      <c r="R28" s="1340">
        <f t="shared" si="1"/>
        <v>0</v>
      </c>
      <c r="S28" s="1226">
        <v>2</v>
      </c>
    </row>
    <row r="29" spans="1:19">
      <c r="A29" s="1226">
        <v>3</v>
      </c>
      <c r="B29" s="1169"/>
      <c r="C29" s="1169"/>
      <c r="D29" s="1797">
        <v>11</v>
      </c>
      <c r="E29" s="1798">
        <v>11</v>
      </c>
      <c r="F29" s="1118"/>
      <c r="G29" s="1691">
        <v>137.82</v>
      </c>
      <c r="H29" s="1681"/>
      <c r="I29" s="1310"/>
      <c r="J29" s="1105"/>
      <c r="K29" s="1226"/>
      <c r="L29" s="1244"/>
      <c r="M29" s="1244"/>
      <c r="N29" s="1244">
        <f t="shared" si="0"/>
        <v>0</v>
      </c>
      <c r="O29" s="1243"/>
      <c r="P29" s="1243"/>
      <c r="Q29" s="1243"/>
      <c r="R29" s="1340">
        <f t="shared" si="1"/>
        <v>0</v>
      </c>
      <c r="S29" s="1226">
        <v>3</v>
      </c>
    </row>
    <row r="30" spans="1:19">
      <c r="A30" s="1226">
        <v>4</v>
      </c>
      <c r="B30" s="1169"/>
      <c r="C30" s="1169"/>
      <c r="D30" s="1797"/>
      <c r="E30" s="1798"/>
      <c r="F30" s="1118"/>
      <c r="G30" s="1691"/>
      <c r="H30" s="1681"/>
      <c r="I30" s="1310"/>
      <c r="J30" s="1105"/>
      <c r="K30" s="1226"/>
      <c r="L30" s="1244"/>
      <c r="M30" s="1244"/>
      <c r="N30" s="1244">
        <f t="shared" si="0"/>
        <v>0</v>
      </c>
      <c r="O30" s="1243"/>
      <c r="P30" s="1243"/>
      <c r="Q30" s="1243"/>
      <c r="R30" s="1340">
        <f t="shared" si="1"/>
        <v>0</v>
      </c>
      <c r="S30" s="1226">
        <v>4</v>
      </c>
    </row>
    <row r="31" spans="1:19">
      <c r="A31" s="1226">
        <v>5</v>
      </c>
      <c r="B31" s="1169"/>
      <c r="C31" s="1169"/>
      <c r="D31" s="1797"/>
      <c r="E31" s="1798"/>
      <c r="F31" s="1118"/>
      <c r="G31" s="1691"/>
      <c r="H31" s="1681"/>
      <c r="I31" s="1310"/>
      <c r="J31" s="1105"/>
      <c r="K31" s="1226"/>
      <c r="L31" s="1244"/>
      <c r="M31" s="1244"/>
      <c r="N31" s="1244">
        <f t="shared" si="0"/>
        <v>0</v>
      </c>
      <c r="O31" s="1243"/>
      <c r="P31" s="1243"/>
      <c r="Q31" s="1243"/>
      <c r="R31" s="1340">
        <f t="shared" si="1"/>
        <v>0</v>
      </c>
      <c r="S31" s="1226">
        <v>5</v>
      </c>
    </row>
    <row r="32" spans="1:19">
      <c r="A32" s="1241">
        <v>6</v>
      </c>
      <c r="B32" s="1169"/>
      <c r="C32" s="1169"/>
      <c r="D32" s="1797"/>
      <c r="E32" s="1798"/>
      <c r="F32" s="1169"/>
      <c r="G32" s="1691"/>
      <c r="H32" s="1681"/>
      <c r="I32" s="1310"/>
      <c r="J32" s="1105"/>
      <c r="K32" s="1241"/>
      <c r="L32" s="1244"/>
      <c r="M32" s="1244"/>
      <c r="N32" s="1244">
        <f t="shared" si="0"/>
        <v>0</v>
      </c>
      <c r="O32" s="1243"/>
      <c r="P32" s="1243"/>
      <c r="Q32" s="1243"/>
      <c r="R32" s="1340">
        <f t="shared" si="1"/>
        <v>0</v>
      </c>
      <c r="S32" s="1226">
        <v>6</v>
      </c>
    </row>
    <row r="33" spans="1:19">
      <c r="A33" s="1241">
        <v>7</v>
      </c>
      <c r="B33" s="1169"/>
      <c r="C33" s="1169"/>
      <c r="D33" s="1797"/>
      <c r="E33" s="1798"/>
      <c r="F33" s="1169"/>
      <c r="G33" s="1691"/>
      <c r="H33" s="1681"/>
      <c r="I33" s="1310"/>
      <c r="J33" s="1105"/>
      <c r="K33" s="1241"/>
      <c r="L33" s="1244"/>
      <c r="M33" s="1244"/>
      <c r="N33" s="1244">
        <f t="shared" si="0"/>
        <v>0</v>
      </c>
      <c r="O33" s="1243"/>
      <c r="P33" s="1243"/>
      <c r="Q33" s="1243"/>
      <c r="R33" s="1340">
        <f t="shared" si="1"/>
        <v>0</v>
      </c>
      <c r="S33" s="1226">
        <v>7</v>
      </c>
    </row>
    <row r="34" spans="1:19">
      <c r="A34" s="1241">
        <v>8</v>
      </c>
      <c r="B34" s="1169"/>
      <c r="C34" s="1169"/>
      <c r="D34" s="1797"/>
      <c r="E34" s="1798"/>
      <c r="F34" s="1169"/>
      <c r="G34" s="1691"/>
      <c r="H34" s="1681"/>
      <c r="I34" s="1310"/>
      <c r="J34" s="1105"/>
      <c r="K34" s="1241"/>
      <c r="L34" s="1244"/>
      <c r="M34" s="1244"/>
      <c r="N34" s="1244">
        <f t="shared" si="0"/>
        <v>0</v>
      </c>
      <c r="O34" s="1243"/>
      <c r="P34" s="1243"/>
      <c r="Q34" s="1243"/>
      <c r="R34" s="1340">
        <f t="shared" si="1"/>
        <v>0</v>
      </c>
      <c r="S34" s="1226">
        <v>8</v>
      </c>
    </row>
    <row r="35" spans="1:19">
      <c r="A35" s="1241">
        <v>9</v>
      </c>
      <c r="B35" s="1169"/>
      <c r="C35" s="1169"/>
      <c r="D35" s="1797"/>
      <c r="E35" s="1798"/>
      <c r="F35" s="1169"/>
      <c r="G35" s="1691"/>
      <c r="H35" s="1681"/>
      <c r="I35" s="1310"/>
      <c r="J35" s="1105"/>
      <c r="K35" s="1241"/>
      <c r="L35" s="1244"/>
      <c r="M35" s="1244"/>
      <c r="N35" s="1244">
        <f t="shared" si="0"/>
        <v>0</v>
      </c>
      <c r="O35" s="1243"/>
      <c r="P35" s="1243"/>
      <c r="Q35" s="1243"/>
      <c r="R35" s="1340">
        <f t="shared" si="1"/>
        <v>0</v>
      </c>
      <c r="S35" s="1226">
        <v>9</v>
      </c>
    </row>
    <row r="36" spans="1:19">
      <c r="A36" s="1241">
        <v>10</v>
      </c>
      <c r="B36" s="1169"/>
      <c r="C36" s="1169"/>
      <c r="D36" s="1797"/>
      <c r="E36" s="1798"/>
      <c r="F36" s="1169"/>
      <c r="G36" s="1691"/>
      <c r="H36" s="1681"/>
      <c r="I36" s="1310"/>
      <c r="J36" s="1105"/>
      <c r="K36" s="1241"/>
      <c r="L36" s="1244"/>
      <c r="M36" s="1244"/>
      <c r="N36" s="1244">
        <f t="shared" si="0"/>
        <v>0</v>
      </c>
      <c r="O36" s="1243"/>
      <c r="P36" s="1243"/>
      <c r="Q36" s="1243"/>
      <c r="R36" s="1340">
        <f t="shared" si="1"/>
        <v>0</v>
      </c>
      <c r="S36" s="1226">
        <v>10</v>
      </c>
    </row>
    <row r="37" spans="1:19">
      <c r="A37" s="1241">
        <v>11</v>
      </c>
      <c r="B37" s="1169"/>
      <c r="C37" s="1169"/>
      <c r="D37" s="1797"/>
      <c r="E37" s="1798"/>
      <c r="F37" s="1169"/>
      <c r="G37" s="1691"/>
      <c r="H37" s="1681"/>
      <c r="I37" s="1310"/>
      <c r="J37" s="1105"/>
      <c r="K37" s="1241"/>
      <c r="L37" s="1244"/>
      <c r="M37" s="1244"/>
      <c r="N37" s="1244">
        <f t="shared" si="0"/>
        <v>0</v>
      </c>
      <c r="O37" s="1243"/>
      <c r="P37" s="1243"/>
      <c r="Q37" s="1243"/>
      <c r="R37" s="1340">
        <f t="shared" si="1"/>
        <v>0</v>
      </c>
      <c r="S37" s="1226">
        <v>11</v>
      </c>
    </row>
    <row r="38" spans="1:19">
      <c r="A38" s="1241">
        <v>12</v>
      </c>
      <c r="B38" s="1169"/>
      <c r="C38" s="1169"/>
      <c r="D38" s="1797"/>
      <c r="E38" s="1798"/>
      <c r="F38" s="1169"/>
      <c r="G38" s="1691"/>
      <c r="H38" s="1681"/>
      <c r="I38" s="1310"/>
      <c r="J38" s="1105"/>
      <c r="K38" s="1241"/>
      <c r="L38" s="1244"/>
      <c r="M38" s="1244"/>
      <c r="N38" s="1244">
        <f t="shared" si="0"/>
        <v>0</v>
      </c>
      <c r="O38" s="1243"/>
      <c r="P38" s="1243"/>
      <c r="Q38" s="1243"/>
      <c r="R38" s="1340">
        <f t="shared" si="1"/>
        <v>0</v>
      </c>
      <c r="S38" s="1226">
        <v>12</v>
      </c>
    </row>
    <row r="39" spans="1:19">
      <c r="A39" s="1241">
        <v>13</v>
      </c>
      <c r="B39" s="1169"/>
      <c r="C39" s="1169"/>
      <c r="D39" s="1797"/>
      <c r="E39" s="1798"/>
      <c r="F39" s="1169"/>
      <c r="G39" s="1691"/>
      <c r="H39" s="1681"/>
      <c r="I39" s="1310"/>
      <c r="J39" s="1105"/>
      <c r="K39" s="1241"/>
      <c r="L39" s="1244"/>
      <c r="M39" s="1244"/>
      <c r="N39" s="1244">
        <f t="shared" si="0"/>
        <v>0</v>
      </c>
      <c r="O39" s="1243"/>
      <c r="P39" s="1243"/>
      <c r="Q39" s="1243"/>
      <c r="R39" s="1340">
        <f t="shared" si="1"/>
        <v>0</v>
      </c>
      <c r="S39" s="1226">
        <v>13</v>
      </c>
    </row>
    <row r="40" spans="1:19">
      <c r="A40" s="1241">
        <v>14</v>
      </c>
      <c r="B40" s="1169"/>
      <c r="C40" s="1169"/>
      <c r="D40" s="1797"/>
      <c r="E40" s="1798"/>
      <c r="F40" s="1169"/>
      <c r="G40" s="1691"/>
      <c r="H40" s="1681"/>
      <c r="I40" s="1310"/>
      <c r="J40" s="1105"/>
      <c r="K40" s="1241"/>
      <c r="L40" s="1244"/>
      <c r="M40" s="1244"/>
      <c r="N40" s="1244">
        <f t="shared" si="0"/>
        <v>0</v>
      </c>
      <c r="O40" s="1243"/>
      <c r="P40" s="1243"/>
      <c r="Q40" s="1243"/>
      <c r="R40" s="1340">
        <f t="shared" si="1"/>
        <v>0</v>
      </c>
      <c r="S40" s="1226">
        <v>14</v>
      </c>
    </row>
    <row r="41" spans="1:19">
      <c r="A41" s="1241">
        <v>15</v>
      </c>
      <c r="B41" s="1169"/>
      <c r="C41" s="1169"/>
      <c r="D41" s="1797"/>
      <c r="E41" s="1798"/>
      <c r="F41" s="1169"/>
      <c r="G41" s="1691"/>
      <c r="H41" s="1681"/>
      <c r="I41" s="1310"/>
      <c r="J41" s="1105"/>
      <c r="K41" s="1241"/>
      <c r="L41" s="1244"/>
      <c r="M41" s="1244"/>
      <c r="N41" s="1244">
        <f t="shared" si="0"/>
        <v>0</v>
      </c>
      <c r="O41" s="1243"/>
      <c r="P41" s="1243"/>
      <c r="Q41" s="1243"/>
      <c r="R41" s="1340">
        <f t="shared" si="1"/>
        <v>0</v>
      </c>
      <c r="S41" s="1226">
        <v>15</v>
      </c>
    </row>
    <row r="42" spans="1:19">
      <c r="A42" s="1241">
        <v>16</v>
      </c>
      <c r="B42" s="1169"/>
      <c r="C42" s="1169"/>
      <c r="D42" s="1797"/>
      <c r="E42" s="1798"/>
      <c r="F42" s="1169"/>
      <c r="G42" s="1691"/>
      <c r="H42" s="1681"/>
      <c r="I42" s="1310"/>
      <c r="J42" s="1105"/>
      <c r="K42" s="1241"/>
      <c r="L42" s="1244"/>
      <c r="M42" s="1244"/>
      <c r="N42" s="1244">
        <f t="shared" si="0"/>
        <v>0</v>
      </c>
      <c r="O42" s="1243"/>
      <c r="P42" s="1243"/>
      <c r="Q42" s="1243"/>
      <c r="R42" s="1340">
        <f t="shared" si="1"/>
        <v>0</v>
      </c>
      <c r="S42" s="1226">
        <v>16</v>
      </c>
    </row>
    <row r="43" spans="1:19">
      <c r="A43" s="1226">
        <v>17</v>
      </c>
      <c r="B43" s="1169"/>
      <c r="C43" s="1169"/>
      <c r="D43" s="1797"/>
      <c r="E43" s="1798"/>
      <c r="F43" s="1169"/>
      <c r="G43" s="1691"/>
      <c r="H43" s="1681"/>
      <c r="I43" s="1310"/>
      <c r="J43" s="1105"/>
      <c r="K43" s="1226"/>
      <c r="L43" s="1244"/>
      <c r="M43" s="1244"/>
      <c r="N43" s="1244">
        <f t="shared" si="0"/>
        <v>0</v>
      </c>
      <c r="O43" s="1243"/>
      <c r="P43" s="1243"/>
      <c r="Q43" s="1243"/>
      <c r="R43" s="1340">
        <f t="shared" si="1"/>
        <v>0</v>
      </c>
      <c r="S43" s="1226">
        <v>17</v>
      </c>
    </row>
    <row r="44" spans="1:19">
      <c r="A44" s="1226">
        <v>18</v>
      </c>
      <c r="B44" s="1169"/>
      <c r="C44" s="1169"/>
      <c r="D44" s="1797"/>
      <c r="E44" s="1798"/>
      <c r="F44" s="1169"/>
      <c r="G44" s="1691"/>
      <c r="H44" s="1681"/>
      <c r="I44" s="1310"/>
      <c r="J44" s="1105"/>
      <c r="K44" s="1226"/>
      <c r="L44" s="1244"/>
      <c r="M44" s="1244"/>
      <c r="N44" s="1244">
        <f t="shared" si="0"/>
        <v>0</v>
      </c>
      <c r="O44" s="1243"/>
      <c r="P44" s="1243"/>
      <c r="Q44" s="1243"/>
      <c r="R44" s="1340">
        <f t="shared" si="1"/>
        <v>0</v>
      </c>
      <c r="S44" s="1226">
        <v>18</v>
      </c>
    </row>
    <row r="45" spans="1:19">
      <c r="A45" s="1226">
        <v>19</v>
      </c>
      <c r="B45" s="1169"/>
      <c r="C45" s="1169"/>
      <c r="D45" s="1797"/>
      <c r="E45" s="1798"/>
      <c r="F45" s="1169"/>
      <c r="G45" s="1691"/>
      <c r="H45" s="1681"/>
      <c r="I45" s="1310"/>
      <c r="J45" s="1105"/>
      <c r="K45" s="1226"/>
      <c r="L45" s="1244"/>
      <c r="M45" s="1244"/>
      <c r="N45" s="1244">
        <f t="shared" si="0"/>
        <v>0</v>
      </c>
      <c r="O45" s="1243"/>
      <c r="P45" s="1243"/>
      <c r="Q45" s="1243"/>
      <c r="R45" s="1340">
        <f t="shared" si="1"/>
        <v>0</v>
      </c>
      <c r="S45" s="1226">
        <v>19</v>
      </c>
    </row>
    <row r="46" spans="1:19">
      <c r="A46" s="1226">
        <v>20</v>
      </c>
      <c r="B46" s="1169"/>
      <c r="C46" s="1169"/>
      <c r="D46" s="1797"/>
      <c r="E46" s="1798"/>
      <c r="F46" s="1169"/>
      <c r="G46" s="1691"/>
      <c r="H46" s="1681"/>
      <c r="I46" s="1310"/>
      <c r="J46" s="1105"/>
      <c r="K46" s="1226"/>
      <c r="L46" s="1244"/>
      <c r="M46" s="1244"/>
      <c r="N46" s="1244">
        <f t="shared" si="0"/>
        <v>0</v>
      </c>
      <c r="O46" s="1243"/>
      <c r="P46" s="1243"/>
      <c r="Q46" s="1243"/>
      <c r="R46" s="1340">
        <f t="shared" si="1"/>
        <v>0</v>
      </c>
      <c r="S46" s="1226">
        <v>20</v>
      </c>
    </row>
    <row r="47" spans="1:19">
      <c r="A47" s="1226">
        <v>21</v>
      </c>
      <c r="B47" s="1169"/>
      <c r="C47" s="1169"/>
      <c r="D47" s="1797"/>
      <c r="E47" s="1798"/>
      <c r="F47" s="1169"/>
      <c r="G47" s="1691"/>
      <c r="H47" s="1681"/>
      <c r="I47" s="1310"/>
      <c r="J47" s="1105"/>
      <c r="K47" s="1226"/>
      <c r="L47" s="1244"/>
      <c r="M47" s="1244"/>
      <c r="N47" s="1244">
        <f t="shared" si="0"/>
        <v>0</v>
      </c>
      <c r="O47" s="1243"/>
      <c r="P47" s="1243"/>
      <c r="Q47" s="1243"/>
      <c r="R47" s="1340">
        <f t="shared" si="1"/>
        <v>0</v>
      </c>
      <c r="S47" s="1226">
        <v>21</v>
      </c>
    </row>
    <row r="48" spans="1:19">
      <c r="A48" s="1226">
        <v>22</v>
      </c>
      <c r="B48" s="1169"/>
      <c r="C48" s="1169"/>
      <c r="D48" s="1797"/>
      <c r="E48" s="1798"/>
      <c r="F48" s="1169"/>
      <c r="G48" s="1691"/>
      <c r="H48" s="1681"/>
      <c r="I48" s="1310"/>
      <c r="J48" s="1105"/>
      <c r="K48" s="1226"/>
      <c r="L48" s="1244"/>
      <c r="M48" s="1244"/>
      <c r="N48" s="1244">
        <f t="shared" si="0"/>
        <v>0</v>
      </c>
      <c r="O48" s="1243"/>
      <c r="P48" s="1243"/>
      <c r="Q48" s="1243"/>
      <c r="R48" s="1340">
        <f t="shared" si="1"/>
        <v>0</v>
      </c>
      <c r="S48" s="1226">
        <v>22</v>
      </c>
    </row>
    <row r="49" spans="1:19">
      <c r="A49" s="1226">
        <v>23</v>
      </c>
      <c r="B49" s="1169"/>
      <c r="C49" s="1169"/>
      <c r="D49" s="1797"/>
      <c r="E49" s="1798"/>
      <c r="F49" s="1169"/>
      <c r="G49" s="1691"/>
      <c r="H49" s="1681"/>
      <c r="I49" s="1310"/>
      <c r="J49" s="1105"/>
      <c r="K49" s="1226"/>
      <c r="L49" s="1244"/>
      <c r="M49" s="1244"/>
      <c r="N49" s="1244">
        <f t="shared" si="0"/>
        <v>0</v>
      </c>
      <c r="O49" s="1243"/>
      <c r="P49" s="1243"/>
      <c r="Q49" s="1243"/>
      <c r="R49" s="1340">
        <f t="shared" si="1"/>
        <v>0</v>
      </c>
      <c r="S49" s="1226">
        <v>23</v>
      </c>
    </row>
    <row r="50" spans="1:19">
      <c r="A50" s="1226">
        <v>24</v>
      </c>
      <c r="B50" s="1169"/>
      <c r="C50" s="1169"/>
      <c r="D50" s="1797"/>
      <c r="E50" s="1798"/>
      <c r="F50" s="1169"/>
      <c r="G50" s="1691"/>
      <c r="H50" s="1681"/>
      <c r="I50" s="1310"/>
      <c r="J50" s="1105"/>
      <c r="K50" s="1226"/>
      <c r="L50" s="1244"/>
      <c r="M50" s="1244"/>
      <c r="N50" s="1244">
        <f t="shared" si="0"/>
        <v>0</v>
      </c>
      <c r="O50" s="1243"/>
      <c r="P50" s="1243"/>
      <c r="Q50" s="1243"/>
      <c r="R50" s="1340">
        <f t="shared" si="1"/>
        <v>0</v>
      </c>
      <c r="S50" s="1226">
        <v>24</v>
      </c>
    </row>
    <row r="51" spans="1:19">
      <c r="A51" s="1226">
        <v>25</v>
      </c>
      <c r="B51" s="1169"/>
      <c r="C51" s="1169"/>
      <c r="D51" s="1797"/>
      <c r="E51" s="1798"/>
      <c r="F51" s="1169"/>
      <c r="G51" s="1691"/>
      <c r="H51" s="1681"/>
      <c r="I51" s="1310"/>
      <c r="J51" s="1105"/>
      <c r="K51" s="1226"/>
      <c r="L51" s="1244"/>
      <c r="M51" s="1244"/>
      <c r="N51" s="1244">
        <f t="shared" si="0"/>
        <v>0</v>
      </c>
      <c r="O51" s="1243"/>
      <c r="P51" s="1243"/>
      <c r="Q51" s="1243"/>
      <c r="R51" s="1340">
        <f t="shared" si="1"/>
        <v>0</v>
      </c>
      <c r="S51" s="1226">
        <v>25</v>
      </c>
    </row>
    <row r="52" spans="1:19">
      <c r="A52" s="1226">
        <v>26</v>
      </c>
      <c r="B52" s="1169"/>
      <c r="C52" s="1169"/>
      <c r="D52" s="1797"/>
      <c r="E52" s="1798"/>
      <c r="F52" s="1169"/>
      <c r="G52" s="1691"/>
      <c r="H52" s="1681"/>
      <c r="I52" s="1310"/>
      <c r="J52" s="1105"/>
      <c r="K52" s="1226"/>
      <c r="L52" s="1244"/>
      <c r="M52" s="1244"/>
      <c r="N52" s="1244">
        <f t="shared" si="0"/>
        <v>0</v>
      </c>
      <c r="O52" s="1243"/>
      <c r="P52" s="1243"/>
      <c r="Q52" s="1243"/>
      <c r="R52" s="1340">
        <f t="shared" si="1"/>
        <v>0</v>
      </c>
      <c r="S52" s="1226">
        <v>26</v>
      </c>
    </row>
    <row r="53" spans="1:19">
      <c r="A53" s="1226">
        <v>27</v>
      </c>
      <c r="B53" s="1169"/>
      <c r="C53" s="1169"/>
      <c r="D53" s="1797"/>
      <c r="E53" s="1798"/>
      <c r="F53" s="1169"/>
      <c r="G53" s="1691"/>
      <c r="H53" s="1681"/>
      <c r="I53" s="1310"/>
      <c r="J53" s="1105"/>
      <c r="K53" s="1226"/>
      <c r="L53" s="1244"/>
      <c r="M53" s="1244"/>
      <c r="N53" s="1244">
        <f t="shared" si="0"/>
        <v>0</v>
      </c>
      <c r="O53" s="1243"/>
      <c r="P53" s="1243"/>
      <c r="Q53" s="1243"/>
      <c r="R53" s="1340">
        <f t="shared" si="1"/>
        <v>0</v>
      </c>
      <c r="S53" s="1226">
        <v>27</v>
      </c>
    </row>
    <row r="54" spans="1:19">
      <c r="A54" s="1226">
        <v>28</v>
      </c>
      <c r="B54" s="1169"/>
      <c r="C54" s="1169"/>
      <c r="D54" s="1797"/>
      <c r="E54" s="1798"/>
      <c r="F54" s="1169"/>
      <c r="G54" s="1691"/>
      <c r="H54" s="1681"/>
      <c r="I54" s="1310"/>
      <c r="J54" s="1105"/>
      <c r="K54" s="1226"/>
      <c r="L54" s="1244"/>
      <c r="M54" s="1244"/>
      <c r="N54" s="1244">
        <f t="shared" si="0"/>
        <v>0</v>
      </c>
      <c r="O54" s="1243"/>
      <c r="P54" s="1243"/>
      <c r="Q54" s="1243"/>
      <c r="R54" s="1340">
        <f t="shared" si="1"/>
        <v>0</v>
      </c>
      <c r="S54" s="1226">
        <v>28</v>
      </c>
    </row>
    <row r="55" spans="1:19">
      <c r="A55" s="1226">
        <v>29</v>
      </c>
      <c r="B55" s="1169"/>
      <c r="C55" s="1169"/>
      <c r="D55" s="1797"/>
      <c r="E55" s="1798"/>
      <c r="F55" s="1169"/>
      <c r="G55" s="1691"/>
      <c r="H55" s="1681"/>
      <c r="I55" s="1310"/>
      <c r="J55" s="1105"/>
      <c r="K55" s="1226"/>
      <c r="L55" s="1244"/>
      <c r="M55" s="1244"/>
      <c r="N55" s="1244">
        <f t="shared" si="0"/>
        <v>0</v>
      </c>
      <c r="O55" s="1243"/>
      <c r="P55" s="1243"/>
      <c r="Q55" s="1243"/>
      <c r="R55" s="1340">
        <f t="shared" si="1"/>
        <v>0</v>
      </c>
      <c r="S55" s="1226">
        <v>29</v>
      </c>
    </row>
    <row r="56" spans="1:19">
      <c r="A56" s="1226">
        <v>30</v>
      </c>
      <c r="B56" s="1169"/>
      <c r="C56" s="1169"/>
      <c r="D56" s="1797"/>
      <c r="E56" s="1798"/>
      <c r="F56" s="1169"/>
      <c r="G56" s="1691"/>
      <c r="H56" s="1681"/>
      <c r="I56" s="1310"/>
      <c r="J56" s="1105"/>
      <c r="K56" s="1226"/>
      <c r="L56" s="1244"/>
      <c r="M56" s="1244"/>
      <c r="N56" s="1244">
        <f t="shared" si="0"/>
        <v>0</v>
      </c>
      <c r="O56" s="1243"/>
      <c r="P56" s="1243"/>
      <c r="Q56" s="1243"/>
      <c r="R56" s="1340">
        <f t="shared" si="1"/>
        <v>0</v>
      </c>
      <c r="S56" s="1226">
        <v>30</v>
      </c>
    </row>
    <row r="57" spans="1:19">
      <c r="A57" s="1226">
        <v>31</v>
      </c>
      <c r="B57" s="1169"/>
      <c r="C57" s="1169"/>
      <c r="D57" s="1797"/>
      <c r="E57" s="1798"/>
      <c r="F57" s="1169"/>
      <c r="G57" s="1691"/>
      <c r="H57" s="1681"/>
      <c r="I57" s="1310"/>
      <c r="J57" s="1105"/>
      <c r="K57" s="1226"/>
      <c r="L57" s="1244"/>
      <c r="M57" s="1244"/>
      <c r="N57" s="1244">
        <f t="shared" si="0"/>
        <v>0</v>
      </c>
      <c r="O57" s="1243"/>
      <c r="P57" s="1243"/>
      <c r="Q57" s="1243"/>
      <c r="R57" s="1340">
        <f t="shared" si="1"/>
        <v>0</v>
      </c>
      <c r="S57" s="1226">
        <v>31</v>
      </c>
    </row>
    <row r="58" spans="1:19">
      <c r="A58" s="1226">
        <v>32</v>
      </c>
      <c r="B58" s="1169"/>
      <c r="C58" s="1169"/>
      <c r="D58" s="1797"/>
      <c r="E58" s="1798"/>
      <c r="F58" s="1169"/>
      <c r="G58" s="1691"/>
      <c r="H58" s="1681"/>
      <c r="I58" s="1310"/>
      <c r="J58" s="1105"/>
      <c r="K58" s="1226"/>
      <c r="L58" s="1244">
        <v>9953185</v>
      </c>
      <c r="M58" s="1244">
        <v>237220183</v>
      </c>
      <c r="N58" s="1244">
        <v>247173368</v>
      </c>
      <c r="O58" s="1243"/>
      <c r="P58" s="1243"/>
      <c r="Q58" s="1243"/>
      <c r="R58" s="1340">
        <f t="shared" si="1"/>
        <v>0</v>
      </c>
      <c r="S58" s="1226">
        <v>32</v>
      </c>
    </row>
    <row r="59" spans="1:19">
      <c r="A59" s="1226">
        <v>33</v>
      </c>
      <c r="B59" s="1169"/>
      <c r="C59" s="1169"/>
      <c r="D59" s="1797"/>
      <c r="E59" s="1798"/>
      <c r="F59" s="1169"/>
      <c r="G59" s="1691"/>
      <c r="H59" s="1681"/>
      <c r="I59" s="1310"/>
      <c r="J59" s="1105"/>
      <c r="K59" s="1226"/>
      <c r="L59" s="1244"/>
      <c r="M59" s="1244"/>
      <c r="N59" s="1244">
        <f t="shared" si="0"/>
        <v>0</v>
      </c>
      <c r="O59" s="1243"/>
      <c r="P59" s="1243"/>
      <c r="Q59" s="1243"/>
      <c r="R59" s="1340">
        <f t="shared" si="1"/>
        <v>0</v>
      </c>
      <c r="S59" s="1226">
        <v>33</v>
      </c>
    </row>
    <row r="60" spans="1:19">
      <c r="A60" s="1226">
        <v>34</v>
      </c>
      <c r="B60" s="1169"/>
      <c r="C60" s="1169"/>
      <c r="D60" s="1797"/>
      <c r="E60" s="1798"/>
      <c r="F60" s="1169"/>
      <c r="G60" s="1691"/>
      <c r="H60" s="1681"/>
      <c r="I60" s="1310"/>
      <c r="J60" s="1105"/>
      <c r="K60" s="1226"/>
      <c r="L60" s="1244"/>
      <c r="M60" s="1244"/>
      <c r="N60" s="1244">
        <f t="shared" si="0"/>
        <v>0</v>
      </c>
      <c r="O60" s="1243"/>
      <c r="P60" s="1243"/>
      <c r="Q60" s="1243"/>
      <c r="R60" s="1340">
        <f t="shared" si="1"/>
        <v>0</v>
      </c>
      <c r="S60" s="1226">
        <v>34</v>
      </c>
    </row>
    <row r="61" spans="1:19" ht="15.6" thickBot="1">
      <c r="A61" s="1245">
        <v>35</v>
      </c>
      <c r="B61" s="1193"/>
      <c r="C61" s="1193"/>
      <c r="D61" s="1799"/>
      <c r="E61" s="1800"/>
      <c r="F61" s="1193"/>
      <c r="G61" s="1692"/>
      <c r="H61" s="1682"/>
      <c r="I61" s="1318"/>
      <c r="J61" s="1105"/>
      <c r="K61" s="1226"/>
      <c r="L61" s="1244"/>
      <c r="M61" s="1244"/>
      <c r="N61" s="1244">
        <f t="shared" si="0"/>
        <v>0</v>
      </c>
      <c r="O61" s="1243"/>
      <c r="P61" s="1243"/>
      <c r="Q61" s="1243"/>
      <c r="R61" s="1340">
        <f t="shared" si="1"/>
        <v>0</v>
      </c>
      <c r="S61" s="1226">
        <v>35</v>
      </c>
    </row>
    <row r="62" spans="1:19" ht="15.6" thickBot="1">
      <c r="A62" s="1245">
        <v>36</v>
      </c>
      <c r="B62" s="1158"/>
      <c r="C62" s="1158"/>
      <c r="D62" s="1801"/>
      <c r="E62" s="1801"/>
      <c r="F62" s="1238" t="s">
        <v>1938</v>
      </c>
      <c r="G62" s="1692">
        <f>SUM(G27:G61)</f>
        <v>1287.0199999999998</v>
      </c>
      <c r="H62" s="1680">
        <f>SUM(H27:H61)</f>
        <v>0</v>
      </c>
      <c r="I62" s="1317">
        <f>SUM(I27:I61)</f>
        <v>0</v>
      </c>
      <c r="J62" s="1105"/>
      <c r="K62" s="1341"/>
      <c r="L62" s="1342">
        <f t="shared" ref="L62:R62" si="2">SUM(L27:L61)</f>
        <v>9953185</v>
      </c>
      <c r="M62" s="1342">
        <f t="shared" si="2"/>
        <v>237220183</v>
      </c>
      <c r="N62" s="1342">
        <f t="shared" si="2"/>
        <v>247173368</v>
      </c>
      <c r="O62" s="1342">
        <f t="shared" si="2"/>
        <v>0</v>
      </c>
      <c r="P62" s="1342">
        <f t="shared" si="2"/>
        <v>0</v>
      </c>
      <c r="Q62" s="1342">
        <f t="shared" si="2"/>
        <v>0</v>
      </c>
      <c r="R62" s="1342">
        <f t="shared" si="2"/>
        <v>0</v>
      </c>
      <c r="S62" s="1341">
        <v>36</v>
      </c>
    </row>
    <row r="63" spans="1:19">
      <c r="A63" s="1329"/>
      <c r="B63" s="1329"/>
      <c r="C63" s="1329"/>
      <c r="D63" s="1329"/>
      <c r="E63" s="1329"/>
      <c r="F63" s="1333"/>
      <c r="G63" s="1343"/>
      <c r="H63" s="1343"/>
      <c r="I63" s="1343"/>
      <c r="J63" s="1105"/>
      <c r="K63" s="1329"/>
      <c r="L63" s="1344"/>
      <c r="M63" s="1344"/>
      <c r="N63" s="1344"/>
      <c r="O63" s="1344"/>
      <c r="P63" s="1344"/>
      <c r="Q63" s="1344"/>
      <c r="R63" s="1344"/>
      <c r="S63" s="1329"/>
    </row>
    <row r="64" spans="1:19" ht="15.6">
      <c r="A64" s="115" t="s">
        <v>676</v>
      </c>
      <c r="B64" s="1105"/>
      <c r="C64" s="1105"/>
      <c r="D64" s="1105"/>
      <c r="E64" s="1105"/>
      <c r="F64" s="1105"/>
      <c r="G64" s="1105"/>
      <c r="H64" s="1105"/>
      <c r="I64" s="1105"/>
      <c r="J64" s="1105"/>
      <c r="K64" s="115" t="s">
        <v>676</v>
      </c>
      <c r="L64" s="1105"/>
      <c r="M64" s="1105"/>
      <c r="N64" s="1105"/>
      <c r="O64" s="1106"/>
    </row>
    <row r="65" spans="1:19">
      <c r="A65" s="1106" t="s">
        <v>5283</v>
      </c>
      <c r="B65" s="1106"/>
      <c r="C65" s="1106"/>
      <c r="D65" s="1106"/>
      <c r="E65" s="1106"/>
      <c r="F65" s="1106"/>
      <c r="G65" s="1106"/>
      <c r="H65" s="1106"/>
      <c r="I65" s="1106"/>
      <c r="J65" s="1105"/>
      <c r="K65" s="1106" t="s">
        <v>5284</v>
      </c>
      <c r="L65" s="1106"/>
      <c r="M65" s="1106"/>
      <c r="N65" s="1106"/>
      <c r="O65" s="1106"/>
      <c r="P65" s="1106"/>
      <c r="Q65" s="1106"/>
      <c r="R65" s="1106"/>
      <c r="S65" s="1106"/>
    </row>
    <row r="67" spans="1:19" ht="15.6">
      <c r="A67" s="71" t="s">
        <v>990</v>
      </c>
      <c r="B67" s="1106"/>
      <c r="C67" s="1106"/>
      <c r="D67" s="1106"/>
      <c r="E67" s="1106"/>
      <c r="F67" s="1106"/>
      <c r="G67" s="1106"/>
      <c r="H67" s="1106"/>
      <c r="I67" s="1106"/>
    </row>
    <row r="69" spans="1:19" ht="16.2" thickBot="1">
      <c r="A69" s="1175" t="str">
        <f>'Data Sheet'!$C$25</f>
        <v>Rochester Gas &amp; Electric Corporation</v>
      </c>
      <c r="B69" s="1158"/>
      <c r="C69" s="1158"/>
      <c r="D69" s="1158"/>
      <c r="E69" s="1158"/>
      <c r="F69" s="1158"/>
      <c r="G69" s="1164" t="str">
        <f>'Data Sheet'!$C$40</f>
        <v xml:space="preserve"> </v>
      </c>
      <c r="H69" s="1105" t="str">
        <f>'Data Sheet'!$C$38</f>
        <v>12/31/2013</v>
      </c>
      <c r="I69" s="1228"/>
      <c r="J69" s="1105"/>
      <c r="K69" s="1175" t="str">
        <f>'Data Sheet'!$C$25</f>
        <v>Rochester Gas &amp; Electric Corporation</v>
      </c>
      <c r="L69" s="1158"/>
      <c r="M69" s="1158"/>
      <c r="N69" s="1158"/>
      <c r="O69" s="1158"/>
      <c r="P69" s="1158"/>
      <c r="Q69" s="1164" t="str">
        <f>'Data Sheet'!$C$40</f>
        <v xml:space="preserve"> </v>
      </c>
      <c r="R69" s="1105" t="str">
        <f>'Data Sheet'!$C$38</f>
        <v>12/31/2013</v>
      </c>
      <c r="S69" s="1228"/>
    </row>
    <row r="70" spans="1:19" ht="16.2" thickBot="1">
      <c r="A70" s="802" t="s">
        <v>406</v>
      </c>
      <c r="B70" s="729"/>
      <c r="C70" s="729"/>
      <c r="D70" s="1228"/>
      <c r="E70" s="1228"/>
      <c r="F70" s="1228"/>
      <c r="G70" s="1230"/>
      <c r="H70" s="1230"/>
      <c r="I70" s="1239"/>
      <c r="J70" s="1105"/>
      <c r="K70" s="802" t="s">
        <v>406</v>
      </c>
      <c r="L70" s="729"/>
      <c r="M70" s="729"/>
      <c r="N70" s="1228"/>
      <c r="O70" s="1228"/>
      <c r="P70" s="1228"/>
      <c r="Q70" s="1230"/>
      <c r="R70" s="1230"/>
      <c r="S70" s="1239"/>
    </row>
    <row r="71" spans="1:19">
      <c r="A71" s="1222"/>
      <c r="B71" s="1105"/>
      <c r="C71" s="1169"/>
      <c r="D71" s="1106" t="s">
        <v>5233</v>
      </c>
      <c r="E71" s="1167"/>
      <c r="F71" s="1169"/>
      <c r="G71" s="1106" t="s">
        <v>5234</v>
      </c>
      <c r="H71" s="1106"/>
      <c r="I71" s="1280"/>
      <c r="J71" s="1105"/>
      <c r="K71" s="1222"/>
      <c r="L71" s="1233" t="s">
        <v>5235</v>
      </c>
      <c r="M71" s="1233"/>
      <c r="N71" s="1207"/>
      <c r="O71" s="1255"/>
      <c r="P71" s="1255"/>
      <c r="Q71" s="1255"/>
      <c r="R71" s="1255"/>
      <c r="S71" s="1280"/>
    </row>
    <row r="72" spans="1:19" ht="15.6">
      <c r="A72" s="1235"/>
      <c r="B72" s="1106" t="s">
        <v>5236</v>
      </c>
      <c r="C72" s="1167"/>
      <c r="D72" s="797" t="s">
        <v>5237</v>
      </c>
      <c r="E72" s="1167"/>
      <c r="F72" s="1118" t="s">
        <v>5238</v>
      </c>
      <c r="G72" s="797" t="s">
        <v>5239</v>
      </c>
      <c r="H72" s="1106"/>
      <c r="I72" s="1235" t="s">
        <v>1416</v>
      </c>
      <c r="J72" s="1105"/>
      <c r="K72" s="1235" t="s">
        <v>5240</v>
      </c>
      <c r="L72" s="797" t="s">
        <v>5241</v>
      </c>
      <c r="M72" s="1106"/>
      <c r="N72" s="798"/>
      <c r="O72" s="1106" t="s">
        <v>5242</v>
      </c>
      <c r="P72" s="1106"/>
      <c r="Q72" s="797"/>
      <c r="R72" s="1106"/>
      <c r="S72" s="1235"/>
    </row>
    <row r="73" spans="1:19" ht="16.2" thickBot="1">
      <c r="A73" s="1235" t="s">
        <v>1357</v>
      </c>
      <c r="B73" s="1158"/>
      <c r="C73" s="1193"/>
      <c r="D73" s="799" t="s">
        <v>5243</v>
      </c>
      <c r="E73" s="1239"/>
      <c r="F73" s="1118" t="s">
        <v>5244</v>
      </c>
      <c r="G73" s="799" t="s">
        <v>5266</v>
      </c>
      <c r="H73" s="1228"/>
      <c r="I73" s="1235" t="s">
        <v>3384</v>
      </c>
      <c r="J73" s="1105"/>
      <c r="K73" s="1235" t="s">
        <v>5267</v>
      </c>
      <c r="L73" s="799" t="s">
        <v>5268</v>
      </c>
      <c r="M73" s="1228"/>
      <c r="N73" s="800"/>
      <c r="O73" s="1204"/>
      <c r="P73" s="1204"/>
      <c r="Q73" s="801"/>
      <c r="R73" s="1238"/>
      <c r="S73" s="1235" t="s">
        <v>1357</v>
      </c>
    </row>
    <row r="74" spans="1:19">
      <c r="A74" s="1235" t="s">
        <v>1360</v>
      </c>
      <c r="B74" s="1118" t="s">
        <v>5269</v>
      </c>
      <c r="C74" s="1118" t="s">
        <v>5270</v>
      </c>
      <c r="D74" s="1118" t="s">
        <v>5271</v>
      </c>
      <c r="E74" s="1118" t="s">
        <v>5272</v>
      </c>
      <c r="F74" s="1118" t="s">
        <v>5273</v>
      </c>
      <c r="G74" s="1167" t="s">
        <v>5274</v>
      </c>
      <c r="H74" s="1167" t="s">
        <v>5274</v>
      </c>
      <c r="I74" s="1235" t="s">
        <v>5275</v>
      </c>
      <c r="J74" s="1105"/>
      <c r="K74" s="1235" t="s">
        <v>5276</v>
      </c>
      <c r="L74" s="1118" t="s">
        <v>5277</v>
      </c>
      <c r="M74" s="1118" t="s">
        <v>5278</v>
      </c>
      <c r="N74" s="1118" t="s">
        <v>5279</v>
      </c>
      <c r="O74" s="1118" t="s">
        <v>1171</v>
      </c>
      <c r="P74" s="1118" t="s">
        <v>1163</v>
      </c>
      <c r="Q74" s="1118" t="s">
        <v>2913</v>
      </c>
      <c r="R74" s="1151" t="s">
        <v>1938</v>
      </c>
      <c r="S74" s="1235" t="s">
        <v>1360</v>
      </c>
    </row>
    <row r="75" spans="1:19">
      <c r="A75" s="1226"/>
      <c r="B75" s="1169"/>
      <c r="C75" s="1118"/>
      <c r="D75" s="1169"/>
      <c r="E75" s="1118"/>
      <c r="F75" s="1118"/>
      <c r="G75" s="1167" t="s">
        <v>5280</v>
      </c>
      <c r="H75" s="1167" t="s">
        <v>5281</v>
      </c>
      <c r="I75" s="1226"/>
      <c r="J75" s="1105"/>
      <c r="K75" s="1226"/>
      <c r="L75" s="1169"/>
      <c r="M75" s="1118" t="s">
        <v>5282</v>
      </c>
      <c r="N75" s="1169"/>
      <c r="O75" s="1118" t="s">
        <v>1670</v>
      </c>
      <c r="P75" s="1118" t="s">
        <v>1670</v>
      </c>
      <c r="Q75" s="1169"/>
      <c r="R75" s="1118" t="s">
        <v>1670</v>
      </c>
      <c r="S75" s="1226"/>
    </row>
    <row r="76" spans="1:19" ht="15.6" thickBot="1">
      <c r="A76" s="1245"/>
      <c r="B76" s="1238" t="s">
        <v>446</v>
      </c>
      <c r="C76" s="1238" t="s">
        <v>447</v>
      </c>
      <c r="D76" s="1238" t="s">
        <v>448</v>
      </c>
      <c r="E76" s="1238" t="s">
        <v>449</v>
      </c>
      <c r="F76" s="1238" t="s">
        <v>1953</v>
      </c>
      <c r="G76" s="1239" t="s">
        <v>1954</v>
      </c>
      <c r="H76" s="1239" t="s">
        <v>1955</v>
      </c>
      <c r="I76" s="1239" t="s">
        <v>1956</v>
      </c>
      <c r="J76" s="1105"/>
      <c r="K76" s="1237" t="s">
        <v>1957</v>
      </c>
      <c r="L76" s="1238" t="s">
        <v>1958</v>
      </c>
      <c r="M76" s="1238" t="s">
        <v>1959</v>
      </c>
      <c r="N76" s="1238" t="s">
        <v>1960</v>
      </c>
      <c r="O76" s="1238" t="s">
        <v>4213</v>
      </c>
      <c r="P76" s="1238" t="s">
        <v>4214</v>
      </c>
      <c r="Q76" s="1238" t="s">
        <v>4215</v>
      </c>
      <c r="R76" s="1228" t="s">
        <v>4216</v>
      </c>
      <c r="S76" s="1245"/>
    </row>
    <row r="77" spans="1:19">
      <c r="A77" s="1226">
        <v>1</v>
      </c>
      <c r="B77" s="1169"/>
      <c r="C77" s="1169"/>
      <c r="D77" s="1244"/>
      <c r="E77" s="1679"/>
      <c r="F77" s="1167"/>
      <c r="G77" s="1679"/>
      <c r="H77" s="1335"/>
      <c r="I77" s="1310"/>
      <c r="J77" s="1105"/>
      <c r="K77" s="1226"/>
      <c r="L77" s="1244"/>
      <c r="M77" s="1244"/>
      <c r="N77" s="1244">
        <f t="shared" ref="N77:N128" si="3">L77+M77</f>
        <v>0</v>
      </c>
      <c r="O77" s="1679"/>
      <c r="P77" s="1679"/>
      <c r="Q77" s="1679"/>
      <c r="R77" s="1681">
        <f t="shared" ref="R77:R128" si="4">SUM(O77:Q77)</f>
        <v>0</v>
      </c>
      <c r="S77" s="1226">
        <v>1</v>
      </c>
    </row>
    <row r="78" spans="1:19">
      <c r="A78" s="1226">
        <v>2</v>
      </c>
      <c r="B78" s="1169"/>
      <c r="C78" s="1169"/>
      <c r="D78" s="1244"/>
      <c r="E78" s="1679"/>
      <c r="F78" s="1118"/>
      <c r="G78" s="1679"/>
      <c r="H78" s="1339"/>
      <c r="I78" s="1310"/>
      <c r="J78" s="1105"/>
      <c r="K78" s="1226"/>
      <c r="L78" s="1244"/>
      <c r="M78" s="1244"/>
      <c r="N78" s="1244">
        <f t="shared" si="3"/>
        <v>0</v>
      </c>
      <c r="O78" s="1679"/>
      <c r="P78" s="1679"/>
      <c r="Q78" s="1679"/>
      <c r="R78" s="1681">
        <f t="shared" si="4"/>
        <v>0</v>
      </c>
      <c r="S78" s="1226">
        <v>2</v>
      </c>
    </row>
    <row r="79" spans="1:19">
      <c r="A79" s="1226">
        <v>3</v>
      </c>
      <c r="B79" s="1169"/>
      <c r="C79" s="1169"/>
      <c r="D79" s="1244"/>
      <c r="E79" s="1679"/>
      <c r="F79" s="1118"/>
      <c r="G79" s="1679"/>
      <c r="H79" s="1339"/>
      <c r="I79" s="1310"/>
      <c r="J79" s="1105"/>
      <c r="K79" s="1226"/>
      <c r="L79" s="1244"/>
      <c r="M79" s="1244"/>
      <c r="N79" s="1244">
        <f t="shared" si="3"/>
        <v>0</v>
      </c>
      <c r="O79" s="1679"/>
      <c r="P79" s="1679"/>
      <c r="Q79" s="1679"/>
      <c r="R79" s="1681">
        <f t="shared" si="4"/>
        <v>0</v>
      </c>
      <c r="S79" s="1226">
        <v>3</v>
      </c>
    </row>
    <row r="80" spans="1:19">
      <c r="A80" s="1226">
        <v>4</v>
      </c>
      <c r="B80" s="1169"/>
      <c r="C80" s="1169"/>
      <c r="D80" s="1244"/>
      <c r="E80" s="1679"/>
      <c r="F80" s="1118"/>
      <c r="G80" s="1679"/>
      <c r="H80" s="1339"/>
      <c r="I80" s="1310"/>
      <c r="J80" s="1105"/>
      <c r="K80" s="1226"/>
      <c r="L80" s="1244"/>
      <c r="M80" s="1244"/>
      <c r="N80" s="1244">
        <f t="shared" si="3"/>
        <v>0</v>
      </c>
      <c r="O80" s="1679"/>
      <c r="P80" s="1679"/>
      <c r="Q80" s="1679"/>
      <c r="R80" s="1681">
        <f t="shared" si="4"/>
        <v>0</v>
      </c>
      <c r="S80" s="1226">
        <v>4</v>
      </c>
    </row>
    <row r="81" spans="1:19">
      <c r="A81" s="1226">
        <v>5</v>
      </c>
      <c r="B81" s="1169"/>
      <c r="C81" s="1169"/>
      <c r="D81" s="1244"/>
      <c r="E81" s="1679"/>
      <c r="F81" s="1118"/>
      <c r="G81" s="1679"/>
      <c r="H81" s="1339"/>
      <c r="I81" s="1310"/>
      <c r="J81" s="1105"/>
      <c r="K81" s="1226"/>
      <c r="L81" s="1244"/>
      <c r="M81" s="1244"/>
      <c r="N81" s="1244">
        <f t="shared" si="3"/>
        <v>0</v>
      </c>
      <c r="O81" s="1679"/>
      <c r="P81" s="1679"/>
      <c r="Q81" s="1679"/>
      <c r="R81" s="1681">
        <f t="shared" si="4"/>
        <v>0</v>
      </c>
      <c r="S81" s="1226">
        <v>5</v>
      </c>
    </row>
    <row r="82" spans="1:19">
      <c r="A82" s="1241">
        <v>6</v>
      </c>
      <c r="B82" s="1169"/>
      <c r="C82" s="1169"/>
      <c r="D82" s="1244"/>
      <c r="E82" s="1679"/>
      <c r="F82" s="1169"/>
      <c r="G82" s="1679"/>
      <c r="H82" s="1183"/>
      <c r="I82" s="1310"/>
      <c r="J82" s="1105"/>
      <c r="K82" s="1241"/>
      <c r="L82" s="1244"/>
      <c r="M82" s="1244"/>
      <c r="N82" s="1244">
        <f t="shared" si="3"/>
        <v>0</v>
      </c>
      <c r="O82" s="1679"/>
      <c r="P82" s="1679"/>
      <c r="Q82" s="1679"/>
      <c r="R82" s="1681">
        <f t="shared" si="4"/>
        <v>0</v>
      </c>
      <c r="S82" s="1226">
        <v>6</v>
      </c>
    </row>
    <row r="83" spans="1:19">
      <c r="A83" s="1241">
        <v>7</v>
      </c>
      <c r="B83" s="1169"/>
      <c r="C83" s="1169"/>
      <c r="D83" s="1244"/>
      <c r="E83" s="1679"/>
      <c r="F83" s="1169"/>
      <c r="G83" s="1679"/>
      <c r="H83" s="1183"/>
      <c r="I83" s="1310"/>
      <c r="J83" s="1105"/>
      <c r="K83" s="1241"/>
      <c r="L83" s="1244"/>
      <c r="M83" s="1244"/>
      <c r="N83" s="1244">
        <f t="shared" si="3"/>
        <v>0</v>
      </c>
      <c r="O83" s="1679"/>
      <c r="P83" s="1679"/>
      <c r="Q83" s="1679"/>
      <c r="R83" s="1681">
        <f t="shared" si="4"/>
        <v>0</v>
      </c>
      <c r="S83" s="1226">
        <v>7</v>
      </c>
    </row>
    <row r="84" spans="1:19">
      <c r="A84" s="1241">
        <v>8</v>
      </c>
      <c r="B84" s="1169"/>
      <c r="C84" s="1169"/>
      <c r="D84" s="1244"/>
      <c r="E84" s="1679"/>
      <c r="F84" s="1169"/>
      <c r="G84" s="1679"/>
      <c r="H84" s="1183"/>
      <c r="I84" s="1310"/>
      <c r="J84" s="1105"/>
      <c r="K84" s="1241"/>
      <c r="L84" s="1244"/>
      <c r="M84" s="1244"/>
      <c r="N84" s="1244">
        <f t="shared" si="3"/>
        <v>0</v>
      </c>
      <c r="O84" s="1679"/>
      <c r="P84" s="1679"/>
      <c r="Q84" s="1679"/>
      <c r="R84" s="1681">
        <f t="shared" si="4"/>
        <v>0</v>
      </c>
      <c r="S84" s="1226">
        <v>8</v>
      </c>
    </row>
    <row r="85" spans="1:19">
      <c r="A85" s="1241">
        <v>9</v>
      </c>
      <c r="B85" s="1169"/>
      <c r="C85" s="1169"/>
      <c r="D85" s="1244"/>
      <c r="E85" s="1679"/>
      <c r="F85" s="1169"/>
      <c r="G85" s="1679"/>
      <c r="H85" s="1183"/>
      <c r="I85" s="1310"/>
      <c r="J85" s="1105"/>
      <c r="K85" s="1241"/>
      <c r="L85" s="1244"/>
      <c r="M85" s="1244"/>
      <c r="N85" s="1244">
        <f t="shared" si="3"/>
        <v>0</v>
      </c>
      <c r="O85" s="1679"/>
      <c r="P85" s="1679"/>
      <c r="Q85" s="1679"/>
      <c r="R85" s="1681">
        <f t="shared" si="4"/>
        <v>0</v>
      </c>
      <c r="S85" s="1226">
        <v>9</v>
      </c>
    </row>
    <row r="86" spans="1:19">
      <c r="A86" s="1241">
        <v>10</v>
      </c>
      <c r="B86" s="1169"/>
      <c r="C86" s="1169"/>
      <c r="D86" s="1244"/>
      <c r="E86" s="1679"/>
      <c r="F86" s="1169"/>
      <c r="G86" s="1679"/>
      <c r="H86" s="1183"/>
      <c r="I86" s="1310"/>
      <c r="J86" s="1105"/>
      <c r="K86" s="1241"/>
      <c r="L86" s="1244"/>
      <c r="M86" s="1244"/>
      <c r="N86" s="1244">
        <f t="shared" si="3"/>
        <v>0</v>
      </c>
      <c r="O86" s="1679"/>
      <c r="P86" s="1679"/>
      <c r="Q86" s="1679"/>
      <c r="R86" s="1681">
        <f t="shared" si="4"/>
        <v>0</v>
      </c>
      <c r="S86" s="1226">
        <v>10</v>
      </c>
    </row>
    <row r="87" spans="1:19">
      <c r="A87" s="1241">
        <v>11</v>
      </c>
      <c r="B87" s="1169"/>
      <c r="C87" s="1169"/>
      <c r="D87" s="1244"/>
      <c r="E87" s="1679"/>
      <c r="F87" s="1169"/>
      <c r="G87" s="1679"/>
      <c r="H87" s="1183"/>
      <c r="I87" s="1310"/>
      <c r="J87" s="1105"/>
      <c r="K87" s="1241"/>
      <c r="L87" s="1244"/>
      <c r="M87" s="1244"/>
      <c r="N87" s="1244">
        <f t="shared" si="3"/>
        <v>0</v>
      </c>
      <c r="O87" s="1679"/>
      <c r="P87" s="1679"/>
      <c r="Q87" s="1679"/>
      <c r="R87" s="1681">
        <f t="shared" si="4"/>
        <v>0</v>
      </c>
      <c r="S87" s="1226">
        <v>11</v>
      </c>
    </row>
    <row r="88" spans="1:19">
      <c r="A88" s="1241">
        <v>12</v>
      </c>
      <c r="B88" s="1169"/>
      <c r="C88" s="1169"/>
      <c r="D88" s="1244"/>
      <c r="E88" s="1679"/>
      <c r="F88" s="1169"/>
      <c r="G88" s="1679"/>
      <c r="H88" s="1183"/>
      <c r="I88" s="1310"/>
      <c r="J88" s="1105"/>
      <c r="K88" s="1241"/>
      <c r="L88" s="1244"/>
      <c r="M88" s="1244"/>
      <c r="N88" s="1244">
        <f t="shared" si="3"/>
        <v>0</v>
      </c>
      <c r="O88" s="1679"/>
      <c r="P88" s="1679"/>
      <c r="Q88" s="1679"/>
      <c r="R88" s="1681">
        <f t="shared" si="4"/>
        <v>0</v>
      </c>
      <c r="S88" s="1226">
        <v>12</v>
      </c>
    </row>
    <row r="89" spans="1:19">
      <c r="A89" s="1241">
        <v>13</v>
      </c>
      <c r="B89" s="1169"/>
      <c r="C89" s="1169"/>
      <c r="D89" s="1244"/>
      <c r="E89" s="1679"/>
      <c r="F89" s="1169"/>
      <c r="G89" s="1679"/>
      <c r="H89" s="1183"/>
      <c r="I89" s="1310"/>
      <c r="J89" s="1105"/>
      <c r="K89" s="1241"/>
      <c r="L89" s="1244"/>
      <c r="M89" s="1244"/>
      <c r="N89" s="1244">
        <f t="shared" si="3"/>
        <v>0</v>
      </c>
      <c r="O89" s="1679"/>
      <c r="P89" s="1679"/>
      <c r="Q89" s="1679"/>
      <c r="R89" s="1681">
        <f t="shared" si="4"/>
        <v>0</v>
      </c>
      <c r="S89" s="1226">
        <v>13</v>
      </c>
    </row>
    <row r="90" spans="1:19">
      <c r="A90" s="1241">
        <v>14</v>
      </c>
      <c r="B90" s="1169"/>
      <c r="C90" s="1169"/>
      <c r="D90" s="1244"/>
      <c r="E90" s="1679"/>
      <c r="F90" s="1169"/>
      <c r="G90" s="1679"/>
      <c r="H90" s="1183"/>
      <c r="I90" s="1310"/>
      <c r="J90" s="1105"/>
      <c r="K90" s="1241"/>
      <c r="L90" s="1244"/>
      <c r="M90" s="1244"/>
      <c r="N90" s="1244">
        <f t="shared" si="3"/>
        <v>0</v>
      </c>
      <c r="O90" s="1679"/>
      <c r="P90" s="1679"/>
      <c r="Q90" s="1679"/>
      <c r="R90" s="1681">
        <f t="shared" si="4"/>
        <v>0</v>
      </c>
      <c r="S90" s="1226">
        <v>14</v>
      </c>
    </row>
    <row r="91" spans="1:19">
      <c r="A91" s="1241">
        <v>15</v>
      </c>
      <c r="B91" s="1169"/>
      <c r="C91" s="1169"/>
      <c r="D91" s="1244"/>
      <c r="E91" s="1679"/>
      <c r="F91" s="1169"/>
      <c r="G91" s="1679"/>
      <c r="H91" s="1183"/>
      <c r="I91" s="1310"/>
      <c r="J91" s="1105"/>
      <c r="K91" s="1241"/>
      <c r="L91" s="1244"/>
      <c r="M91" s="1244"/>
      <c r="N91" s="1244">
        <f t="shared" si="3"/>
        <v>0</v>
      </c>
      <c r="O91" s="1679"/>
      <c r="P91" s="1679"/>
      <c r="Q91" s="1679"/>
      <c r="R91" s="1681">
        <f t="shared" si="4"/>
        <v>0</v>
      </c>
      <c r="S91" s="1226">
        <v>15</v>
      </c>
    </row>
    <row r="92" spans="1:19">
      <c r="A92" s="1241">
        <v>16</v>
      </c>
      <c r="B92" s="1169"/>
      <c r="C92" s="1169"/>
      <c r="D92" s="1244"/>
      <c r="E92" s="1679"/>
      <c r="F92" s="1169"/>
      <c r="G92" s="1679"/>
      <c r="H92" s="1183"/>
      <c r="I92" s="1310"/>
      <c r="J92" s="1105"/>
      <c r="K92" s="1241"/>
      <c r="L92" s="1244"/>
      <c r="M92" s="1244"/>
      <c r="N92" s="1244">
        <f t="shared" si="3"/>
        <v>0</v>
      </c>
      <c r="O92" s="1679"/>
      <c r="P92" s="1679"/>
      <c r="Q92" s="1679"/>
      <c r="R92" s="1681">
        <f t="shared" si="4"/>
        <v>0</v>
      </c>
      <c r="S92" s="1226">
        <v>16</v>
      </c>
    </row>
    <row r="93" spans="1:19">
      <c r="A93" s="1226">
        <v>17</v>
      </c>
      <c r="B93" s="1169"/>
      <c r="C93" s="1169"/>
      <c r="D93" s="1244"/>
      <c r="E93" s="1679"/>
      <c r="F93" s="1169"/>
      <c r="G93" s="1679"/>
      <c r="H93" s="1183"/>
      <c r="I93" s="1310"/>
      <c r="J93" s="1105"/>
      <c r="K93" s="1226"/>
      <c r="L93" s="1244"/>
      <c r="M93" s="1244"/>
      <c r="N93" s="1244">
        <f t="shared" si="3"/>
        <v>0</v>
      </c>
      <c r="O93" s="1679"/>
      <c r="P93" s="1679"/>
      <c r="Q93" s="1679"/>
      <c r="R93" s="1681">
        <f t="shared" si="4"/>
        <v>0</v>
      </c>
      <c r="S93" s="1226">
        <v>17</v>
      </c>
    </row>
    <row r="94" spans="1:19">
      <c r="A94" s="1226">
        <v>18</v>
      </c>
      <c r="B94" s="1169"/>
      <c r="C94" s="1169"/>
      <c r="D94" s="1244"/>
      <c r="E94" s="1679"/>
      <c r="F94" s="1169"/>
      <c r="G94" s="1679"/>
      <c r="H94" s="1183"/>
      <c r="I94" s="1310"/>
      <c r="J94" s="1105"/>
      <c r="K94" s="1226"/>
      <c r="L94" s="1244"/>
      <c r="M94" s="1244"/>
      <c r="N94" s="1244">
        <f t="shared" si="3"/>
        <v>0</v>
      </c>
      <c r="O94" s="1679"/>
      <c r="P94" s="1679"/>
      <c r="Q94" s="1679"/>
      <c r="R94" s="1681">
        <f t="shared" si="4"/>
        <v>0</v>
      </c>
      <c r="S94" s="1226">
        <v>18</v>
      </c>
    </row>
    <row r="95" spans="1:19">
      <c r="A95" s="1226">
        <v>19</v>
      </c>
      <c r="B95" s="1169"/>
      <c r="C95" s="1169"/>
      <c r="D95" s="1244"/>
      <c r="E95" s="1679"/>
      <c r="F95" s="1169"/>
      <c r="G95" s="1679"/>
      <c r="H95" s="1183"/>
      <c r="I95" s="1310"/>
      <c r="J95" s="1105"/>
      <c r="K95" s="1226"/>
      <c r="L95" s="1244"/>
      <c r="M95" s="1244"/>
      <c r="N95" s="1244">
        <f t="shared" si="3"/>
        <v>0</v>
      </c>
      <c r="O95" s="1679"/>
      <c r="P95" s="1679"/>
      <c r="Q95" s="1679"/>
      <c r="R95" s="1681">
        <f t="shared" si="4"/>
        <v>0</v>
      </c>
      <c r="S95" s="1226">
        <v>19</v>
      </c>
    </row>
    <row r="96" spans="1:19">
      <c r="A96" s="1226">
        <v>20</v>
      </c>
      <c r="B96" s="1169"/>
      <c r="C96" s="1169"/>
      <c r="D96" s="1244"/>
      <c r="E96" s="1679"/>
      <c r="F96" s="1169"/>
      <c r="G96" s="1679"/>
      <c r="H96" s="1183"/>
      <c r="I96" s="1310"/>
      <c r="J96" s="1105"/>
      <c r="K96" s="1226"/>
      <c r="L96" s="1244"/>
      <c r="M96" s="1244"/>
      <c r="N96" s="1244">
        <f t="shared" si="3"/>
        <v>0</v>
      </c>
      <c r="O96" s="1679"/>
      <c r="P96" s="1679"/>
      <c r="Q96" s="1679"/>
      <c r="R96" s="1681">
        <f t="shared" si="4"/>
        <v>0</v>
      </c>
      <c r="S96" s="1226">
        <v>20</v>
      </c>
    </row>
    <row r="97" spans="1:19">
      <c r="A97" s="1226">
        <v>21</v>
      </c>
      <c r="B97" s="1169"/>
      <c r="C97" s="1169"/>
      <c r="D97" s="1244"/>
      <c r="E97" s="1679"/>
      <c r="F97" s="1169"/>
      <c r="G97" s="1679"/>
      <c r="H97" s="1183"/>
      <c r="I97" s="1310"/>
      <c r="J97" s="1105"/>
      <c r="K97" s="1226"/>
      <c r="L97" s="1244"/>
      <c r="M97" s="1244"/>
      <c r="N97" s="1244">
        <f t="shared" si="3"/>
        <v>0</v>
      </c>
      <c r="O97" s="1679"/>
      <c r="P97" s="1679"/>
      <c r="Q97" s="1679"/>
      <c r="R97" s="1681">
        <f t="shared" si="4"/>
        <v>0</v>
      </c>
      <c r="S97" s="1226">
        <v>21</v>
      </c>
    </row>
    <row r="98" spans="1:19">
      <c r="A98" s="1226">
        <v>22</v>
      </c>
      <c r="B98" s="1169"/>
      <c r="C98" s="1169"/>
      <c r="D98" s="1244"/>
      <c r="E98" s="1679"/>
      <c r="F98" s="1169"/>
      <c r="G98" s="1679"/>
      <c r="H98" s="1183"/>
      <c r="I98" s="1310"/>
      <c r="J98" s="1105"/>
      <c r="K98" s="1226"/>
      <c r="L98" s="1244"/>
      <c r="M98" s="1244"/>
      <c r="N98" s="1244">
        <f t="shared" si="3"/>
        <v>0</v>
      </c>
      <c r="O98" s="1679"/>
      <c r="P98" s="1679"/>
      <c r="Q98" s="1679"/>
      <c r="R98" s="1681">
        <f t="shared" si="4"/>
        <v>0</v>
      </c>
      <c r="S98" s="1226">
        <v>22</v>
      </c>
    </row>
    <row r="99" spans="1:19">
      <c r="A99" s="1226">
        <v>23</v>
      </c>
      <c r="B99" s="1169"/>
      <c r="C99" s="1169"/>
      <c r="D99" s="1244"/>
      <c r="E99" s="1679"/>
      <c r="F99" s="1169"/>
      <c r="G99" s="1679"/>
      <c r="H99" s="1183"/>
      <c r="I99" s="1310"/>
      <c r="J99" s="1105"/>
      <c r="K99" s="1226"/>
      <c r="L99" s="1244"/>
      <c r="M99" s="1244"/>
      <c r="N99" s="1244">
        <f t="shared" si="3"/>
        <v>0</v>
      </c>
      <c r="O99" s="1679"/>
      <c r="P99" s="1679"/>
      <c r="Q99" s="1679"/>
      <c r="R99" s="1681">
        <f t="shared" si="4"/>
        <v>0</v>
      </c>
      <c r="S99" s="1226">
        <v>23</v>
      </c>
    </row>
    <row r="100" spans="1:19">
      <c r="A100" s="1226">
        <v>24</v>
      </c>
      <c r="B100" s="1169"/>
      <c r="C100" s="1169"/>
      <c r="D100" s="1244"/>
      <c r="E100" s="1679"/>
      <c r="F100" s="1169"/>
      <c r="G100" s="1679"/>
      <c r="H100" s="1183"/>
      <c r="I100" s="1310"/>
      <c r="J100" s="1105"/>
      <c r="K100" s="1226"/>
      <c r="L100" s="1244"/>
      <c r="M100" s="1244"/>
      <c r="N100" s="1244">
        <f t="shared" si="3"/>
        <v>0</v>
      </c>
      <c r="O100" s="1679"/>
      <c r="P100" s="1679"/>
      <c r="Q100" s="1679"/>
      <c r="R100" s="1681">
        <f t="shared" si="4"/>
        <v>0</v>
      </c>
      <c r="S100" s="1226">
        <v>24</v>
      </c>
    </row>
    <row r="101" spans="1:19">
      <c r="A101" s="1226">
        <v>25</v>
      </c>
      <c r="B101" s="1169"/>
      <c r="C101" s="1169"/>
      <c r="D101" s="1244"/>
      <c r="E101" s="1679"/>
      <c r="F101" s="1169"/>
      <c r="G101" s="1679"/>
      <c r="H101" s="1183"/>
      <c r="I101" s="1310"/>
      <c r="J101" s="1105"/>
      <c r="K101" s="1226"/>
      <c r="L101" s="1244"/>
      <c r="M101" s="1244"/>
      <c r="N101" s="1244">
        <f t="shared" si="3"/>
        <v>0</v>
      </c>
      <c r="O101" s="1679"/>
      <c r="P101" s="1679"/>
      <c r="Q101" s="1679"/>
      <c r="R101" s="1681">
        <f t="shared" si="4"/>
        <v>0</v>
      </c>
      <c r="S101" s="1226">
        <v>25</v>
      </c>
    </row>
    <row r="102" spans="1:19">
      <c r="A102" s="1226">
        <v>26</v>
      </c>
      <c r="B102" s="1169"/>
      <c r="C102" s="1169"/>
      <c r="D102" s="1244"/>
      <c r="E102" s="1679"/>
      <c r="F102" s="1169"/>
      <c r="G102" s="1679"/>
      <c r="H102" s="1183"/>
      <c r="I102" s="1310"/>
      <c r="J102" s="1105"/>
      <c r="K102" s="1226"/>
      <c r="L102" s="1244"/>
      <c r="M102" s="1244"/>
      <c r="N102" s="1244">
        <f t="shared" si="3"/>
        <v>0</v>
      </c>
      <c r="O102" s="1679"/>
      <c r="P102" s="1679"/>
      <c r="Q102" s="1679"/>
      <c r="R102" s="1681">
        <f t="shared" si="4"/>
        <v>0</v>
      </c>
      <c r="S102" s="1226">
        <v>26</v>
      </c>
    </row>
    <row r="103" spans="1:19">
      <c r="A103" s="1226">
        <v>27</v>
      </c>
      <c r="B103" s="1169"/>
      <c r="C103" s="1169"/>
      <c r="D103" s="1244"/>
      <c r="E103" s="1679"/>
      <c r="F103" s="1169"/>
      <c r="G103" s="1679"/>
      <c r="H103" s="1183"/>
      <c r="I103" s="1310"/>
      <c r="J103" s="1105"/>
      <c r="K103" s="1226"/>
      <c r="L103" s="1244"/>
      <c r="M103" s="1244"/>
      <c r="N103" s="1244">
        <f t="shared" si="3"/>
        <v>0</v>
      </c>
      <c r="O103" s="1679"/>
      <c r="P103" s="1679"/>
      <c r="Q103" s="1679"/>
      <c r="R103" s="1681">
        <f t="shared" si="4"/>
        <v>0</v>
      </c>
      <c r="S103" s="1226">
        <v>27</v>
      </c>
    </row>
    <row r="104" spans="1:19">
      <c r="A104" s="1226">
        <v>28</v>
      </c>
      <c r="B104" s="1169"/>
      <c r="C104" s="1169"/>
      <c r="D104" s="1244"/>
      <c r="E104" s="1679"/>
      <c r="F104" s="1169"/>
      <c r="G104" s="1679"/>
      <c r="H104" s="1183"/>
      <c r="I104" s="1310"/>
      <c r="J104" s="1105"/>
      <c r="K104" s="1226"/>
      <c r="L104" s="1244"/>
      <c r="M104" s="1244"/>
      <c r="N104" s="1244">
        <f t="shared" si="3"/>
        <v>0</v>
      </c>
      <c r="O104" s="1679"/>
      <c r="P104" s="1679"/>
      <c r="Q104" s="1679"/>
      <c r="R104" s="1681">
        <f t="shared" si="4"/>
        <v>0</v>
      </c>
      <c r="S104" s="1226">
        <v>28</v>
      </c>
    </row>
    <row r="105" spans="1:19">
      <c r="A105" s="1226">
        <v>29</v>
      </c>
      <c r="B105" s="1169"/>
      <c r="C105" s="1169"/>
      <c r="D105" s="1244"/>
      <c r="E105" s="1679"/>
      <c r="F105" s="1169"/>
      <c r="G105" s="1679"/>
      <c r="H105" s="1183"/>
      <c r="I105" s="1310"/>
      <c r="J105" s="1105"/>
      <c r="K105" s="1226"/>
      <c r="L105" s="1244"/>
      <c r="M105" s="1244"/>
      <c r="N105" s="1244">
        <f t="shared" si="3"/>
        <v>0</v>
      </c>
      <c r="O105" s="1679"/>
      <c r="P105" s="1679"/>
      <c r="Q105" s="1679"/>
      <c r="R105" s="1681">
        <f t="shared" si="4"/>
        <v>0</v>
      </c>
      <c r="S105" s="1226">
        <v>29</v>
      </c>
    </row>
    <row r="106" spans="1:19">
      <c r="A106" s="1226">
        <v>30</v>
      </c>
      <c r="B106" s="1169"/>
      <c r="C106" s="1169"/>
      <c r="D106" s="1244"/>
      <c r="E106" s="1679"/>
      <c r="F106" s="1169"/>
      <c r="G106" s="1679"/>
      <c r="H106" s="1183"/>
      <c r="I106" s="1310"/>
      <c r="J106" s="1105"/>
      <c r="K106" s="1226"/>
      <c r="L106" s="1244"/>
      <c r="M106" s="1244"/>
      <c r="N106" s="1244">
        <f t="shared" si="3"/>
        <v>0</v>
      </c>
      <c r="O106" s="1679"/>
      <c r="P106" s="1679"/>
      <c r="Q106" s="1679"/>
      <c r="R106" s="1681">
        <f t="shared" si="4"/>
        <v>0</v>
      </c>
      <c r="S106" s="1226">
        <v>30</v>
      </c>
    </row>
    <row r="107" spans="1:19">
      <c r="A107" s="1226">
        <v>31</v>
      </c>
      <c r="B107" s="1169"/>
      <c r="C107" s="1169"/>
      <c r="D107" s="1244"/>
      <c r="E107" s="1679"/>
      <c r="F107" s="1169"/>
      <c r="G107" s="1679"/>
      <c r="H107" s="1183"/>
      <c r="I107" s="1310"/>
      <c r="J107" s="1105"/>
      <c r="K107" s="1226"/>
      <c r="L107" s="1244"/>
      <c r="M107" s="1244"/>
      <c r="N107" s="1244">
        <f t="shared" si="3"/>
        <v>0</v>
      </c>
      <c r="O107" s="1679"/>
      <c r="P107" s="1679"/>
      <c r="Q107" s="1679"/>
      <c r="R107" s="1681">
        <f t="shared" si="4"/>
        <v>0</v>
      </c>
      <c r="S107" s="1226">
        <v>31</v>
      </c>
    </row>
    <row r="108" spans="1:19">
      <c r="A108" s="1226">
        <v>32</v>
      </c>
      <c r="B108" s="1169"/>
      <c r="C108" s="1169"/>
      <c r="D108" s="1244"/>
      <c r="E108" s="1679"/>
      <c r="F108" s="1169"/>
      <c r="G108" s="1679"/>
      <c r="H108" s="1183"/>
      <c r="I108" s="1310"/>
      <c r="J108" s="1105"/>
      <c r="K108" s="1226"/>
      <c r="L108" s="1244"/>
      <c r="M108" s="1244"/>
      <c r="N108" s="1244">
        <f t="shared" si="3"/>
        <v>0</v>
      </c>
      <c r="O108" s="1679"/>
      <c r="P108" s="1679"/>
      <c r="Q108" s="1679"/>
      <c r="R108" s="1681">
        <f t="shared" si="4"/>
        <v>0</v>
      </c>
      <c r="S108" s="1226">
        <v>32</v>
      </c>
    </row>
    <row r="109" spans="1:19">
      <c r="A109" s="1226">
        <v>33</v>
      </c>
      <c r="B109" s="1169"/>
      <c r="C109" s="1169"/>
      <c r="D109" s="1244"/>
      <c r="E109" s="1679"/>
      <c r="F109" s="1169"/>
      <c r="G109" s="1679"/>
      <c r="H109" s="1183"/>
      <c r="I109" s="1310"/>
      <c r="J109" s="1105"/>
      <c r="K109" s="1226"/>
      <c r="L109" s="1244"/>
      <c r="M109" s="1244"/>
      <c r="N109" s="1244">
        <f t="shared" si="3"/>
        <v>0</v>
      </c>
      <c r="O109" s="1679"/>
      <c r="P109" s="1679"/>
      <c r="Q109" s="1679"/>
      <c r="R109" s="1681">
        <f t="shared" si="4"/>
        <v>0</v>
      </c>
      <c r="S109" s="1226">
        <v>33</v>
      </c>
    </row>
    <row r="110" spans="1:19">
      <c r="A110" s="1226">
        <v>34</v>
      </c>
      <c r="B110" s="1169"/>
      <c r="C110" s="1169"/>
      <c r="D110" s="1244"/>
      <c r="E110" s="1679"/>
      <c r="F110" s="1169"/>
      <c r="G110" s="1679"/>
      <c r="H110" s="1183"/>
      <c r="I110" s="1310"/>
      <c r="J110" s="1105"/>
      <c r="K110" s="1226"/>
      <c r="L110" s="1244"/>
      <c r="M110" s="1244"/>
      <c r="N110" s="1244">
        <f t="shared" si="3"/>
        <v>0</v>
      </c>
      <c r="O110" s="1679"/>
      <c r="P110" s="1679"/>
      <c r="Q110" s="1679"/>
      <c r="R110" s="1681">
        <f t="shared" si="4"/>
        <v>0</v>
      </c>
      <c r="S110" s="1226">
        <v>34</v>
      </c>
    </row>
    <row r="111" spans="1:19">
      <c r="A111" s="1226">
        <v>35</v>
      </c>
      <c r="B111" s="1169"/>
      <c r="C111" s="1169"/>
      <c r="D111" s="1244"/>
      <c r="E111" s="1679"/>
      <c r="F111" s="1169"/>
      <c r="G111" s="1679"/>
      <c r="H111" s="1183"/>
      <c r="I111" s="1310"/>
      <c r="J111" s="1105"/>
      <c r="K111" s="1226"/>
      <c r="L111" s="1244"/>
      <c r="M111" s="1244"/>
      <c r="N111" s="1244">
        <f t="shared" si="3"/>
        <v>0</v>
      </c>
      <c r="O111" s="1679"/>
      <c r="P111" s="1679"/>
      <c r="Q111" s="1679"/>
      <c r="R111" s="1681">
        <f t="shared" si="4"/>
        <v>0</v>
      </c>
      <c r="S111" s="1226">
        <v>35</v>
      </c>
    </row>
    <row r="112" spans="1:19">
      <c r="A112" s="1226">
        <v>36</v>
      </c>
      <c r="B112" s="1169"/>
      <c r="C112" s="1169"/>
      <c r="D112" s="1244"/>
      <c r="E112" s="1679"/>
      <c r="F112" s="1169"/>
      <c r="G112" s="1679"/>
      <c r="H112" s="1183"/>
      <c r="I112" s="1310"/>
      <c r="J112" s="1105"/>
      <c r="K112" s="1226"/>
      <c r="L112" s="1244"/>
      <c r="M112" s="1244"/>
      <c r="N112" s="1244">
        <f t="shared" si="3"/>
        <v>0</v>
      </c>
      <c r="O112" s="1679"/>
      <c r="P112" s="1679"/>
      <c r="Q112" s="1679"/>
      <c r="R112" s="1681">
        <f t="shared" si="4"/>
        <v>0</v>
      </c>
      <c r="S112" s="1226">
        <v>36</v>
      </c>
    </row>
    <row r="113" spans="1:19">
      <c r="A113" s="1226">
        <v>37</v>
      </c>
      <c r="B113" s="1169"/>
      <c r="C113" s="1169"/>
      <c r="D113" s="1244"/>
      <c r="E113" s="1679"/>
      <c r="F113" s="1169"/>
      <c r="G113" s="1679"/>
      <c r="H113" s="1183"/>
      <c r="I113" s="1310"/>
      <c r="J113" s="1105"/>
      <c r="K113" s="1226"/>
      <c r="L113" s="1244"/>
      <c r="M113" s="1244"/>
      <c r="N113" s="1244">
        <f t="shared" si="3"/>
        <v>0</v>
      </c>
      <c r="O113" s="1679"/>
      <c r="P113" s="1679"/>
      <c r="Q113" s="1679"/>
      <c r="R113" s="1681">
        <f t="shared" si="4"/>
        <v>0</v>
      </c>
      <c r="S113" s="1226">
        <v>37</v>
      </c>
    </row>
    <row r="114" spans="1:19">
      <c r="A114" s="1226">
        <v>38</v>
      </c>
      <c r="B114" s="1169"/>
      <c r="C114" s="1169"/>
      <c r="D114" s="1244"/>
      <c r="E114" s="1679"/>
      <c r="F114" s="1169"/>
      <c r="G114" s="1679"/>
      <c r="H114" s="1183"/>
      <c r="I114" s="1310"/>
      <c r="J114" s="1105"/>
      <c r="K114" s="1226"/>
      <c r="L114" s="1244"/>
      <c r="M114" s="1244"/>
      <c r="N114" s="1244">
        <f t="shared" si="3"/>
        <v>0</v>
      </c>
      <c r="O114" s="1679"/>
      <c r="P114" s="1679"/>
      <c r="Q114" s="1679"/>
      <c r="R114" s="1681">
        <f t="shared" si="4"/>
        <v>0</v>
      </c>
      <c r="S114" s="1226">
        <v>38</v>
      </c>
    </row>
    <row r="115" spans="1:19">
      <c r="A115" s="1226">
        <v>39</v>
      </c>
      <c r="B115" s="1169"/>
      <c r="C115" s="1169"/>
      <c r="D115" s="1244"/>
      <c r="E115" s="1679"/>
      <c r="F115" s="1169"/>
      <c r="G115" s="1679"/>
      <c r="H115" s="1183"/>
      <c r="I115" s="1310"/>
      <c r="J115" s="1105"/>
      <c r="K115" s="1226"/>
      <c r="L115" s="1244"/>
      <c r="M115" s="1244"/>
      <c r="N115" s="1244">
        <f t="shared" si="3"/>
        <v>0</v>
      </c>
      <c r="O115" s="1679"/>
      <c r="P115" s="1679"/>
      <c r="Q115" s="1679"/>
      <c r="R115" s="1681">
        <f t="shared" si="4"/>
        <v>0</v>
      </c>
      <c r="S115" s="1226">
        <v>39</v>
      </c>
    </row>
    <row r="116" spans="1:19">
      <c r="A116" s="1226">
        <v>40</v>
      </c>
      <c r="B116" s="1169"/>
      <c r="C116" s="1169"/>
      <c r="D116" s="1244"/>
      <c r="E116" s="1679"/>
      <c r="F116" s="1169"/>
      <c r="G116" s="1679"/>
      <c r="H116" s="1183"/>
      <c r="I116" s="1310"/>
      <c r="J116" s="1105"/>
      <c r="K116" s="1226"/>
      <c r="L116" s="1244"/>
      <c r="M116" s="1244"/>
      <c r="N116" s="1244">
        <f t="shared" si="3"/>
        <v>0</v>
      </c>
      <c r="O116" s="1679"/>
      <c r="P116" s="1679"/>
      <c r="Q116" s="1679"/>
      <c r="R116" s="1681">
        <f t="shared" si="4"/>
        <v>0</v>
      </c>
      <c r="S116" s="1226">
        <v>40</v>
      </c>
    </row>
    <row r="117" spans="1:19">
      <c r="A117" s="1226">
        <v>41</v>
      </c>
      <c r="B117" s="1169"/>
      <c r="C117" s="1169"/>
      <c r="D117" s="1244"/>
      <c r="E117" s="1679"/>
      <c r="F117" s="1169"/>
      <c r="G117" s="1679"/>
      <c r="H117" s="1183"/>
      <c r="I117" s="1310"/>
      <c r="J117" s="1105"/>
      <c r="K117" s="1226"/>
      <c r="L117" s="1244"/>
      <c r="M117" s="1244"/>
      <c r="N117" s="1244">
        <f t="shared" si="3"/>
        <v>0</v>
      </c>
      <c r="O117" s="1679"/>
      <c r="P117" s="1679"/>
      <c r="Q117" s="1679"/>
      <c r="R117" s="1681">
        <f t="shared" si="4"/>
        <v>0</v>
      </c>
      <c r="S117" s="1226">
        <v>41</v>
      </c>
    </row>
    <row r="118" spans="1:19">
      <c r="A118" s="1226">
        <v>42</v>
      </c>
      <c r="B118" s="1169"/>
      <c r="C118" s="1169"/>
      <c r="D118" s="1244"/>
      <c r="E118" s="1679"/>
      <c r="F118" s="1169"/>
      <c r="G118" s="1679"/>
      <c r="H118" s="1183"/>
      <c r="I118" s="1310"/>
      <c r="J118" s="1105"/>
      <c r="K118" s="1226"/>
      <c r="L118" s="1244"/>
      <c r="M118" s="1244"/>
      <c r="N118" s="1244">
        <f t="shared" si="3"/>
        <v>0</v>
      </c>
      <c r="O118" s="1679"/>
      <c r="P118" s="1679"/>
      <c r="Q118" s="1679"/>
      <c r="R118" s="1681">
        <f t="shared" si="4"/>
        <v>0</v>
      </c>
      <c r="S118" s="1226">
        <v>42</v>
      </c>
    </row>
    <row r="119" spans="1:19">
      <c r="A119" s="1226">
        <v>43</v>
      </c>
      <c r="B119" s="1169"/>
      <c r="C119" s="1169"/>
      <c r="D119" s="1244"/>
      <c r="E119" s="1679"/>
      <c r="F119" s="1169"/>
      <c r="G119" s="1679"/>
      <c r="H119" s="1183"/>
      <c r="I119" s="1310"/>
      <c r="J119" s="1105"/>
      <c r="K119" s="1226"/>
      <c r="L119" s="1244"/>
      <c r="M119" s="1244"/>
      <c r="N119" s="1244">
        <f t="shared" si="3"/>
        <v>0</v>
      </c>
      <c r="O119" s="1679"/>
      <c r="P119" s="1679"/>
      <c r="Q119" s="1679"/>
      <c r="R119" s="1681">
        <f t="shared" si="4"/>
        <v>0</v>
      </c>
      <c r="S119" s="1226">
        <v>43</v>
      </c>
    </row>
    <row r="120" spans="1:19">
      <c r="A120" s="1226">
        <v>44</v>
      </c>
      <c r="B120" s="1169"/>
      <c r="C120" s="1169"/>
      <c r="D120" s="1244"/>
      <c r="E120" s="1679"/>
      <c r="F120" s="1169"/>
      <c r="G120" s="1679"/>
      <c r="H120" s="1183"/>
      <c r="I120" s="1310"/>
      <c r="J120" s="1105"/>
      <c r="K120" s="1226"/>
      <c r="L120" s="1244"/>
      <c r="M120" s="1244"/>
      <c r="N120" s="1244">
        <f t="shared" si="3"/>
        <v>0</v>
      </c>
      <c r="O120" s="1679"/>
      <c r="P120" s="1679"/>
      <c r="Q120" s="1679"/>
      <c r="R120" s="1681">
        <f t="shared" si="4"/>
        <v>0</v>
      </c>
      <c r="S120" s="1226">
        <v>44</v>
      </c>
    </row>
    <row r="121" spans="1:19">
      <c r="A121" s="1226">
        <v>45</v>
      </c>
      <c r="B121" s="1169"/>
      <c r="C121" s="1169"/>
      <c r="D121" s="1244"/>
      <c r="E121" s="1679"/>
      <c r="F121" s="1169"/>
      <c r="G121" s="1679"/>
      <c r="H121" s="1183"/>
      <c r="I121" s="1310"/>
      <c r="J121" s="1105"/>
      <c r="K121" s="1226"/>
      <c r="L121" s="1244"/>
      <c r="M121" s="1244"/>
      <c r="N121" s="1244">
        <f t="shared" si="3"/>
        <v>0</v>
      </c>
      <c r="O121" s="1679"/>
      <c r="P121" s="1679"/>
      <c r="Q121" s="1679"/>
      <c r="R121" s="1681">
        <f t="shared" si="4"/>
        <v>0</v>
      </c>
      <c r="S121" s="1226">
        <v>45</v>
      </c>
    </row>
    <row r="122" spans="1:19">
      <c r="A122" s="1226">
        <v>46</v>
      </c>
      <c r="B122" s="1169"/>
      <c r="C122" s="1169"/>
      <c r="D122" s="1244"/>
      <c r="E122" s="1679"/>
      <c r="F122" s="1169"/>
      <c r="G122" s="1679"/>
      <c r="H122" s="1183"/>
      <c r="I122" s="1310"/>
      <c r="J122" s="1105"/>
      <c r="K122" s="1226"/>
      <c r="L122" s="1244"/>
      <c r="M122" s="1244"/>
      <c r="N122" s="1244">
        <f t="shared" si="3"/>
        <v>0</v>
      </c>
      <c r="O122" s="1679"/>
      <c r="P122" s="1679"/>
      <c r="Q122" s="1679"/>
      <c r="R122" s="1681">
        <f t="shared" si="4"/>
        <v>0</v>
      </c>
      <c r="S122" s="1226">
        <v>46</v>
      </c>
    </row>
    <row r="123" spans="1:19">
      <c r="A123" s="1226">
        <v>47</v>
      </c>
      <c r="B123" s="1169"/>
      <c r="C123" s="1169"/>
      <c r="D123" s="1244"/>
      <c r="E123" s="1679"/>
      <c r="F123" s="1169"/>
      <c r="G123" s="1679"/>
      <c r="H123" s="1183"/>
      <c r="I123" s="1310"/>
      <c r="J123" s="1105"/>
      <c r="K123" s="1226"/>
      <c r="L123" s="1244"/>
      <c r="M123" s="1244"/>
      <c r="N123" s="1244">
        <f t="shared" si="3"/>
        <v>0</v>
      </c>
      <c r="O123" s="1679"/>
      <c r="P123" s="1679"/>
      <c r="Q123" s="1679"/>
      <c r="R123" s="1681">
        <f t="shared" si="4"/>
        <v>0</v>
      </c>
      <c r="S123" s="1226">
        <v>47</v>
      </c>
    </row>
    <row r="124" spans="1:19">
      <c r="A124" s="1226">
        <v>48</v>
      </c>
      <c r="B124" s="1169"/>
      <c r="C124" s="1169"/>
      <c r="D124" s="1244"/>
      <c r="E124" s="1679"/>
      <c r="F124" s="1169"/>
      <c r="G124" s="1679"/>
      <c r="H124" s="1183"/>
      <c r="I124" s="1310"/>
      <c r="J124" s="1105"/>
      <c r="K124" s="1226"/>
      <c r="L124" s="1244"/>
      <c r="M124" s="1244"/>
      <c r="N124" s="1244">
        <f t="shared" si="3"/>
        <v>0</v>
      </c>
      <c r="O124" s="1679"/>
      <c r="P124" s="1679"/>
      <c r="Q124" s="1679"/>
      <c r="R124" s="1681">
        <f t="shared" si="4"/>
        <v>0</v>
      </c>
      <c r="S124" s="1226">
        <v>48</v>
      </c>
    </row>
    <row r="125" spans="1:19">
      <c r="A125" s="1226">
        <v>49</v>
      </c>
      <c r="B125" s="1169"/>
      <c r="C125" s="1169"/>
      <c r="D125" s="1244"/>
      <c r="E125" s="1679"/>
      <c r="F125" s="1169"/>
      <c r="G125" s="1679"/>
      <c r="H125" s="1183"/>
      <c r="I125" s="1310"/>
      <c r="J125" s="1105"/>
      <c r="K125" s="1226"/>
      <c r="L125" s="1244"/>
      <c r="M125" s="1244"/>
      <c r="N125" s="1244">
        <f t="shared" si="3"/>
        <v>0</v>
      </c>
      <c r="O125" s="1679"/>
      <c r="P125" s="1679"/>
      <c r="Q125" s="1679"/>
      <c r="R125" s="1681">
        <f t="shared" si="4"/>
        <v>0</v>
      </c>
      <c r="S125" s="1226">
        <v>49</v>
      </c>
    </row>
    <row r="126" spans="1:19">
      <c r="A126" s="1226">
        <v>50</v>
      </c>
      <c r="B126" s="1169"/>
      <c r="C126" s="1169"/>
      <c r="D126" s="1244"/>
      <c r="E126" s="1679"/>
      <c r="F126" s="1169"/>
      <c r="G126" s="1679"/>
      <c r="H126" s="1183"/>
      <c r="I126" s="1310"/>
      <c r="J126" s="1105"/>
      <c r="K126" s="1226"/>
      <c r="L126" s="1244"/>
      <c r="M126" s="1244"/>
      <c r="N126" s="1244">
        <f t="shared" si="3"/>
        <v>0</v>
      </c>
      <c r="O126" s="1679"/>
      <c r="P126" s="1679"/>
      <c r="Q126" s="1679"/>
      <c r="R126" s="1681">
        <f t="shared" si="4"/>
        <v>0</v>
      </c>
      <c r="S126" s="1226">
        <v>50</v>
      </c>
    </row>
    <row r="127" spans="1:19">
      <c r="A127" s="1226">
        <v>51</v>
      </c>
      <c r="B127" s="1169"/>
      <c r="C127" s="1169"/>
      <c r="D127" s="1244"/>
      <c r="E127" s="1679"/>
      <c r="F127" s="1169"/>
      <c r="G127" s="1679"/>
      <c r="H127" s="1183"/>
      <c r="I127" s="1310"/>
      <c r="J127" s="1105"/>
      <c r="K127" s="1226"/>
      <c r="L127" s="1244"/>
      <c r="M127" s="1244"/>
      <c r="N127" s="1244">
        <f t="shared" si="3"/>
        <v>0</v>
      </c>
      <c r="O127" s="1679"/>
      <c r="P127" s="1679"/>
      <c r="Q127" s="1679"/>
      <c r="R127" s="1681">
        <f t="shared" si="4"/>
        <v>0</v>
      </c>
      <c r="S127" s="1226">
        <v>51</v>
      </c>
    </row>
    <row r="128" spans="1:19" ht="15.6" thickBot="1">
      <c r="A128" s="1245">
        <v>52</v>
      </c>
      <c r="B128" s="1193"/>
      <c r="C128" s="1193"/>
      <c r="D128" s="1317"/>
      <c r="E128" s="1680"/>
      <c r="F128" s="1193"/>
      <c r="G128" s="1680"/>
      <c r="H128" s="1319"/>
      <c r="I128" s="1318"/>
      <c r="J128" s="1105"/>
      <c r="K128" s="1226"/>
      <c r="L128" s="1244"/>
      <c r="M128" s="1244"/>
      <c r="N128" s="1244">
        <f t="shared" si="3"/>
        <v>0</v>
      </c>
      <c r="O128" s="1679"/>
      <c r="P128" s="1679"/>
      <c r="Q128" s="1679"/>
      <c r="R128" s="1681">
        <f t="shared" si="4"/>
        <v>0</v>
      </c>
      <c r="S128" s="1245">
        <v>52</v>
      </c>
    </row>
    <row r="129" spans="1:19" ht="15.6" thickBot="1">
      <c r="A129" s="1245">
        <v>53</v>
      </c>
      <c r="B129" s="1158"/>
      <c r="C129" s="1158"/>
      <c r="D129" s="1158"/>
      <c r="E129" s="1158"/>
      <c r="F129" s="1238" t="s">
        <v>1938</v>
      </c>
      <c r="G129" s="1680">
        <f>SUM(G77:G128)</f>
        <v>0</v>
      </c>
      <c r="H129" s="1317">
        <f>SUM(H77:H128)</f>
        <v>0</v>
      </c>
      <c r="I129" s="1317">
        <f>SUM(I77:I128)</f>
        <v>0</v>
      </c>
      <c r="J129" s="1105"/>
      <c r="K129" s="1341"/>
      <c r="L129" s="1683">
        <f t="shared" ref="L129:R129" si="5">SUM(L77:L128)</f>
        <v>0</v>
      </c>
      <c r="M129" s="1683">
        <f t="shared" si="5"/>
        <v>0</v>
      </c>
      <c r="N129" s="1683">
        <f t="shared" si="5"/>
        <v>0</v>
      </c>
      <c r="O129" s="1684">
        <f t="shared" si="5"/>
        <v>0</v>
      </c>
      <c r="P129" s="1684">
        <f t="shared" si="5"/>
        <v>0</v>
      </c>
      <c r="Q129" s="1684">
        <f t="shared" si="5"/>
        <v>0</v>
      </c>
      <c r="R129" s="1684">
        <f t="shared" si="5"/>
        <v>0</v>
      </c>
      <c r="S129" s="1245">
        <v>53</v>
      </c>
    </row>
    <row r="131" spans="1:19">
      <c r="B131" s="1330" t="s">
        <v>1509</v>
      </c>
      <c r="K131" s="1330" t="s">
        <v>1510</v>
      </c>
    </row>
  </sheetData>
  <customSheetViews>
    <customSheetView guid="{B03EE9F7-5DE6-4312-9CF8-68BFF35B892B}" scale="85" colorId="22">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
      <headerFooter alignWithMargins="0"/>
    </customSheetView>
    <customSheetView guid="{6604920B-9A9A-4B1B-8001-ABFAE204A5A1}" scale="85" colorId="22" showPageBreaks="1">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2"/>
      <headerFooter alignWithMargins="0"/>
    </customSheetView>
    <customSheetView guid="{725D19D6-B2FF-4AA6-9BA8-2C93787C1292}" scale="85" colorId="22" showRuler="0">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3"/>
      <headerFooter alignWithMargins="0"/>
    </customSheetView>
    <customSheetView guid="{00D7FFF0-A637-4B2D-8964-7D108FE27DC9}" scale="85" colorId="22">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4"/>
      <headerFooter alignWithMargins="0"/>
    </customSheetView>
    <customSheetView guid="{8930B103-E5CB-49CF-B279-92DC95584FC0}" scale="85" colorId="22" showPageBreaks="1">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5"/>
      <headerFooter alignWithMargins="0"/>
    </customSheetView>
  </customSheetViews>
  <phoneticPr fontId="54" type="noConversion"/>
  <printOptions horizontalCentered="1" verticalCentered="1"/>
  <pageMargins left="0.5" right="0.5" top="0.5" bottom="0.5" header="0" footer="0"/>
  <pageSetup scale="70" fitToWidth="2" fitToHeight="2" pageOrder="overThenDown" orientation="portrait" horizontalDpi="300" verticalDpi="300" r:id="rId6"/>
  <headerFooter alignWithMargins="0"/>
  <rowBreaks count="1" manualBreakCount="1">
    <brk id="66" max="16383" man="1"/>
  </rowBreaks>
</worksheet>
</file>

<file path=xl/worksheets/sheet69.xml><?xml version="1.0" encoding="utf-8"?>
<worksheet xmlns="http://schemas.openxmlformats.org/spreadsheetml/2006/main" xmlns:r="http://schemas.openxmlformats.org/officeDocument/2006/relationships">
  <sheetPr transitionEvaluation="1">
    <pageSetUpPr fitToPage="1"/>
  </sheetPr>
  <dimension ref="A1:R64"/>
  <sheetViews>
    <sheetView defaultGridColor="0" view="pageBreakPreview" colorId="22" zoomScale="60" zoomScaleNormal="85" workbookViewId="0">
      <selection activeCell="J19" sqref="J19"/>
    </sheetView>
  </sheetViews>
  <sheetFormatPr defaultColWidth="9.6328125" defaultRowHeight="15"/>
  <cols>
    <col min="1" max="1" width="4.6328125" customWidth="1"/>
    <col min="2" max="3" width="14.6328125" customWidth="1"/>
    <col min="4" max="6" width="13.6328125" customWidth="1"/>
    <col min="7" max="8" width="14.6328125" customWidth="1"/>
    <col min="9" max="9" width="2.6328125" customWidth="1"/>
    <col min="11" max="11" width="12.6328125" customWidth="1"/>
    <col min="12" max="12" width="14.6328125" customWidth="1"/>
    <col min="13" max="16" width="12.6328125" customWidth="1"/>
    <col min="17" max="17" width="11.6328125" customWidth="1"/>
    <col min="18" max="18" width="4.6328125" customWidth="1"/>
  </cols>
  <sheetData>
    <row r="1" spans="1:18">
      <c r="A1" s="1107" t="s">
        <v>1429</v>
      </c>
      <c r="B1" s="1108"/>
      <c r="C1" s="1108"/>
      <c r="D1" s="1223"/>
      <c r="E1" s="1220" t="s">
        <v>2377</v>
      </c>
      <c r="F1" s="1108"/>
      <c r="G1" s="1222" t="s">
        <v>1431</v>
      </c>
      <c r="H1" s="1207" t="s">
        <v>1432</v>
      </c>
      <c r="I1" s="1105"/>
      <c r="J1" s="1107" t="s">
        <v>1429</v>
      </c>
      <c r="K1" s="1108"/>
      <c r="L1" s="1108"/>
      <c r="M1" s="1223"/>
      <c r="N1" s="1220" t="s">
        <v>2377</v>
      </c>
      <c r="O1" s="1108"/>
      <c r="P1" s="1222" t="s">
        <v>1431</v>
      </c>
      <c r="Q1" s="1224" t="s">
        <v>1432</v>
      </c>
      <c r="R1" s="1207"/>
    </row>
    <row r="2" spans="1:18">
      <c r="A2" s="72" t="str">
        <f>'Data Sheet'!$C$25</f>
        <v>Rochester Gas &amp; Electric Corporation</v>
      </c>
      <c r="B2" s="1105"/>
      <c r="C2" s="1105"/>
      <c r="D2" s="1105"/>
      <c r="E2" s="1168" t="s">
        <v>3699</v>
      </c>
      <c r="F2" s="1105"/>
      <c r="G2" s="1235" t="s">
        <v>1434</v>
      </c>
      <c r="H2" s="1167"/>
      <c r="I2" s="1105"/>
      <c r="J2" s="72" t="str">
        <f>'Data Sheet'!$C$25</f>
        <v>Rochester Gas &amp; Electric Corporation</v>
      </c>
      <c r="K2" s="1105"/>
      <c r="L2" s="1105"/>
      <c r="M2" s="1105"/>
      <c r="N2" s="1168" t="s">
        <v>3699</v>
      </c>
      <c r="O2" s="1105"/>
      <c r="P2" s="1235" t="s">
        <v>1434</v>
      </c>
      <c r="Q2" s="1166"/>
      <c r="R2" s="1167"/>
    </row>
    <row r="3" spans="1:18" ht="15" customHeight="1" thickBot="1">
      <c r="A3" s="1192"/>
      <c r="B3" s="1158"/>
      <c r="C3" s="1158"/>
      <c r="D3" s="1158"/>
      <c r="E3" s="1192" t="s">
        <v>3700</v>
      </c>
      <c r="F3" s="1158"/>
      <c r="G3" s="1331" t="str">
        <f>'Data Sheet'!$C$40</f>
        <v xml:space="preserve"> </v>
      </c>
      <c r="H3" s="1332" t="str">
        <f>'Data Sheet'!$C$38</f>
        <v>12/31/2013</v>
      </c>
      <c r="I3" s="1105"/>
      <c r="J3" s="1192"/>
      <c r="K3" s="1158"/>
      <c r="L3" s="1158"/>
      <c r="M3" s="1158"/>
      <c r="N3" s="1192" t="s">
        <v>3700</v>
      </c>
      <c r="O3" s="1158"/>
      <c r="P3" s="1331" t="str">
        <f>'Data Sheet'!$C$40</f>
        <v xml:space="preserve"> </v>
      </c>
      <c r="Q3" s="1141" t="str">
        <f>'Data Sheet'!$C$38</f>
        <v>12/31/2013</v>
      </c>
      <c r="R3" s="1239"/>
    </row>
    <row r="4" spans="1:18" ht="15" customHeight="1" thickBot="1">
      <c r="A4" s="728" t="s">
        <v>5285</v>
      </c>
      <c r="B4" s="729"/>
      <c r="C4" s="729"/>
      <c r="D4" s="1228"/>
      <c r="E4" s="1228"/>
      <c r="F4" s="1228"/>
      <c r="G4" s="1230"/>
      <c r="H4" s="1239"/>
      <c r="I4" s="1105"/>
      <c r="J4" s="728" t="s">
        <v>5286</v>
      </c>
      <c r="K4" s="729"/>
      <c r="L4" s="729"/>
      <c r="M4" s="1228"/>
      <c r="N4" s="1228"/>
      <c r="O4" s="1228"/>
      <c r="P4" s="1230"/>
      <c r="Q4" s="1230"/>
      <c r="R4" s="1239"/>
    </row>
    <row r="5" spans="1:18" ht="15.6">
      <c r="A5" s="68"/>
      <c r="B5" s="71"/>
      <c r="C5" s="71"/>
      <c r="D5" s="69"/>
      <c r="E5" s="69"/>
      <c r="F5" s="69"/>
      <c r="G5" s="449"/>
      <c r="H5" s="73"/>
      <c r="I5" s="1105"/>
      <c r="J5" s="68"/>
      <c r="K5" s="71"/>
      <c r="L5" s="71"/>
      <c r="M5" s="69"/>
      <c r="N5" s="69"/>
      <c r="O5" s="69"/>
      <c r="P5" s="449"/>
      <c r="Q5" s="449"/>
      <c r="R5" s="73"/>
    </row>
    <row r="6" spans="1:18">
      <c r="A6" s="72" t="s">
        <v>5287</v>
      </c>
      <c r="B6" s="17"/>
      <c r="C6" s="17"/>
      <c r="D6" s="17"/>
      <c r="E6" s="17" t="s">
        <v>5288</v>
      </c>
      <c r="F6" s="17"/>
      <c r="G6" s="17"/>
      <c r="H6" s="73"/>
      <c r="I6" s="1105"/>
      <c r="J6" s="72" t="s">
        <v>5289</v>
      </c>
      <c r="K6" s="17"/>
      <c r="L6" s="17"/>
      <c r="M6" s="17"/>
      <c r="N6" s="17" t="s">
        <v>5290</v>
      </c>
      <c r="O6" s="17"/>
      <c r="P6" s="17"/>
      <c r="Q6" s="17"/>
      <c r="R6" s="73"/>
    </row>
    <row r="7" spans="1:18">
      <c r="A7" s="72" t="s">
        <v>5291</v>
      </c>
      <c r="B7" s="17"/>
      <c r="C7" s="17"/>
      <c r="D7" s="17"/>
      <c r="E7" s="17" t="s">
        <v>5292</v>
      </c>
      <c r="F7" s="17"/>
      <c r="G7" s="17"/>
      <c r="H7" s="73"/>
      <c r="I7" s="1105"/>
      <c r="J7" s="72" t="s">
        <v>3829</v>
      </c>
      <c r="K7" s="17"/>
      <c r="L7" s="17"/>
      <c r="M7" s="17"/>
      <c r="N7" s="17" t="s">
        <v>3830</v>
      </c>
      <c r="O7" s="17"/>
      <c r="P7" s="17"/>
      <c r="Q7" s="17"/>
      <c r="R7" s="73"/>
    </row>
    <row r="8" spans="1:18">
      <c r="A8" s="72" t="s">
        <v>3831</v>
      </c>
      <c r="B8" s="17"/>
      <c r="C8" s="17"/>
      <c r="D8" s="17"/>
      <c r="E8" s="17" t="s">
        <v>4246</v>
      </c>
      <c r="F8" s="17"/>
      <c r="G8" s="17"/>
      <c r="H8" s="73"/>
      <c r="I8" s="1105"/>
      <c r="J8" s="72" t="s">
        <v>4247</v>
      </c>
      <c r="K8" s="17"/>
      <c r="L8" s="17"/>
      <c r="M8" s="17"/>
      <c r="N8" s="17" t="s">
        <v>4248</v>
      </c>
      <c r="O8" s="17"/>
      <c r="P8" s="17"/>
      <c r="Q8" s="17"/>
      <c r="R8" s="73"/>
    </row>
    <row r="9" spans="1:18">
      <c r="A9" s="72" t="s">
        <v>4249</v>
      </c>
      <c r="B9" s="17"/>
      <c r="C9" s="17"/>
      <c r="D9" s="17"/>
      <c r="E9" s="17" t="s">
        <v>3759</v>
      </c>
      <c r="F9" s="17"/>
      <c r="G9" s="17"/>
      <c r="H9" s="73"/>
      <c r="I9" s="1105"/>
      <c r="J9" s="72" t="s">
        <v>3760</v>
      </c>
      <c r="K9" s="17"/>
      <c r="L9" s="17"/>
      <c r="M9" s="17"/>
      <c r="N9" s="17" t="s">
        <v>3761</v>
      </c>
      <c r="O9" s="17"/>
      <c r="P9" s="17"/>
      <c r="Q9" s="17"/>
      <c r="R9" s="73"/>
    </row>
    <row r="10" spans="1:18" ht="15.6" thickBot="1">
      <c r="A10" s="112"/>
      <c r="B10" s="113"/>
      <c r="C10" s="113"/>
      <c r="D10" s="113"/>
      <c r="E10" s="113"/>
      <c r="F10" s="113"/>
      <c r="G10" s="113"/>
      <c r="H10" s="114"/>
      <c r="I10" s="1105"/>
      <c r="J10" s="112"/>
      <c r="K10" s="113"/>
      <c r="L10" s="113"/>
      <c r="M10" s="113"/>
      <c r="N10" s="113"/>
      <c r="O10" s="113"/>
      <c r="P10" s="113"/>
      <c r="Q10" s="113"/>
      <c r="R10" s="114"/>
    </row>
    <row r="11" spans="1:18">
      <c r="A11" s="1222"/>
      <c r="B11" s="1105"/>
      <c r="C11" s="1169"/>
      <c r="D11" s="1167"/>
      <c r="E11" s="1106" t="s">
        <v>3762</v>
      </c>
      <c r="F11" s="1167"/>
      <c r="G11" s="1106" t="s">
        <v>3763</v>
      </c>
      <c r="H11" s="1207"/>
      <c r="I11" s="1105"/>
      <c r="J11" s="1221"/>
      <c r="K11" s="1151"/>
      <c r="L11" s="1118"/>
      <c r="M11" s="1118"/>
      <c r="N11" s="1151"/>
      <c r="O11" s="1151"/>
      <c r="P11" s="1151"/>
      <c r="Q11" s="1151"/>
      <c r="R11" s="1232"/>
    </row>
    <row r="12" spans="1:18" ht="15.6" thickBot="1">
      <c r="A12" s="1235"/>
      <c r="B12" s="1228" t="s">
        <v>3764</v>
      </c>
      <c r="C12" s="1239"/>
      <c r="D12" s="1167" t="s">
        <v>1357</v>
      </c>
      <c r="E12" s="1228" t="s">
        <v>3765</v>
      </c>
      <c r="F12" s="1239"/>
      <c r="G12" s="1228" t="s">
        <v>3765</v>
      </c>
      <c r="H12" s="1239"/>
      <c r="I12" s="1105"/>
      <c r="J12" s="1240" t="s">
        <v>3766</v>
      </c>
      <c r="K12" s="1228"/>
      <c r="L12" s="1239"/>
      <c r="M12" s="1118"/>
      <c r="N12" s="1228" t="s">
        <v>3767</v>
      </c>
      <c r="O12" s="1228"/>
      <c r="P12" s="1228"/>
      <c r="Q12" s="1228"/>
      <c r="R12" s="1239"/>
    </row>
    <row r="13" spans="1:18">
      <c r="A13" s="1235"/>
      <c r="B13" s="1167"/>
      <c r="C13" s="1167"/>
      <c r="D13" s="1118" t="s">
        <v>3768</v>
      </c>
      <c r="E13" s="1167"/>
      <c r="F13" s="1118" t="s">
        <v>1128</v>
      </c>
      <c r="G13" s="1167"/>
      <c r="H13" s="1118"/>
      <c r="I13" s="1105"/>
      <c r="J13" s="1235"/>
      <c r="K13" s="1167"/>
      <c r="L13" s="1167"/>
      <c r="M13" s="1118" t="s">
        <v>3769</v>
      </c>
      <c r="N13" s="1167" t="s">
        <v>5277</v>
      </c>
      <c r="O13" s="1118" t="s">
        <v>3770</v>
      </c>
      <c r="P13" s="1118"/>
      <c r="Q13" s="1118"/>
      <c r="R13" s="1118"/>
    </row>
    <row r="14" spans="1:18">
      <c r="A14" s="1235" t="s">
        <v>1357</v>
      </c>
      <c r="B14" s="1169"/>
      <c r="C14" s="1169"/>
      <c r="D14" s="1118" t="s">
        <v>3771</v>
      </c>
      <c r="E14" s="1167"/>
      <c r="F14" s="1118" t="s">
        <v>1416</v>
      </c>
      <c r="G14" s="1167"/>
      <c r="H14" s="1118"/>
      <c r="I14" s="1105"/>
      <c r="J14" s="1235"/>
      <c r="K14" s="1169"/>
      <c r="L14" s="1118" t="s">
        <v>3772</v>
      </c>
      <c r="M14" s="1118" t="s">
        <v>3773</v>
      </c>
      <c r="N14" s="1167" t="s">
        <v>3774</v>
      </c>
      <c r="O14" s="1118" t="s">
        <v>3775</v>
      </c>
      <c r="P14" s="1118" t="s">
        <v>3766</v>
      </c>
      <c r="Q14" s="1118"/>
      <c r="R14" s="1118" t="s">
        <v>1357</v>
      </c>
    </row>
    <row r="15" spans="1:18">
      <c r="A15" s="1235" t="s">
        <v>1360</v>
      </c>
      <c r="B15" s="1118" t="s">
        <v>5269</v>
      </c>
      <c r="C15" s="1118" t="s">
        <v>5270</v>
      </c>
      <c r="D15" s="1118" t="s">
        <v>3776</v>
      </c>
      <c r="E15" s="1118" t="s">
        <v>4824</v>
      </c>
      <c r="F15" s="1118" t="s">
        <v>3777</v>
      </c>
      <c r="G15" s="1167" t="s">
        <v>3778</v>
      </c>
      <c r="H15" s="1118" t="s">
        <v>3779</v>
      </c>
      <c r="I15" s="1105"/>
      <c r="J15" s="1235" t="s">
        <v>3780</v>
      </c>
      <c r="K15" s="1118" t="s">
        <v>3781</v>
      </c>
      <c r="L15" s="1118" t="s">
        <v>3774</v>
      </c>
      <c r="M15" s="1118" t="s">
        <v>3782</v>
      </c>
      <c r="N15" s="1118" t="s">
        <v>5277</v>
      </c>
      <c r="O15" s="1118" t="s">
        <v>3774</v>
      </c>
      <c r="P15" s="1118" t="s">
        <v>3774</v>
      </c>
      <c r="Q15" s="1118" t="s">
        <v>1938</v>
      </c>
      <c r="R15" s="1118" t="s">
        <v>1360</v>
      </c>
    </row>
    <row r="16" spans="1:18">
      <c r="A16" s="1226"/>
      <c r="B16" s="1169"/>
      <c r="C16" s="1118"/>
      <c r="D16" s="1169"/>
      <c r="E16" s="1118"/>
      <c r="F16" s="1118" t="s">
        <v>3776</v>
      </c>
      <c r="G16" s="1167"/>
      <c r="H16" s="1169"/>
      <c r="I16" s="1105"/>
      <c r="J16" s="1226"/>
      <c r="K16" s="1169"/>
      <c r="L16" s="1118" t="s">
        <v>3783</v>
      </c>
      <c r="M16" s="1169"/>
      <c r="N16" s="1118" t="s">
        <v>3784</v>
      </c>
      <c r="O16" s="1118" t="s">
        <v>3785</v>
      </c>
      <c r="P16" s="1118" t="s">
        <v>3786</v>
      </c>
      <c r="Q16" s="1118"/>
      <c r="R16" s="1169"/>
    </row>
    <row r="17" spans="1:18" ht="15.6" thickBot="1">
      <c r="A17" s="1245"/>
      <c r="B17" s="1238" t="s">
        <v>446</v>
      </c>
      <c r="C17" s="1238" t="s">
        <v>447</v>
      </c>
      <c r="D17" s="1238" t="s">
        <v>448</v>
      </c>
      <c r="E17" s="1238" t="s">
        <v>449</v>
      </c>
      <c r="F17" s="1238" t="s">
        <v>1953</v>
      </c>
      <c r="G17" s="1239" t="s">
        <v>1954</v>
      </c>
      <c r="H17" s="1239" t="s">
        <v>1955</v>
      </c>
      <c r="I17" s="1105"/>
      <c r="J17" s="1237" t="s">
        <v>1956</v>
      </c>
      <c r="K17" s="1238" t="s">
        <v>1957</v>
      </c>
      <c r="L17" s="1238" t="s">
        <v>1958</v>
      </c>
      <c r="M17" s="1238" t="s">
        <v>1959</v>
      </c>
      <c r="N17" s="1238" t="s">
        <v>1960</v>
      </c>
      <c r="O17" s="1238" t="s">
        <v>4213</v>
      </c>
      <c r="P17" s="1238" t="s">
        <v>4214</v>
      </c>
      <c r="Q17" s="1238" t="s">
        <v>4215</v>
      </c>
      <c r="R17" s="1238"/>
    </row>
    <row r="18" spans="1:18">
      <c r="A18" s="1226">
        <v>1</v>
      </c>
      <c r="B18" s="1169" t="s">
        <v>123</v>
      </c>
      <c r="C18" s="1169" t="s">
        <v>124</v>
      </c>
      <c r="D18" s="1687">
        <v>0.05</v>
      </c>
      <c r="E18" s="70" t="s">
        <v>125</v>
      </c>
      <c r="F18" s="1243"/>
      <c r="G18" s="1335">
        <v>2</v>
      </c>
      <c r="H18" s="1310">
        <v>2</v>
      </c>
      <c r="I18" s="1105"/>
      <c r="J18" s="1226">
        <v>500</v>
      </c>
      <c r="K18" s="73" t="s">
        <v>126</v>
      </c>
      <c r="L18" s="73" t="s">
        <v>127</v>
      </c>
      <c r="M18" s="1169">
        <v>34</v>
      </c>
      <c r="N18" s="1337"/>
      <c r="O18" s="1337">
        <v>365260</v>
      </c>
      <c r="P18" s="1337"/>
      <c r="Q18" s="1338">
        <f t="shared" ref="Q18:Q60" si="0">SUM(N18:P18)</f>
        <v>365260</v>
      </c>
      <c r="R18" s="1226">
        <v>1</v>
      </c>
    </row>
    <row r="19" spans="1:18">
      <c r="A19" s="1226">
        <v>2</v>
      </c>
      <c r="B19" s="1169"/>
      <c r="C19" s="1169"/>
      <c r="D19" s="1687"/>
      <c r="E19" s="1118"/>
      <c r="F19" s="1243"/>
      <c r="G19" s="1339"/>
      <c r="H19" s="1310"/>
      <c r="I19" s="1105"/>
      <c r="J19" s="1226"/>
      <c r="K19" s="1169"/>
      <c r="L19" s="1169"/>
      <c r="M19" s="1169"/>
      <c r="N19" s="1243"/>
      <c r="O19" s="1243"/>
      <c r="P19" s="1243"/>
      <c r="Q19" s="1340">
        <f t="shared" si="0"/>
        <v>0</v>
      </c>
      <c r="R19" s="1226">
        <v>2</v>
      </c>
    </row>
    <row r="20" spans="1:18">
      <c r="A20" s="1226">
        <v>3</v>
      </c>
      <c r="B20" s="1169"/>
      <c r="C20" s="1169"/>
      <c r="D20" s="1687"/>
      <c r="E20" s="1118"/>
      <c r="F20" s="1243"/>
      <c r="G20" s="1339"/>
      <c r="H20" s="1310"/>
      <c r="I20" s="1105"/>
      <c r="J20" s="1226"/>
      <c r="K20" s="1169"/>
      <c r="L20" s="1169"/>
      <c r="M20" s="1169"/>
      <c r="N20" s="1243"/>
      <c r="O20" s="1243"/>
      <c r="P20" s="1243"/>
      <c r="Q20" s="1340">
        <f t="shared" si="0"/>
        <v>0</v>
      </c>
      <c r="R20" s="1226">
        <v>3</v>
      </c>
    </row>
    <row r="21" spans="1:18">
      <c r="A21" s="1226">
        <v>4</v>
      </c>
      <c r="B21" s="1169"/>
      <c r="C21" s="1169"/>
      <c r="D21" s="1687"/>
      <c r="E21" s="1118"/>
      <c r="F21" s="1243"/>
      <c r="G21" s="1339"/>
      <c r="H21" s="1310"/>
      <c r="I21" s="1105"/>
      <c r="J21" s="1226"/>
      <c r="K21" s="1169"/>
      <c r="L21" s="1169"/>
      <c r="M21" s="1169"/>
      <c r="N21" s="1243"/>
      <c r="O21" s="1243"/>
      <c r="P21" s="1243"/>
      <c r="Q21" s="1340">
        <f t="shared" si="0"/>
        <v>0</v>
      </c>
      <c r="R21" s="1226">
        <v>4</v>
      </c>
    </row>
    <row r="22" spans="1:18">
      <c r="A22" s="1226">
        <v>5</v>
      </c>
      <c r="B22" s="1169"/>
      <c r="C22" s="1169"/>
      <c r="D22" s="1687"/>
      <c r="E22" s="1118"/>
      <c r="F22" s="1243"/>
      <c r="G22" s="1339"/>
      <c r="H22" s="1310"/>
      <c r="I22" s="1105"/>
      <c r="J22" s="1226"/>
      <c r="K22" s="1169"/>
      <c r="L22" s="1169"/>
      <c r="M22" s="1169"/>
      <c r="N22" s="1243"/>
      <c r="O22" s="1243"/>
      <c r="P22" s="1243"/>
      <c r="Q22" s="1340">
        <f t="shared" si="0"/>
        <v>0</v>
      </c>
      <c r="R22" s="1226">
        <v>5</v>
      </c>
    </row>
    <row r="23" spans="1:18">
      <c r="A23" s="1241">
        <v>6</v>
      </c>
      <c r="B23" s="1169"/>
      <c r="C23" s="1169"/>
      <c r="D23" s="1687"/>
      <c r="E23" s="1169"/>
      <c r="F23" s="1243"/>
      <c r="G23" s="1183"/>
      <c r="H23" s="1310"/>
      <c r="I23" s="1105"/>
      <c r="J23" s="1241"/>
      <c r="K23" s="1169"/>
      <c r="L23" s="1169"/>
      <c r="M23" s="1169"/>
      <c r="N23" s="1243"/>
      <c r="O23" s="1243"/>
      <c r="P23" s="1243"/>
      <c r="Q23" s="1340">
        <f t="shared" si="0"/>
        <v>0</v>
      </c>
      <c r="R23" s="1226">
        <v>6</v>
      </c>
    </row>
    <row r="24" spans="1:18">
      <c r="A24" s="1241">
        <v>7</v>
      </c>
      <c r="B24" s="1169"/>
      <c r="C24" s="1169"/>
      <c r="D24" s="1687"/>
      <c r="E24" s="1169"/>
      <c r="F24" s="1243"/>
      <c r="G24" s="1183"/>
      <c r="H24" s="1310"/>
      <c r="I24" s="1105"/>
      <c r="J24" s="1241"/>
      <c r="K24" s="1169"/>
      <c r="L24" s="1169"/>
      <c r="M24" s="1169"/>
      <c r="N24" s="1243"/>
      <c r="O24" s="1243"/>
      <c r="P24" s="1243"/>
      <c r="Q24" s="1340">
        <f t="shared" si="0"/>
        <v>0</v>
      </c>
      <c r="R24" s="1226">
        <v>7</v>
      </c>
    </row>
    <row r="25" spans="1:18">
      <c r="A25" s="1241">
        <v>8</v>
      </c>
      <c r="B25" s="1169"/>
      <c r="C25" s="1169"/>
      <c r="D25" s="1687"/>
      <c r="E25" s="1169"/>
      <c r="F25" s="1243"/>
      <c r="G25" s="1183"/>
      <c r="H25" s="1310"/>
      <c r="I25" s="1105"/>
      <c r="J25" s="1241"/>
      <c r="K25" s="1169"/>
      <c r="L25" s="1169"/>
      <c r="M25" s="1169"/>
      <c r="N25" s="1243"/>
      <c r="O25" s="1243"/>
      <c r="P25" s="1243"/>
      <c r="Q25" s="1340">
        <f t="shared" si="0"/>
        <v>0</v>
      </c>
      <c r="R25" s="1226">
        <v>8</v>
      </c>
    </row>
    <row r="26" spans="1:18">
      <c r="A26" s="1241">
        <v>9</v>
      </c>
      <c r="B26" s="1169"/>
      <c r="C26" s="1169"/>
      <c r="D26" s="1687"/>
      <c r="E26" s="1169"/>
      <c r="F26" s="1243"/>
      <c r="G26" s="1183"/>
      <c r="H26" s="1310"/>
      <c r="I26" s="1105"/>
      <c r="J26" s="1241"/>
      <c r="K26" s="1169"/>
      <c r="L26" s="1169"/>
      <c r="M26" s="1169"/>
      <c r="N26" s="1243"/>
      <c r="O26" s="1243"/>
      <c r="P26" s="1243"/>
      <c r="Q26" s="1340">
        <f t="shared" si="0"/>
        <v>0</v>
      </c>
      <c r="R26" s="1226">
        <v>9</v>
      </c>
    </row>
    <row r="27" spans="1:18">
      <c r="A27" s="1241">
        <v>10</v>
      </c>
      <c r="B27" s="1169"/>
      <c r="C27" s="1169"/>
      <c r="D27" s="1687"/>
      <c r="E27" s="1169"/>
      <c r="F27" s="1243"/>
      <c r="G27" s="1183"/>
      <c r="H27" s="1310"/>
      <c r="I27" s="1105"/>
      <c r="J27" s="1241"/>
      <c r="K27" s="1169"/>
      <c r="L27" s="1169"/>
      <c r="M27" s="1169"/>
      <c r="N27" s="1243"/>
      <c r="O27" s="1243"/>
      <c r="P27" s="1243"/>
      <c r="Q27" s="1340">
        <f t="shared" si="0"/>
        <v>0</v>
      </c>
      <c r="R27" s="1226">
        <v>10</v>
      </c>
    </row>
    <row r="28" spans="1:18">
      <c r="A28" s="1241">
        <v>11</v>
      </c>
      <c r="B28" s="1169"/>
      <c r="C28" s="1169"/>
      <c r="D28" s="1687"/>
      <c r="E28" s="1169"/>
      <c r="F28" s="1243"/>
      <c r="G28" s="1183"/>
      <c r="H28" s="1310"/>
      <c r="I28" s="1105"/>
      <c r="J28" s="1241"/>
      <c r="K28" s="1169"/>
      <c r="L28" s="1169"/>
      <c r="M28" s="1169"/>
      <c r="N28" s="1243"/>
      <c r="O28" s="1243"/>
      <c r="P28" s="1243"/>
      <c r="Q28" s="1340">
        <f t="shared" si="0"/>
        <v>0</v>
      </c>
      <c r="R28" s="1226">
        <v>11</v>
      </c>
    </row>
    <row r="29" spans="1:18">
      <c r="A29" s="1241">
        <v>12</v>
      </c>
      <c r="B29" s="1169"/>
      <c r="C29" s="1169"/>
      <c r="D29" s="1687"/>
      <c r="E29" s="1169"/>
      <c r="F29" s="1243"/>
      <c r="G29" s="1183"/>
      <c r="H29" s="1310"/>
      <c r="I29" s="1105"/>
      <c r="J29" s="1241"/>
      <c r="K29" s="1169"/>
      <c r="L29" s="1169"/>
      <c r="M29" s="1169"/>
      <c r="N29" s="1243"/>
      <c r="O29" s="1243"/>
      <c r="P29" s="1243"/>
      <c r="Q29" s="1340">
        <f t="shared" si="0"/>
        <v>0</v>
      </c>
      <c r="R29" s="1226">
        <v>12</v>
      </c>
    </row>
    <row r="30" spans="1:18">
      <c r="A30" s="1241">
        <v>13</v>
      </c>
      <c r="B30" s="1169"/>
      <c r="C30" s="1169"/>
      <c r="D30" s="1687"/>
      <c r="E30" s="1169"/>
      <c r="F30" s="1243"/>
      <c r="G30" s="1183"/>
      <c r="H30" s="1310"/>
      <c r="I30" s="1105"/>
      <c r="J30" s="1241"/>
      <c r="K30" s="1169"/>
      <c r="L30" s="1169"/>
      <c r="M30" s="1169"/>
      <c r="N30" s="1243"/>
      <c r="O30" s="1243"/>
      <c r="P30" s="1243"/>
      <c r="Q30" s="1340">
        <f t="shared" si="0"/>
        <v>0</v>
      </c>
      <c r="R30" s="1226">
        <v>13</v>
      </c>
    </row>
    <row r="31" spans="1:18">
      <c r="A31" s="1241">
        <v>14</v>
      </c>
      <c r="B31" s="1169"/>
      <c r="C31" s="1169"/>
      <c r="D31" s="1687"/>
      <c r="E31" s="1169"/>
      <c r="F31" s="1243"/>
      <c r="G31" s="1183"/>
      <c r="H31" s="1310"/>
      <c r="I31" s="1105"/>
      <c r="J31" s="1241"/>
      <c r="K31" s="1169"/>
      <c r="L31" s="1169"/>
      <c r="M31" s="1169"/>
      <c r="N31" s="1243"/>
      <c r="O31" s="1243"/>
      <c r="P31" s="1243"/>
      <c r="Q31" s="1340">
        <f t="shared" si="0"/>
        <v>0</v>
      </c>
      <c r="R31" s="1226">
        <v>14</v>
      </c>
    </row>
    <row r="32" spans="1:18">
      <c r="A32" s="1241">
        <v>15</v>
      </c>
      <c r="B32" s="1169"/>
      <c r="C32" s="1169"/>
      <c r="D32" s="1687"/>
      <c r="E32" s="1169"/>
      <c r="F32" s="1243"/>
      <c r="G32" s="1183"/>
      <c r="H32" s="1310"/>
      <c r="I32" s="1105"/>
      <c r="J32" s="1241"/>
      <c r="K32" s="1169"/>
      <c r="L32" s="1169"/>
      <c r="M32" s="1169"/>
      <c r="N32" s="1243"/>
      <c r="O32" s="1243"/>
      <c r="P32" s="1243"/>
      <c r="Q32" s="1340">
        <f t="shared" si="0"/>
        <v>0</v>
      </c>
      <c r="R32" s="1226">
        <v>15</v>
      </c>
    </row>
    <row r="33" spans="1:18">
      <c r="A33" s="1241">
        <v>16</v>
      </c>
      <c r="B33" s="1169"/>
      <c r="C33" s="1169"/>
      <c r="D33" s="1687"/>
      <c r="E33" s="1169"/>
      <c r="F33" s="1243"/>
      <c r="G33" s="1183"/>
      <c r="H33" s="1310"/>
      <c r="I33" s="1105"/>
      <c r="J33" s="1241"/>
      <c r="K33" s="1169"/>
      <c r="L33" s="1169"/>
      <c r="M33" s="1169"/>
      <c r="N33" s="1243"/>
      <c r="O33" s="1243"/>
      <c r="P33" s="1243"/>
      <c r="Q33" s="1340">
        <f t="shared" si="0"/>
        <v>0</v>
      </c>
      <c r="R33" s="1226">
        <v>16</v>
      </c>
    </row>
    <row r="34" spans="1:18">
      <c r="A34" s="1226">
        <v>17</v>
      </c>
      <c r="B34" s="1169"/>
      <c r="C34" s="1169"/>
      <c r="D34" s="1687"/>
      <c r="E34" s="1169"/>
      <c r="F34" s="1243"/>
      <c r="G34" s="1183"/>
      <c r="H34" s="1310"/>
      <c r="I34" s="1105"/>
      <c r="J34" s="1226"/>
      <c r="K34" s="1169"/>
      <c r="L34" s="1169"/>
      <c r="M34" s="1169"/>
      <c r="N34" s="1243"/>
      <c r="O34" s="1243"/>
      <c r="P34" s="1243"/>
      <c r="Q34" s="1340">
        <f t="shared" si="0"/>
        <v>0</v>
      </c>
      <c r="R34" s="1226">
        <v>17</v>
      </c>
    </row>
    <row r="35" spans="1:18">
      <c r="A35" s="1226">
        <v>18</v>
      </c>
      <c r="B35" s="1169"/>
      <c r="C35" s="1169"/>
      <c r="D35" s="1687"/>
      <c r="E35" s="1169"/>
      <c r="F35" s="1243"/>
      <c r="G35" s="1183"/>
      <c r="H35" s="1310"/>
      <c r="I35" s="1105"/>
      <c r="J35" s="1226"/>
      <c r="K35" s="1169"/>
      <c r="L35" s="1169"/>
      <c r="M35" s="1169"/>
      <c r="N35" s="1243"/>
      <c r="O35" s="1243"/>
      <c r="P35" s="1243"/>
      <c r="Q35" s="1340">
        <f t="shared" si="0"/>
        <v>0</v>
      </c>
      <c r="R35" s="1226">
        <v>18</v>
      </c>
    </row>
    <row r="36" spans="1:18">
      <c r="A36" s="1226">
        <v>19</v>
      </c>
      <c r="B36" s="1169"/>
      <c r="C36" s="1169"/>
      <c r="D36" s="1687"/>
      <c r="E36" s="1169"/>
      <c r="F36" s="1243"/>
      <c r="G36" s="1183"/>
      <c r="H36" s="1310"/>
      <c r="I36" s="1105"/>
      <c r="J36" s="1226"/>
      <c r="K36" s="1169"/>
      <c r="L36" s="1169"/>
      <c r="M36" s="1169"/>
      <c r="N36" s="1243"/>
      <c r="O36" s="1243"/>
      <c r="P36" s="1243"/>
      <c r="Q36" s="1340">
        <f t="shared" si="0"/>
        <v>0</v>
      </c>
      <c r="R36" s="1226">
        <v>19</v>
      </c>
    </row>
    <row r="37" spans="1:18">
      <c r="A37" s="1226">
        <v>20</v>
      </c>
      <c r="B37" s="1169"/>
      <c r="C37" s="1169"/>
      <c r="D37" s="1687"/>
      <c r="E37" s="1169"/>
      <c r="F37" s="1243"/>
      <c r="G37" s="1183"/>
      <c r="H37" s="1310"/>
      <c r="I37" s="1105"/>
      <c r="J37" s="1226"/>
      <c r="K37" s="1169"/>
      <c r="L37" s="1169"/>
      <c r="M37" s="1169"/>
      <c r="N37" s="1243"/>
      <c r="O37" s="1243"/>
      <c r="P37" s="1243"/>
      <c r="Q37" s="1340">
        <f t="shared" si="0"/>
        <v>0</v>
      </c>
      <c r="R37" s="1226">
        <v>20</v>
      </c>
    </row>
    <row r="38" spans="1:18">
      <c r="A38" s="1226">
        <v>21</v>
      </c>
      <c r="B38" s="1169"/>
      <c r="C38" s="1169"/>
      <c r="D38" s="1687"/>
      <c r="E38" s="1169"/>
      <c r="F38" s="1243"/>
      <c r="G38" s="1183"/>
      <c r="H38" s="1310"/>
      <c r="I38" s="1105"/>
      <c r="J38" s="1226"/>
      <c r="K38" s="1169"/>
      <c r="L38" s="1169"/>
      <c r="M38" s="1169"/>
      <c r="N38" s="1243"/>
      <c r="O38" s="1243"/>
      <c r="P38" s="1243"/>
      <c r="Q38" s="1340">
        <f t="shared" si="0"/>
        <v>0</v>
      </c>
      <c r="R38" s="1226">
        <v>21</v>
      </c>
    </row>
    <row r="39" spans="1:18">
      <c r="A39" s="1226">
        <v>22</v>
      </c>
      <c r="B39" s="1169"/>
      <c r="C39" s="1169"/>
      <c r="D39" s="1687"/>
      <c r="E39" s="1169"/>
      <c r="F39" s="1243"/>
      <c r="G39" s="1183"/>
      <c r="H39" s="1310"/>
      <c r="I39" s="1105"/>
      <c r="J39" s="1226"/>
      <c r="K39" s="1169"/>
      <c r="L39" s="1169"/>
      <c r="M39" s="1169"/>
      <c r="N39" s="1243"/>
      <c r="O39" s="1243"/>
      <c r="P39" s="1243"/>
      <c r="Q39" s="1340">
        <f t="shared" si="0"/>
        <v>0</v>
      </c>
      <c r="R39" s="1226">
        <v>22</v>
      </c>
    </row>
    <row r="40" spans="1:18">
      <c r="A40" s="1226">
        <v>23</v>
      </c>
      <c r="B40" s="1169"/>
      <c r="C40" s="1169"/>
      <c r="D40" s="1687"/>
      <c r="E40" s="1169"/>
      <c r="F40" s="1243"/>
      <c r="G40" s="1183"/>
      <c r="H40" s="1310"/>
      <c r="I40" s="1105"/>
      <c r="J40" s="1226"/>
      <c r="K40" s="1169"/>
      <c r="L40" s="1169"/>
      <c r="M40" s="1169"/>
      <c r="N40" s="1243"/>
      <c r="O40" s="1243"/>
      <c r="P40" s="1243"/>
      <c r="Q40" s="1340">
        <f t="shared" si="0"/>
        <v>0</v>
      </c>
      <c r="R40" s="1226">
        <v>23</v>
      </c>
    </row>
    <row r="41" spans="1:18">
      <c r="A41" s="1226">
        <v>24</v>
      </c>
      <c r="B41" s="1169"/>
      <c r="C41" s="1169"/>
      <c r="D41" s="1687"/>
      <c r="E41" s="1169"/>
      <c r="F41" s="1243"/>
      <c r="G41" s="1183"/>
      <c r="H41" s="1310"/>
      <c r="I41" s="1105"/>
      <c r="J41" s="1226"/>
      <c r="K41" s="1169"/>
      <c r="L41" s="1169"/>
      <c r="M41" s="1169"/>
      <c r="N41" s="1243"/>
      <c r="O41" s="1243"/>
      <c r="P41" s="1243"/>
      <c r="Q41" s="1340">
        <f t="shared" si="0"/>
        <v>0</v>
      </c>
      <c r="R41" s="1226">
        <v>24</v>
      </c>
    </row>
    <row r="42" spans="1:18">
      <c r="A42" s="1226">
        <v>25</v>
      </c>
      <c r="B42" s="1169"/>
      <c r="C42" s="1169"/>
      <c r="D42" s="1687"/>
      <c r="E42" s="1169"/>
      <c r="F42" s="1243"/>
      <c r="G42" s="1183"/>
      <c r="H42" s="1310"/>
      <c r="I42" s="1105"/>
      <c r="J42" s="1226"/>
      <c r="K42" s="1169"/>
      <c r="L42" s="1169"/>
      <c r="M42" s="1169"/>
      <c r="N42" s="1243"/>
      <c r="O42" s="1243"/>
      <c r="P42" s="1243"/>
      <c r="Q42" s="1340">
        <f t="shared" si="0"/>
        <v>0</v>
      </c>
      <c r="R42" s="1226">
        <v>25</v>
      </c>
    </row>
    <row r="43" spans="1:18">
      <c r="A43" s="1226">
        <v>26</v>
      </c>
      <c r="B43" s="1169"/>
      <c r="C43" s="1169"/>
      <c r="D43" s="1687"/>
      <c r="E43" s="1169"/>
      <c r="F43" s="1243"/>
      <c r="G43" s="1183"/>
      <c r="H43" s="1310"/>
      <c r="I43" s="1105"/>
      <c r="J43" s="1226"/>
      <c r="K43" s="1169"/>
      <c r="L43" s="1169"/>
      <c r="M43" s="1169"/>
      <c r="N43" s="1243"/>
      <c r="O43" s="1243"/>
      <c r="P43" s="1243"/>
      <c r="Q43" s="1340">
        <f t="shared" si="0"/>
        <v>0</v>
      </c>
      <c r="R43" s="1226">
        <v>26</v>
      </c>
    </row>
    <row r="44" spans="1:18">
      <c r="A44" s="1226">
        <v>27</v>
      </c>
      <c r="B44" s="1169"/>
      <c r="C44" s="1169"/>
      <c r="D44" s="1687"/>
      <c r="E44" s="1169"/>
      <c r="F44" s="1243"/>
      <c r="G44" s="1183"/>
      <c r="H44" s="1310"/>
      <c r="I44" s="1105"/>
      <c r="J44" s="1226"/>
      <c r="K44" s="1169"/>
      <c r="L44" s="1169"/>
      <c r="M44" s="1169"/>
      <c r="N44" s="1243"/>
      <c r="O44" s="1243"/>
      <c r="P44" s="1243"/>
      <c r="Q44" s="1340">
        <f t="shared" si="0"/>
        <v>0</v>
      </c>
      <c r="R44" s="1226">
        <v>27</v>
      </c>
    </row>
    <row r="45" spans="1:18">
      <c r="A45" s="1226">
        <v>28</v>
      </c>
      <c r="B45" s="1169"/>
      <c r="C45" s="1169"/>
      <c r="D45" s="1687"/>
      <c r="E45" s="1169"/>
      <c r="F45" s="1243"/>
      <c r="G45" s="1183"/>
      <c r="H45" s="1310"/>
      <c r="I45" s="1105"/>
      <c r="J45" s="1226"/>
      <c r="K45" s="1169"/>
      <c r="L45" s="1169"/>
      <c r="M45" s="1169"/>
      <c r="N45" s="1243"/>
      <c r="O45" s="1243"/>
      <c r="P45" s="1243"/>
      <c r="Q45" s="1340">
        <f t="shared" si="0"/>
        <v>0</v>
      </c>
      <c r="R45" s="1226">
        <v>28</v>
      </c>
    </row>
    <row r="46" spans="1:18">
      <c r="A46" s="1226">
        <v>29</v>
      </c>
      <c r="B46" s="1169"/>
      <c r="C46" s="1169"/>
      <c r="D46" s="1687"/>
      <c r="E46" s="1169"/>
      <c r="F46" s="1243"/>
      <c r="G46" s="1183"/>
      <c r="H46" s="1310"/>
      <c r="I46" s="1105"/>
      <c r="J46" s="1226"/>
      <c r="K46" s="1169"/>
      <c r="L46" s="1169"/>
      <c r="M46" s="1169"/>
      <c r="N46" s="1243"/>
      <c r="O46" s="1243"/>
      <c r="P46" s="1243"/>
      <c r="Q46" s="1340">
        <f t="shared" si="0"/>
        <v>0</v>
      </c>
      <c r="R46" s="1226">
        <v>29</v>
      </c>
    </row>
    <row r="47" spans="1:18">
      <c r="A47" s="1226">
        <v>30</v>
      </c>
      <c r="B47" s="1169"/>
      <c r="C47" s="1169"/>
      <c r="D47" s="1687"/>
      <c r="E47" s="1169"/>
      <c r="F47" s="1243"/>
      <c r="G47" s="1183"/>
      <c r="H47" s="1310"/>
      <c r="I47" s="1105"/>
      <c r="J47" s="1226"/>
      <c r="K47" s="1169"/>
      <c r="L47" s="1169"/>
      <c r="M47" s="1169"/>
      <c r="N47" s="1243"/>
      <c r="O47" s="1243"/>
      <c r="P47" s="1243"/>
      <c r="Q47" s="1340">
        <f t="shared" si="0"/>
        <v>0</v>
      </c>
      <c r="R47" s="1226">
        <v>30</v>
      </c>
    </row>
    <row r="48" spans="1:18">
      <c r="A48" s="1226">
        <v>31</v>
      </c>
      <c r="B48" s="1169"/>
      <c r="C48" s="1169"/>
      <c r="D48" s="1687"/>
      <c r="E48" s="1169"/>
      <c r="F48" s="1243"/>
      <c r="G48" s="1183"/>
      <c r="H48" s="1310"/>
      <c r="I48" s="1105"/>
      <c r="J48" s="1226"/>
      <c r="K48" s="1169"/>
      <c r="L48" s="1169"/>
      <c r="M48" s="1169"/>
      <c r="N48" s="1243"/>
      <c r="O48" s="1243"/>
      <c r="P48" s="1243"/>
      <c r="Q48" s="1340">
        <f t="shared" si="0"/>
        <v>0</v>
      </c>
      <c r="R48" s="1226">
        <v>31</v>
      </c>
    </row>
    <row r="49" spans="1:18">
      <c r="A49" s="1226">
        <v>32</v>
      </c>
      <c r="B49" s="1169"/>
      <c r="C49" s="1169"/>
      <c r="D49" s="1687"/>
      <c r="E49" s="1169"/>
      <c r="F49" s="1243"/>
      <c r="G49" s="1183"/>
      <c r="H49" s="1310"/>
      <c r="I49" s="1105"/>
      <c r="J49" s="1226"/>
      <c r="K49" s="1169"/>
      <c r="L49" s="1169"/>
      <c r="M49" s="1169"/>
      <c r="N49" s="1243"/>
      <c r="O49" s="1243"/>
      <c r="P49" s="1243"/>
      <c r="Q49" s="1340">
        <f t="shared" si="0"/>
        <v>0</v>
      </c>
      <c r="R49" s="1226">
        <v>32</v>
      </c>
    </row>
    <row r="50" spans="1:18">
      <c r="A50" s="1226">
        <v>33</v>
      </c>
      <c r="B50" s="1169"/>
      <c r="C50" s="1169"/>
      <c r="D50" s="1687"/>
      <c r="E50" s="1169"/>
      <c r="F50" s="1243"/>
      <c r="G50" s="1183"/>
      <c r="H50" s="1310"/>
      <c r="I50" s="1105"/>
      <c r="J50" s="1226"/>
      <c r="K50" s="1169"/>
      <c r="L50" s="1169"/>
      <c r="M50" s="1169"/>
      <c r="N50" s="1243"/>
      <c r="O50" s="1243"/>
      <c r="P50" s="1243"/>
      <c r="Q50" s="1340">
        <f t="shared" si="0"/>
        <v>0</v>
      </c>
      <c r="R50" s="1226">
        <v>33</v>
      </c>
    </row>
    <row r="51" spans="1:18">
      <c r="A51" s="1226">
        <v>34</v>
      </c>
      <c r="B51" s="1169"/>
      <c r="C51" s="1169"/>
      <c r="D51" s="1687"/>
      <c r="E51" s="1169"/>
      <c r="F51" s="1243"/>
      <c r="G51" s="1183"/>
      <c r="H51" s="1310"/>
      <c r="I51" s="1105"/>
      <c r="J51" s="1226"/>
      <c r="K51" s="1169"/>
      <c r="L51" s="1169"/>
      <c r="M51" s="1169"/>
      <c r="N51" s="1243"/>
      <c r="O51" s="1243"/>
      <c r="P51" s="1243"/>
      <c r="Q51" s="1340">
        <f t="shared" si="0"/>
        <v>0</v>
      </c>
      <c r="R51" s="1226">
        <v>34</v>
      </c>
    </row>
    <row r="52" spans="1:18">
      <c r="A52" s="1226">
        <v>35</v>
      </c>
      <c r="B52" s="1169"/>
      <c r="C52" s="1169"/>
      <c r="D52" s="1687"/>
      <c r="E52" s="1169"/>
      <c r="F52" s="1243"/>
      <c r="G52" s="1183"/>
      <c r="H52" s="1310"/>
      <c r="I52" s="1105"/>
      <c r="J52" s="1226"/>
      <c r="K52" s="1169"/>
      <c r="L52" s="1169"/>
      <c r="M52" s="1169"/>
      <c r="N52" s="1243"/>
      <c r="O52" s="1243"/>
      <c r="P52" s="1243"/>
      <c r="Q52" s="1340">
        <f t="shared" si="0"/>
        <v>0</v>
      </c>
      <c r="R52" s="1226">
        <v>35</v>
      </c>
    </row>
    <row r="53" spans="1:18">
      <c r="A53" s="1226">
        <v>36</v>
      </c>
      <c r="B53" s="1169"/>
      <c r="C53" s="1169"/>
      <c r="D53" s="1687"/>
      <c r="E53" s="1169"/>
      <c r="F53" s="1243"/>
      <c r="G53" s="1183"/>
      <c r="H53" s="1310"/>
      <c r="I53" s="1105"/>
      <c r="J53" s="1226"/>
      <c r="K53" s="1169"/>
      <c r="L53" s="1169"/>
      <c r="M53" s="1169"/>
      <c r="N53" s="1243"/>
      <c r="O53" s="1243"/>
      <c r="P53" s="1243"/>
      <c r="Q53" s="1340">
        <f t="shared" si="0"/>
        <v>0</v>
      </c>
      <c r="R53" s="1226">
        <v>36</v>
      </c>
    </row>
    <row r="54" spans="1:18">
      <c r="A54" s="1226">
        <v>37</v>
      </c>
      <c r="B54" s="1169"/>
      <c r="C54" s="1169"/>
      <c r="D54" s="1687"/>
      <c r="E54" s="1169"/>
      <c r="F54" s="1243"/>
      <c r="G54" s="1183"/>
      <c r="H54" s="1310"/>
      <c r="I54" s="1105"/>
      <c r="J54" s="1226"/>
      <c r="K54" s="1169"/>
      <c r="L54" s="1169"/>
      <c r="M54" s="1169"/>
      <c r="N54" s="1243"/>
      <c r="O54" s="1243"/>
      <c r="P54" s="1243"/>
      <c r="Q54" s="1340">
        <f t="shared" si="0"/>
        <v>0</v>
      </c>
      <c r="R54" s="1226">
        <v>37</v>
      </c>
    </row>
    <row r="55" spans="1:18">
      <c r="A55" s="1226">
        <v>38</v>
      </c>
      <c r="B55" s="1169"/>
      <c r="C55" s="1169"/>
      <c r="D55" s="1687"/>
      <c r="E55" s="1169"/>
      <c r="F55" s="1243"/>
      <c r="G55" s="1183"/>
      <c r="H55" s="1310"/>
      <c r="I55" s="1105"/>
      <c r="J55" s="1226"/>
      <c r="K55" s="1169"/>
      <c r="L55" s="1169"/>
      <c r="M55" s="1169"/>
      <c r="N55" s="1243"/>
      <c r="O55" s="1243"/>
      <c r="P55" s="1243"/>
      <c r="Q55" s="1340">
        <f t="shared" si="0"/>
        <v>0</v>
      </c>
      <c r="R55" s="1226">
        <v>38</v>
      </c>
    </row>
    <row r="56" spans="1:18">
      <c r="A56" s="1226">
        <v>39</v>
      </c>
      <c r="B56" s="1169"/>
      <c r="C56" s="1169"/>
      <c r="D56" s="1687"/>
      <c r="E56" s="1169"/>
      <c r="F56" s="1243"/>
      <c r="G56" s="1183"/>
      <c r="H56" s="1310"/>
      <c r="I56" s="1105"/>
      <c r="J56" s="1226"/>
      <c r="K56" s="1169"/>
      <c r="L56" s="1169"/>
      <c r="M56" s="1169"/>
      <c r="N56" s="1243"/>
      <c r="O56" s="1243"/>
      <c r="P56" s="1243"/>
      <c r="Q56" s="1340">
        <f t="shared" si="0"/>
        <v>0</v>
      </c>
      <c r="R56" s="1226">
        <v>39</v>
      </c>
    </row>
    <row r="57" spans="1:18">
      <c r="A57" s="1226">
        <v>40</v>
      </c>
      <c r="B57" s="1169"/>
      <c r="C57" s="1169"/>
      <c r="D57" s="1687"/>
      <c r="E57" s="1169"/>
      <c r="F57" s="1243"/>
      <c r="G57" s="1183"/>
      <c r="H57" s="1310"/>
      <c r="I57" s="1105"/>
      <c r="J57" s="1226"/>
      <c r="K57" s="1169"/>
      <c r="L57" s="1169"/>
      <c r="M57" s="1169"/>
      <c r="N57" s="1243"/>
      <c r="O57" s="1243"/>
      <c r="P57" s="1243"/>
      <c r="Q57" s="1340">
        <f t="shared" si="0"/>
        <v>0</v>
      </c>
      <c r="R57" s="1226">
        <v>40</v>
      </c>
    </row>
    <row r="58" spans="1:18">
      <c r="A58" s="1226">
        <v>41</v>
      </c>
      <c r="B58" s="1169"/>
      <c r="C58" s="1169"/>
      <c r="D58" s="1687"/>
      <c r="E58" s="1169"/>
      <c r="F58" s="1243"/>
      <c r="G58" s="1183"/>
      <c r="H58" s="1310"/>
      <c r="I58" s="1105"/>
      <c r="J58" s="1226"/>
      <c r="K58" s="1169"/>
      <c r="L58" s="1169"/>
      <c r="M58" s="1169"/>
      <c r="N58" s="1243"/>
      <c r="O58" s="1243"/>
      <c r="P58" s="1243"/>
      <c r="Q58" s="1340">
        <f t="shared" si="0"/>
        <v>0</v>
      </c>
      <c r="R58" s="1226">
        <v>41</v>
      </c>
    </row>
    <row r="59" spans="1:18">
      <c r="A59" s="1226">
        <v>42</v>
      </c>
      <c r="B59" s="1169"/>
      <c r="C59" s="1169"/>
      <c r="D59" s="1687"/>
      <c r="E59" s="1169"/>
      <c r="F59" s="1243"/>
      <c r="G59" s="1183"/>
      <c r="H59" s="1310"/>
      <c r="I59" s="1105"/>
      <c r="J59" s="1226"/>
      <c r="K59" s="1169"/>
      <c r="L59" s="1169"/>
      <c r="M59" s="1169"/>
      <c r="N59" s="1243"/>
      <c r="O59" s="1243"/>
      <c r="P59" s="1243"/>
      <c r="Q59" s="1340">
        <f t="shared" si="0"/>
        <v>0</v>
      </c>
      <c r="R59" s="1226">
        <v>42</v>
      </c>
    </row>
    <row r="60" spans="1:18" ht="15.6" thickBot="1">
      <c r="A60" s="1245">
        <v>43</v>
      </c>
      <c r="B60" s="1193"/>
      <c r="C60" s="1193"/>
      <c r="D60" s="1688"/>
      <c r="E60" s="1193"/>
      <c r="F60" s="1345"/>
      <c r="G60" s="1319"/>
      <c r="H60" s="1318"/>
      <c r="I60" s="1105"/>
      <c r="J60" s="1245"/>
      <c r="K60" s="1193"/>
      <c r="L60" s="1193"/>
      <c r="M60" s="1193"/>
      <c r="N60" s="1345"/>
      <c r="O60" s="1345"/>
      <c r="P60" s="1345"/>
      <c r="Q60" s="1346">
        <f t="shared" si="0"/>
        <v>0</v>
      </c>
      <c r="R60" s="1245">
        <v>43</v>
      </c>
    </row>
    <row r="61" spans="1:18" ht="15.6" thickBot="1">
      <c r="A61" s="1245">
        <v>44</v>
      </c>
      <c r="B61" s="1193" t="s">
        <v>1938</v>
      </c>
      <c r="C61" s="1193"/>
      <c r="D61" s="1688">
        <f>SUM(D18:D60)</f>
        <v>0.05</v>
      </c>
      <c r="E61" s="1193"/>
      <c r="F61" s="1317" t="str">
        <f>IF(ISERR(AVERAGEA(F18:F60))," ",AVERAGEA(F18:F60))</f>
        <v xml:space="preserve"> </v>
      </c>
      <c r="G61" s="1317">
        <f>SUM(G18:G60)</f>
        <v>2</v>
      </c>
      <c r="H61" s="1317">
        <f>SUM(H18:H60)</f>
        <v>2</v>
      </c>
      <c r="I61" s="1105"/>
      <c r="J61" s="1245"/>
      <c r="K61" s="1193"/>
      <c r="L61" s="1193"/>
      <c r="M61" s="1193"/>
      <c r="N61" s="1347">
        <f>SUM(N18:N60)</f>
        <v>0</v>
      </c>
      <c r="O61" s="1347">
        <f>SUM(O18:O60)</f>
        <v>365260</v>
      </c>
      <c r="P61" s="1347">
        <f>SUM(P18:P60)</f>
        <v>0</v>
      </c>
      <c r="Q61" s="1347">
        <f>SUM(Q18:Q60)</f>
        <v>365260</v>
      </c>
      <c r="R61" s="1245">
        <v>44</v>
      </c>
    </row>
    <row r="62" spans="1:18">
      <c r="A62" s="1329"/>
      <c r="B62" s="1329"/>
      <c r="C62" s="1329"/>
      <c r="D62" s="1343"/>
      <c r="E62" s="1329"/>
      <c r="F62" s="1343"/>
      <c r="G62" s="1343"/>
      <c r="H62" s="1343"/>
      <c r="I62" s="1105"/>
      <c r="J62" s="1329"/>
      <c r="K62" s="1329"/>
      <c r="L62" s="1329"/>
      <c r="M62" s="1329"/>
      <c r="N62" s="1344"/>
      <c r="O62" s="1344"/>
      <c r="P62" s="1344"/>
      <c r="Q62" s="1344"/>
      <c r="R62" s="1329"/>
    </row>
    <row r="63" spans="1:18" ht="15.6">
      <c r="A63" s="115" t="s">
        <v>3787</v>
      </c>
      <c r="B63" s="1105"/>
      <c r="C63" s="1105"/>
      <c r="D63" s="1105"/>
      <c r="E63" s="1105"/>
      <c r="F63" s="1105"/>
      <c r="G63" s="1105"/>
      <c r="H63" s="1105"/>
      <c r="I63" s="1105"/>
      <c r="J63" s="115" t="s">
        <v>3787</v>
      </c>
    </row>
    <row r="64" spans="1:18">
      <c r="A64" s="1106" t="s">
        <v>3788</v>
      </c>
      <c r="B64" s="1106"/>
      <c r="C64" s="1106"/>
      <c r="D64" s="1106"/>
      <c r="E64" s="1106"/>
      <c r="F64" s="1106"/>
      <c r="G64" s="1106"/>
      <c r="H64" s="1106"/>
      <c r="I64" s="1105"/>
      <c r="J64" s="1106" t="s">
        <v>3789</v>
      </c>
      <c r="K64" s="1106"/>
      <c r="L64" s="1106"/>
      <c r="M64" s="1106"/>
      <c r="N64" s="1106"/>
      <c r="O64" s="1106"/>
      <c r="P64" s="1106"/>
      <c r="Q64" s="1106"/>
      <c r="R64" s="1106"/>
    </row>
  </sheetData>
  <customSheetViews>
    <customSheetView guid="{B03EE9F7-5DE6-4312-9CF8-68BFF35B892B}" scale="85" colorId="22" fitToPage="1">
      <pageMargins left="0.5" right="0.5" top="0.5" bottom="0.5" header="0" footer="0"/>
      <printOptions horizontalCentered="1" verticalCentered="1"/>
      <pageSetup scale="73" fitToWidth="2" orientation="portrait" horizontalDpi="300" verticalDpi="300" r:id="rId1"/>
      <headerFooter alignWithMargins="0"/>
    </customSheetView>
    <customSheetView guid="{6604920B-9A9A-4B1B-8001-ABFAE204A5A1}" scale="85" colorId="22" showPageBreaks="1" fitToPage="1">
      <pageMargins left="0.5" right="0.5" top="0.5" bottom="0.5" header="0" footer="0"/>
      <printOptions horizontalCentered="1" verticalCentered="1"/>
      <pageSetup scale="73" fitToWidth="2" orientation="portrait" horizontalDpi="300" verticalDpi="300" r:id="rId2"/>
      <headerFooter alignWithMargins="0"/>
    </customSheetView>
    <customSheetView guid="{725D19D6-B2FF-4AA6-9BA8-2C93787C1292}" scale="85" colorId="22" fitToPage="1" showRuler="0">
      <pageMargins left="0.5" right="0.5" top="0.5" bottom="0.5" header="0" footer="0"/>
      <printOptions horizontalCentered="1" verticalCentered="1"/>
      <pageSetup scale="72" fitToWidth="2" orientation="portrait" horizontalDpi="300" verticalDpi="300" r:id="rId3"/>
      <headerFooter alignWithMargins="0"/>
    </customSheetView>
    <customSheetView guid="{00D7FFF0-A637-4B2D-8964-7D108FE27DC9}" scale="85" colorId="22" fitToPage="1">
      <pageMargins left="0.5" right="0.5" top="0.5" bottom="0.5" header="0" footer="0"/>
      <printOptions horizontalCentered="1" verticalCentered="1"/>
      <pageSetup scale="73" fitToWidth="2" orientation="portrait" horizontalDpi="300" verticalDpi="300" r:id="rId4"/>
      <headerFooter alignWithMargins="0"/>
    </customSheetView>
    <customSheetView guid="{8930B103-E5CB-49CF-B279-92DC95584FC0}" scale="85" colorId="22" showPageBreaks="1" fitToPage="1">
      <pageMargins left="0.5" right="0.5" top="0.5" bottom="0.5" header="0" footer="0"/>
      <printOptions horizontalCentered="1" verticalCentered="1"/>
      <pageSetup scale="73" fitToWidth="2" orientation="portrait" horizontalDpi="300" verticalDpi="300" r:id="rId5"/>
      <headerFooter alignWithMargins="0"/>
    </customSheetView>
  </customSheetViews>
  <phoneticPr fontId="54" type="noConversion"/>
  <printOptions horizontalCentered="1" verticalCentered="1"/>
  <pageMargins left="0.5" right="0.5" top="0.5" bottom="0.5" header="0" footer="0"/>
  <pageSetup scale="73" fitToWidth="2" orientation="portrait" horizontalDpi="300" verticalDpi="300" r:id="rId6"/>
  <headerFooter alignWithMargins="0"/>
</worksheet>
</file>

<file path=xl/worksheets/sheet7.xml><?xml version="1.0" encoding="utf-8"?>
<worksheet xmlns="http://schemas.openxmlformats.org/spreadsheetml/2006/main" xmlns:r="http://schemas.openxmlformats.org/officeDocument/2006/relationships">
  <sheetPr transitionEvaluation="1"/>
  <dimension ref="A1:H58"/>
  <sheetViews>
    <sheetView defaultGridColor="0" colorId="22" zoomScale="85" zoomScaleNormal="85" workbookViewId="0">
      <selection activeCell="L46" sqref="L46"/>
    </sheetView>
  </sheetViews>
  <sheetFormatPr defaultColWidth="9.6328125" defaultRowHeight="15"/>
  <cols>
    <col min="1" max="1" width="2.6328125" style="9" customWidth="1"/>
    <col min="2" max="2" width="33.6328125" style="9" customWidth="1"/>
    <col min="3" max="3" width="3.6328125" style="9" customWidth="1"/>
    <col min="4" max="4" width="2.6328125" style="9" customWidth="1"/>
    <col min="5" max="5" width="1.6328125" style="9" customWidth="1"/>
    <col min="6" max="6" width="13.6328125" style="9" customWidth="1"/>
    <col min="7" max="8" width="15.6328125" style="9" customWidth="1"/>
    <col min="9" max="16384" width="9.6328125" style="9"/>
  </cols>
  <sheetData>
    <row r="1" spans="1:8">
      <c r="A1" s="1021"/>
      <c r="B1" s="1022" t="s">
        <v>1429</v>
      </c>
      <c r="C1" s="1023" t="s">
        <v>2377</v>
      </c>
      <c r="D1" s="1024"/>
      <c r="E1" s="1024"/>
      <c r="F1" s="1022"/>
      <c r="G1" s="1024" t="s">
        <v>1431</v>
      </c>
      <c r="H1" s="1025" t="s">
        <v>1432</v>
      </c>
    </row>
    <row r="2" spans="1:8">
      <c r="A2" s="1026"/>
      <c r="B2" s="1027" t="str">
        <f>'Data Sheet'!$C$25</f>
        <v>Rochester Gas &amp; Electric Corporation</v>
      </c>
      <c r="C2" s="509" t="s">
        <v>2378</v>
      </c>
      <c r="D2" s="9" t="s">
        <v>2379</v>
      </c>
      <c r="F2" s="1027" t="s">
        <v>2380</v>
      </c>
      <c r="G2" s="1028" t="s">
        <v>1434</v>
      </c>
      <c r="H2" s="1029"/>
    </row>
    <row r="3" spans="1:8" ht="15" customHeight="1">
      <c r="A3" s="1030"/>
      <c r="B3" s="550"/>
      <c r="C3" s="569" t="s">
        <v>2381</v>
      </c>
      <c r="D3" s="550" t="s">
        <v>2379</v>
      </c>
      <c r="E3" s="550"/>
      <c r="F3" s="1031" t="s">
        <v>2382</v>
      </c>
      <c r="G3" s="859" t="str">
        <f>'Data Sheet'!$C$40</f>
        <v xml:space="preserve"> </v>
      </c>
      <c r="H3" s="1586" t="str">
        <f>'Data Sheet'!$C$38</f>
        <v>12/31/2013</v>
      </c>
    </row>
    <row r="4" spans="1:8" ht="15" customHeight="1">
      <c r="A4" s="1032" t="s">
        <v>2383</v>
      </c>
      <c r="B4" s="1033"/>
      <c r="C4" s="1033"/>
      <c r="D4" s="1033"/>
      <c r="E4" s="1033"/>
      <c r="F4" s="1033"/>
      <c r="G4" s="1033"/>
      <c r="H4" s="1034"/>
    </row>
    <row r="5" spans="1:8">
      <c r="A5" s="1026"/>
      <c r="B5" s="1890" t="s">
        <v>4143</v>
      </c>
      <c r="C5" s="1894"/>
      <c r="D5" s="1894"/>
      <c r="E5" s="1894"/>
      <c r="F5" s="1894"/>
      <c r="G5" s="1894"/>
      <c r="H5" s="1895"/>
    </row>
    <row r="6" spans="1:8">
      <c r="A6" s="1026"/>
      <c r="B6" s="1896"/>
      <c r="C6" s="1896"/>
      <c r="D6" s="1896"/>
      <c r="E6" s="1896"/>
      <c r="F6" s="1896"/>
      <c r="G6" s="1896"/>
      <c r="H6" s="1897"/>
    </row>
    <row r="7" spans="1:8">
      <c r="A7" s="1026"/>
      <c r="B7" s="1896"/>
      <c r="C7" s="1896"/>
      <c r="D7" s="1896"/>
      <c r="E7" s="1896"/>
      <c r="F7" s="1896"/>
      <c r="G7" s="1896"/>
      <c r="H7" s="1897"/>
    </row>
    <row r="8" spans="1:8">
      <c r="A8" s="1026"/>
      <c r="B8" s="1037"/>
      <c r="C8" s="1037"/>
      <c r="D8" s="1037"/>
      <c r="E8" s="1037"/>
      <c r="F8" s="1037"/>
      <c r="G8" s="1037"/>
      <c r="H8" s="1036"/>
    </row>
    <row r="9" spans="1:8">
      <c r="A9" s="1026"/>
      <c r="B9" s="1037" t="s">
        <v>2789</v>
      </c>
      <c r="C9" s="1037"/>
      <c r="D9" s="1037"/>
      <c r="E9" s="1037"/>
      <c r="F9" s="1037"/>
      <c r="G9" s="1037"/>
      <c r="H9" s="1036"/>
    </row>
    <row r="10" spans="1:8">
      <c r="A10" s="1026"/>
      <c r="B10" s="13" t="s">
        <v>2790</v>
      </c>
      <c r="C10" s="13"/>
      <c r="D10" s="13"/>
      <c r="E10" s="13"/>
      <c r="F10" s="13"/>
      <c r="G10" s="13"/>
      <c r="H10" s="1038"/>
    </row>
    <row r="11" spans="1:8">
      <c r="A11" s="1026"/>
      <c r="B11" s="13" t="s">
        <v>541</v>
      </c>
      <c r="C11" s="13"/>
      <c r="D11" s="13"/>
      <c r="E11" s="13"/>
      <c r="F11" s="13"/>
      <c r="G11" s="13"/>
      <c r="H11" s="1038"/>
    </row>
    <row r="12" spans="1:8">
      <c r="A12" s="1026"/>
      <c r="B12" s="13" t="s">
        <v>2791</v>
      </c>
      <c r="C12" s="13"/>
      <c r="D12" s="13"/>
      <c r="E12" s="13"/>
      <c r="F12" s="13"/>
      <c r="G12" s="13"/>
      <c r="H12" s="1038"/>
    </row>
    <row r="13" spans="1:8">
      <c r="A13" s="1026"/>
      <c r="B13" s="12"/>
      <c r="C13" s="12"/>
      <c r="D13" s="12"/>
      <c r="E13" s="12"/>
      <c r="F13" s="12"/>
      <c r="G13" s="12"/>
      <c r="H13" s="1038"/>
    </row>
    <row r="14" spans="1:8">
      <c r="A14" s="1026"/>
      <c r="B14" s="12"/>
      <c r="C14" s="12"/>
      <c r="D14" s="12"/>
      <c r="E14" s="12"/>
      <c r="F14" s="12"/>
      <c r="G14" s="12"/>
      <c r="H14" s="1038"/>
    </row>
    <row r="15" spans="1:8">
      <c r="A15" s="1030"/>
      <c r="B15" s="1033"/>
      <c r="C15" s="1033"/>
      <c r="D15" s="1033"/>
      <c r="E15" s="1033"/>
      <c r="F15" s="1033"/>
      <c r="G15" s="1033"/>
      <c r="H15" s="1034"/>
    </row>
    <row r="16" spans="1:8">
      <c r="A16" s="1026"/>
      <c r="B16" s="1890" t="s">
        <v>4144</v>
      </c>
      <c r="C16" s="1898"/>
      <c r="D16" s="1898"/>
      <c r="E16" s="1898"/>
      <c r="F16" s="1898"/>
      <c r="G16" s="1898"/>
      <c r="H16" s="1891"/>
    </row>
    <row r="17" spans="1:8">
      <c r="A17" s="1026"/>
      <c r="B17" s="1899"/>
      <c r="C17" s="1899"/>
      <c r="D17" s="1899"/>
      <c r="E17" s="1899"/>
      <c r="F17" s="1899"/>
      <c r="G17" s="1899"/>
      <c r="H17" s="1893"/>
    </row>
    <row r="18" spans="1:8">
      <c r="A18" s="1026"/>
      <c r="B18" s="1899"/>
      <c r="C18" s="1899"/>
      <c r="D18" s="1899"/>
      <c r="E18" s="1899"/>
      <c r="F18" s="1899"/>
      <c r="G18" s="1899"/>
      <c r="H18" s="1893"/>
    </row>
    <row r="19" spans="1:8">
      <c r="A19" s="1026"/>
      <c r="B19" s="1035"/>
      <c r="C19" s="1035"/>
      <c r="D19" s="1035"/>
      <c r="E19" s="1035"/>
      <c r="F19" s="1035"/>
      <c r="G19" s="1035"/>
      <c r="H19" s="1038"/>
    </row>
    <row r="20" spans="1:8">
      <c r="A20" s="1026"/>
      <c r="B20" s="12"/>
      <c r="C20" s="12"/>
      <c r="D20" s="12"/>
      <c r="E20" s="12"/>
      <c r="F20" s="12"/>
      <c r="G20" s="12"/>
      <c r="H20" s="1038"/>
    </row>
    <row r="21" spans="1:8">
      <c r="A21" s="1026"/>
      <c r="B21" s="13" t="s">
        <v>2792</v>
      </c>
      <c r="C21" s="12"/>
      <c r="D21" s="12"/>
      <c r="E21" s="12"/>
      <c r="F21" s="12"/>
      <c r="G21" s="12"/>
      <c r="H21" s="1038"/>
    </row>
    <row r="22" spans="1:8">
      <c r="A22" s="1026"/>
      <c r="B22" s="12"/>
      <c r="C22" s="12"/>
      <c r="D22" s="12"/>
      <c r="E22" s="12"/>
      <c r="F22" s="12"/>
      <c r="G22" s="12"/>
      <c r="H22" s="1038"/>
    </row>
    <row r="23" spans="1:8">
      <c r="A23" s="1026"/>
      <c r="B23" s="12"/>
      <c r="C23" s="12"/>
      <c r="D23" s="12"/>
      <c r="E23" s="12"/>
      <c r="F23" s="12"/>
      <c r="G23" s="12"/>
      <c r="H23" s="1038"/>
    </row>
    <row r="24" spans="1:8">
      <c r="A24" s="1026"/>
      <c r="B24" s="12"/>
      <c r="C24" s="12"/>
      <c r="D24" s="12"/>
      <c r="E24" s="12"/>
      <c r="F24" s="12"/>
      <c r="G24" s="12"/>
      <c r="H24" s="1038"/>
    </row>
    <row r="25" spans="1:8">
      <c r="A25" s="1030"/>
      <c r="B25" s="1033"/>
      <c r="C25" s="1033"/>
      <c r="D25" s="1033"/>
      <c r="E25" s="1033"/>
      <c r="F25" s="1033"/>
      <c r="G25" s="1033"/>
      <c r="H25" s="1034"/>
    </row>
    <row r="26" spans="1:8">
      <c r="A26" s="1026"/>
      <c r="B26" s="1890" t="s">
        <v>2887</v>
      </c>
      <c r="C26" s="1898"/>
      <c r="D26" s="1898"/>
      <c r="E26" s="1898"/>
      <c r="F26" s="1898"/>
      <c r="G26" s="1898"/>
      <c r="H26" s="1891"/>
    </row>
    <row r="27" spans="1:8">
      <c r="A27" s="1026"/>
      <c r="B27" s="1899"/>
      <c r="C27" s="1899"/>
      <c r="D27" s="1899"/>
      <c r="E27" s="1899"/>
      <c r="F27" s="1899"/>
      <c r="G27" s="1899"/>
      <c r="H27" s="1893"/>
    </row>
    <row r="28" spans="1:8">
      <c r="A28" s="1026"/>
      <c r="B28" s="1899"/>
      <c r="C28" s="1899"/>
      <c r="D28" s="1899"/>
      <c r="E28" s="1899"/>
      <c r="F28" s="1899"/>
      <c r="G28" s="1899"/>
      <c r="H28" s="1893"/>
    </row>
    <row r="29" spans="1:8">
      <c r="A29" s="1026"/>
      <c r="B29" s="1041"/>
      <c r="C29" s="1041"/>
      <c r="D29" s="1041"/>
      <c r="E29" s="1041"/>
      <c r="F29" s="1041"/>
      <c r="G29" s="1041"/>
      <c r="H29" s="1040"/>
    </row>
    <row r="30" spans="1:8">
      <c r="A30" s="1026"/>
      <c r="B30" s="13" t="s">
        <v>2793</v>
      </c>
      <c r="C30" s="12"/>
      <c r="D30" s="12"/>
      <c r="E30" s="12"/>
      <c r="F30" s="12"/>
      <c r="G30" s="12"/>
      <c r="H30" s="1038"/>
    </row>
    <row r="31" spans="1:8">
      <c r="A31" s="1026"/>
      <c r="B31" s="12"/>
      <c r="C31" s="12"/>
      <c r="D31" s="12"/>
      <c r="E31" s="12"/>
      <c r="F31" s="12"/>
      <c r="G31" s="12"/>
      <c r="H31" s="1038"/>
    </row>
    <row r="32" spans="1:8">
      <c r="A32" s="1026"/>
      <c r="B32" s="12"/>
      <c r="C32" s="12"/>
      <c r="D32" s="12"/>
      <c r="E32" s="12"/>
      <c r="F32" s="12"/>
      <c r="G32" s="12"/>
      <c r="H32" s="1038"/>
    </row>
    <row r="33" spans="1:8">
      <c r="A33" s="1026"/>
      <c r="B33" s="12"/>
      <c r="C33" s="12"/>
      <c r="D33" s="12"/>
      <c r="E33" s="12"/>
      <c r="F33" s="12"/>
      <c r="G33" s="12"/>
      <c r="H33" s="1038"/>
    </row>
    <row r="34" spans="1:8">
      <c r="A34" s="1026"/>
      <c r="B34" s="12"/>
      <c r="C34" s="12"/>
      <c r="D34" s="12"/>
      <c r="E34" s="12"/>
      <c r="F34" s="12"/>
      <c r="G34" s="12"/>
      <c r="H34" s="1038"/>
    </row>
    <row r="35" spans="1:8">
      <c r="A35" s="1026"/>
      <c r="B35" s="12"/>
      <c r="C35" s="12"/>
      <c r="D35" s="12"/>
      <c r="E35" s="12"/>
      <c r="F35" s="12"/>
      <c r="G35" s="12"/>
      <c r="H35" s="1038"/>
    </row>
    <row r="36" spans="1:8">
      <c r="A36" s="1026"/>
      <c r="B36" s="12"/>
      <c r="C36" s="12"/>
      <c r="D36" s="12"/>
      <c r="E36" s="12"/>
      <c r="F36" s="12"/>
      <c r="G36" s="12"/>
      <c r="H36" s="1038"/>
    </row>
    <row r="37" spans="1:8">
      <c r="A37" s="1026"/>
      <c r="B37" s="12"/>
      <c r="C37" s="12"/>
      <c r="D37" s="12"/>
      <c r="E37" s="12"/>
      <c r="F37" s="12"/>
      <c r="G37" s="12"/>
      <c r="H37" s="1038"/>
    </row>
    <row r="38" spans="1:8">
      <c r="A38" s="1030"/>
      <c r="B38" s="1033"/>
      <c r="C38" s="1033"/>
      <c r="D38" s="1033"/>
      <c r="E38" s="1033"/>
      <c r="F38" s="1033"/>
      <c r="G38" s="1033"/>
      <c r="H38" s="1034"/>
    </row>
    <row r="39" spans="1:8">
      <c r="A39" s="1026"/>
      <c r="B39" s="1890" t="s">
        <v>2888</v>
      </c>
      <c r="C39" s="1890"/>
      <c r="D39" s="1890"/>
      <c r="E39" s="1890"/>
      <c r="F39" s="1890"/>
      <c r="G39" s="1890"/>
      <c r="H39" s="1891"/>
    </row>
    <row r="40" spans="1:8">
      <c r="A40" s="1026"/>
      <c r="B40" s="1892"/>
      <c r="C40" s="1892"/>
      <c r="D40" s="1892"/>
      <c r="E40" s="1892"/>
      <c r="F40" s="1892"/>
      <c r="G40" s="1892"/>
      <c r="H40" s="1893"/>
    </row>
    <row r="41" spans="1:8">
      <c r="A41" s="1026"/>
      <c r="B41" s="12"/>
      <c r="C41" s="12"/>
      <c r="D41" s="12"/>
      <c r="E41" s="12"/>
      <c r="F41" s="12"/>
      <c r="G41" s="12"/>
      <c r="H41" s="1038"/>
    </row>
    <row r="42" spans="1:8">
      <c r="A42" s="1026"/>
      <c r="B42" s="13" t="s">
        <v>2794</v>
      </c>
      <c r="C42" s="12"/>
      <c r="D42" s="12"/>
      <c r="E42" s="12"/>
      <c r="F42" s="12"/>
      <c r="G42" s="12"/>
      <c r="H42" s="1038"/>
    </row>
    <row r="43" spans="1:8">
      <c r="A43" s="1026"/>
      <c r="B43" s="13" t="s">
        <v>2795</v>
      </c>
      <c r="C43" s="12"/>
      <c r="D43" s="12"/>
      <c r="E43" s="12"/>
      <c r="F43" s="12"/>
      <c r="G43" s="12"/>
      <c r="H43" s="1038"/>
    </row>
    <row r="44" spans="1:8">
      <c r="A44" s="1026"/>
      <c r="B44" s="12"/>
      <c r="C44" s="12"/>
      <c r="D44" s="12"/>
      <c r="E44" s="12"/>
      <c r="F44" s="12"/>
      <c r="G44" s="12"/>
      <c r="H44" s="1038"/>
    </row>
    <row r="45" spans="1:8">
      <c r="A45" s="1026"/>
      <c r="B45" s="12"/>
      <c r="C45" s="12"/>
      <c r="D45" s="12"/>
      <c r="E45" s="12"/>
      <c r="F45" s="12"/>
      <c r="G45" s="12"/>
      <c r="H45" s="1038"/>
    </row>
    <row r="46" spans="1:8">
      <c r="A46" s="1026"/>
      <c r="B46" s="12"/>
      <c r="C46" s="12"/>
      <c r="D46" s="12"/>
      <c r="E46" s="12"/>
      <c r="F46" s="12"/>
      <c r="G46" s="12"/>
      <c r="H46" s="1038"/>
    </row>
    <row r="47" spans="1:8">
      <c r="A47" s="1026"/>
      <c r="B47" s="12"/>
      <c r="C47" s="12"/>
      <c r="D47" s="12"/>
      <c r="E47" s="12"/>
      <c r="F47" s="12"/>
      <c r="G47" s="12"/>
      <c r="H47" s="1038"/>
    </row>
    <row r="48" spans="1:8">
      <c r="A48" s="1030"/>
      <c r="B48" s="1033"/>
      <c r="C48" s="1033"/>
      <c r="D48" s="1033"/>
      <c r="E48" s="1033"/>
      <c r="F48" s="1033"/>
      <c r="G48" s="1033"/>
      <c r="H48" s="1034"/>
    </row>
    <row r="49" spans="1:8">
      <c r="A49" s="1026"/>
      <c r="B49" s="1890" t="s">
        <v>2889</v>
      </c>
      <c r="C49" s="1890"/>
      <c r="D49" s="1890"/>
      <c r="E49" s="1890"/>
      <c r="F49" s="1890"/>
      <c r="G49" s="1890"/>
      <c r="H49" s="1891"/>
    </row>
    <row r="50" spans="1:8">
      <c r="A50" s="1026"/>
      <c r="B50" s="1892"/>
      <c r="C50" s="1892"/>
      <c r="D50" s="1892"/>
      <c r="E50" s="1892"/>
      <c r="F50" s="1892"/>
      <c r="G50" s="1892"/>
      <c r="H50" s="1893"/>
    </row>
    <row r="51" spans="1:8">
      <c r="A51" s="1026"/>
      <c r="B51" s="12"/>
      <c r="C51" s="12"/>
      <c r="D51" s="12"/>
      <c r="E51" s="12"/>
      <c r="F51" s="12"/>
      <c r="G51" s="12"/>
      <c r="H51" s="1038"/>
    </row>
    <row r="52" spans="1:8">
      <c r="A52" s="1026"/>
      <c r="B52" s="13" t="s">
        <v>2890</v>
      </c>
      <c r="C52" s="12"/>
      <c r="D52" s="12"/>
      <c r="E52" s="12"/>
      <c r="F52" s="12"/>
      <c r="G52" s="12"/>
      <c r="H52" s="1038"/>
    </row>
    <row r="53" spans="1:8">
      <c r="A53" s="1026"/>
      <c r="B53" s="13" t="s">
        <v>5293</v>
      </c>
      <c r="C53" s="12"/>
      <c r="D53" s="12"/>
      <c r="E53" s="12"/>
      <c r="F53" s="12"/>
      <c r="G53" s="12"/>
      <c r="H53" s="1038"/>
    </row>
    <row r="54" spans="1:8">
      <c r="A54" s="1026"/>
      <c r="C54" s="12"/>
      <c r="D54" s="12"/>
      <c r="E54" s="12"/>
      <c r="F54" s="12"/>
      <c r="G54" s="12"/>
      <c r="H54" s="1038"/>
    </row>
    <row r="55" spans="1:8">
      <c r="A55" s="1026"/>
      <c r="C55" s="12"/>
      <c r="D55" s="12"/>
      <c r="E55" s="12"/>
      <c r="F55" s="12"/>
      <c r="G55" s="12"/>
      <c r="H55" s="1038"/>
    </row>
    <row r="56" spans="1:8" ht="15.6" thickBot="1">
      <c r="A56" s="1042"/>
      <c r="B56" s="1043"/>
      <c r="C56" s="1044"/>
      <c r="D56" s="1044"/>
      <c r="E56" s="1044"/>
      <c r="F56" s="1044"/>
      <c r="G56" s="1044"/>
      <c r="H56" s="1045"/>
    </row>
    <row r="57" spans="1:8">
      <c r="A57" s="13" t="s">
        <v>1345</v>
      </c>
      <c r="C57" s="12"/>
      <c r="D57" s="12"/>
      <c r="E57" s="12"/>
      <c r="F57" s="12"/>
      <c r="G57" s="12"/>
      <c r="H57" s="12"/>
    </row>
    <row r="58" spans="1:8">
      <c r="A58" s="12" t="s">
        <v>1346</v>
      </c>
      <c r="B58" s="12"/>
      <c r="C58" s="12"/>
      <c r="D58" s="12"/>
      <c r="E58" s="12"/>
      <c r="F58" s="12"/>
      <c r="G58" s="12"/>
      <c r="H58" s="12"/>
    </row>
  </sheetData>
  <customSheetViews>
    <customSheetView guid="{B03EE9F7-5DE6-4312-9CF8-68BFF35B892B}" scale="85" colorId="22" topLeftCell="A19">
      <selection activeCell="L46" sqref="L46"/>
      <pageMargins left="0.5" right="0.5" top="0.5" bottom="0.5" header="0" footer="0"/>
      <printOptions horizontalCentered="1" verticalCentered="1"/>
      <pageSetup scale="80" orientation="portrait" horizontalDpi="300" verticalDpi="300" r:id="rId1"/>
      <headerFooter alignWithMargins="0"/>
    </customSheetView>
    <customSheetView guid="{6604920B-9A9A-4B1B-8001-ABFAE204A5A1}" scale="85" colorId="22" showPageBreaks="1" topLeftCell="A19">
      <selection activeCell="L46" sqref="L46"/>
      <pageMargins left="0.5" right="0.5" top="0.5" bottom="0.5" header="0" footer="0"/>
      <printOptions horizontalCentered="1" verticalCentered="1"/>
      <pageSetup scale="80" orientation="portrait" horizontalDpi="300" verticalDpi="300" r:id="rId2"/>
      <headerFooter alignWithMargins="0"/>
    </customSheetView>
    <customSheetView guid="{725D19D6-B2FF-4AA6-9BA8-2C93787C1292}" scale="85" colorId="22" showRuler="0" topLeftCell="A19">
      <selection activeCell="L46" sqref="L46"/>
      <pageMargins left="0.5" right="0.5" top="0.5" bottom="0.5" header="0" footer="0"/>
      <printOptions horizontalCentered="1" verticalCentered="1"/>
      <pageSetup scale="80" orientation="portrait" horizontalDpi="300" verticalDpi="300" r:id="rId3"/>
      <headerFooter alignWithMargins="0"/>
    </customSheetView>
    <customSheetView guid="{00D7FFF0-A637-4B2D-8964-7D108FE27DC9}" scale="85" colorId="22" topLeftCell="A19">
      <selection activeCell="L46" sqref="L46"/>
      <pageMargins left="0.5" right="0.5" top="0.5" bottom="0.5" header="0" footer="0"/>
      <printOptions horizontalCentered="1" verticalCentered="1"/>
      <pageSetup scale="80" orientation="portrait" horizontalDpi="300" verticalDpi="300" r:id="rId4"/>
      <headerFooter alignWithMargins="0"/>
    </customSheetView>
    <customSheetView guid="{8930B103-E5CB-49CF-B279-92DC95584FC0}" scale="85" colorId="22" showPageBreaks="1" topLeftCell="A19">
      <selection activeCell="L46" sqref="L46"/>
      <pageMargins left="0.5" right="0.5" top="0.5" bottom="0.5" header="0" footer="0"/>
      <printOptions horizontalCentered="1" verticalCentered="1"/>
      <pageSetup scale="80" orientation="portrait" horizontalDpi="300" verticalDpi="300" r:id="rId5"/>
      <headerFooter alignWithMargins="0"/>
    </customSheetView>
  </customSheetViews>
  <mergeCells count="5">
    <mergeCell ref="B49:H50"/>
    <mergeCell ref="B5:H7"/>
    <mergeCell ref="B16:H18"/>
    <mergeCell ref="B26:H28"/>
    <mergeCell ref="B39:H40"/>
  </mergeCells>
  <phoneticPr fontId="54" type="noConversion"/>
  <printOptions horizontalCentered="1" verticalCentered="1"/>
  <pageMargins left="0.5" right="0.5" top="0.5" bottom="0.5" header="0" footer="0"/>
  <pageSetup scale="80" orientation="portrait" horizontalDpi="300" verticalDpi="300" r:id="rId6"/>
  <headerFooter alignWithMargins="0"/>
</worksheet>
</file>

<file path=xl/worksheets/sheet70.xml><?xml version="1.0" encoding="utf-8"?>
<worksheet xmlns="http://schemas.openxmlformats.org/spreadsheetml/2006/main" xmlns:r="http://schemas.openxmlformats.org/officeDocument/2006/relationships">
  <sheetPr transitionEvaluation="1"/>
  <dimension ref="A1:R498"/>
  <sheetViews>
    <sheetView defaultGridColor="0" view="pageBreakPreview" colorId="22" zoomScale="60" zoomScaleNormal="85" workbookViewId="0">
      <selection activeCell="J283" sqref="J283"/>
    </sheetView>
  </sheetViews>
  <sheetFormatPr defaultColWidth="9.6328125" defaultRowHeight="15"/>
  <cols>
    <col min="1" max="1" width="4.6328125" customWidth="1"/>
    <col min="2" max="3" width="15.6328125" customWidth="1"/>
    <col min="4" max="4" width="16.36328125" customWidth="1"/>
    <col min="5" max="5" width="14.6328125" customWidth="1"/>
    <col min="6" max="6" width="13.453125" customWidth="1"/>
    <col min="7" max="8" width="12.6328125" customWidth="1"/>
    <col min="9" max="9" width="2.6328125" customWidth="1"/>
    <col min="10" max="10" width="14.6328125" customWidth="1"/>
    <col min="11" max="12" width="10.6328125" customWidth="1"/>
    <col min="13" max="14" width="15.6328125" customWidth="1"/>
    <col min="15" max="15" width="5.6328125" customWidth="1"/>
    <col min="16" max="16" width="13.453125" customWidth="1"/>
    <col min="17" max="17" width="16.6328125" customWidth="1"/>
    <col min="18" max="18" width="4.6328125" customWidth="1"/>
  </cols>
  <sheetData>
    <row r="1" spans="1:18">
      <c r="A1" s="1107" t="s">
        <v>1429</v>
      </c>
      <c r="B1" s="1108"/>
      <c r="C1" s="1108"/>
      <c r="D1" s="1220" t="s">
        <v>2377</v>
      </c>
      <c r="E1" s="1223"/>
      <c r="F1" s="1222" t="s">
        <v>1431</v>
      </c>
      <c r="G1" s="1224" t="s">
        <v>1432</v>
      </c>
      <c r="H1" s="1207"/>
      <c r="I1" s="1105"/>
      <c r="J1" s="1107" t="s">
        <v>1429</v>
      </c>
      <c r="K1" s="1108"/>
      <c r="L1" s="1223"/>
      <c r="M1" s="1220" t="s">
        <v>2377</v>
      </c>
      <c r="N1" s="1223"/>
      <c r="O1" s="1233"/>
      <c r="P1" s="1224" t="s">
        <v>1431</v>
      </c>
      <c r="Q1" s="1224" t="s">
        <v>1432</v>
      </c>
      <c r="R1" s="1207"/>
    </row>
    <row r="2" spans="1:18">
      <c r="A2" s="72" t="str">
        <f>'Data Sheet'!$C$25</f>
        <v>Rochester Gas &amp; Electric Corporation</v>
      </c>
      <c r="B2" s="1105"/>
      <c r="C2" s="1105"/>
      <c r="D2" s="1168" t="s">
        <v>3699</v>
      </c>
      <c r="E2" s="1105"/>
      <c r="F2" s="1235" t="s">
        <v>1434</v>
      </c>
      <c r="G2" s="1166"/>
      <c r="H2" s="1167"/>
      <c r="I2" s="1105"/>
      <c r="J2" s="72" t="str">
        <f>'Data Sheet'!$C$25</f>
        <v>Rochester Gas &amp; Electric Corporation</v>
      </c>
      <c r="K2" s="1105"/>
      <c r="L2" s="1105"/>
      <c r="M2" s="1168" t="s">
        <v>3699</v>
      </c>
      <c r="N2" s="1105"/>
      <c r="O2" s="1106"/>
      <c r="P2" s="1166" t="s">
        <v>1434</v>
      </c>
      <c r="Q2" s="1225"/>
      <c r="R2" s="1118"/>
    </row>
    <row r="3" spans="1:18" ht="15" customHeight="1" thickBot="1">
      <c r="A3" s="1192"/>
      <c r="B3" s="1158"/>
      <c r="C3" s="1158"/>
      <c r="D3" s="1192" t="s">
        <v>3700</v>
      </c>
      <c r="E3" s="1158"/>
      <c r="F3" s="1227" t="str">
        <f>'Data Sheet'!$C$40</f>
        <v xml:space="preserve"> </v>
      </c>
      <c r="G3" s="1141" t="str">
        <f>'Data Sheet'!$C$38</f>
        <v>12/31/2013</v>
      </c>
      <c r="H3" s="1239"/>
      <c r="I3" s="1105"/>
      <c r="J3" s="1192"/>
      <c r="K3" s="1158"/>
      <c r="L3" s="1158"/>
      <c r="M3" s="1192" t="s">
        <v>3700</v>
      </c>
      <c r="N3" s="1158"/>
      <c r="O3" s="1249"/>
      <c r="P3" s="1277" t="str">
        <f>'Data Sheet'!$C$40</f>
        <v xml:space="preserve"> </v>
      </c>
      <c r="Q3" s="1240" t="str">
        <f>'Data Sheet'!$C$38</f>
        <v>12/31/2013</v>
      </c>
      <c r="R3" s="1239"/>
    </row>
    <row r="4" spans="1:18" ht="15" customHeight="1" thickBot="1">
      <c r="A4" s="728" t="s">
        <v>3790</v>
      </c>
      <c r="B4" s="729"/>
      <c r="C4" s="729"/>
      <c r="D4" s="1228"/>
      <c r="E4" s="1228"/>
      <c r="F4" s="1228"/>
      <c r="G4" s="1230"/>
      <c r="H4" s="1239"/>
      <c r="I4" s="1105"/>
      <c r="J4" s="728" t="s">
        <v>3791</v>
      </c>
      <c r="K4" s="729"/>
      <c r="L4" s="729"/>
      <c r="M4" s="1228"/>
      <c r="N4" s="1228"/>
      <c r="O4" s="1228"/>
      <c r="P4" s="1228"/>
      <c r="Q4" s="1230"/>
      <c r="R4" s="1239"/>
    </row>
    <row r="5" spans="1:18" ht="15.6">
      <c r="A5" s="68"/>
      <c r="B5" s="71"/>
      <c r="C5" s="71"/>
      <c r="D5" s="69"/>
      <c r="E5" s="69"/>
      <c r="F5" s="69"/>
      <c r="G5" s="449"/>
      <c r="H5" s="73"/>
      <c r="I5" s="1105"/>
      <c r="J5" s="68"/>
      <c r="K5" s="71"/>
      <c r="L5" s="71"/>
      <c r="M5" s="69"/>
      <c r="N5" s="69"/>
      <c r="O5" s="69"/>
      <c r="P5" s="69"/>
      <c r="Q5" s="449"/>
      <c r="R5" s="73"/>
    </row>
    <row r="6" spans="1:18">
      <c r="A6" s="72" t="s">
        <v>5287</v>
      </c>
      <c r="B6" s="17"/>
      <c r="C6" s="17"/>
      <c r="D6" s="17"/>
      <c r="E6" s="17" t="s">
        <v>3792</v>
      </c>
      <c r="F6" s="17"/>
      <c r="G6" s="17"/>
      <c r="H6" s="73"/>
      <c r="I6" s="1105"/>
      <c r="J6" s="1168" t="s">
        <v>3793</v>
      </c>
      <c r="K6" s="17"/>
      <c r="L6" s="17"/>
      <c r="M6" s="17"/>
      <c r="N6" s="17" t="s">
        <v>3794</v>
      </c>
      <c r="O6" s="17"/>
      <c r="P6" s="17"/>
      <c r="Q6" s="17"/>
      <c r="R6" s="73"/>
    </row>
    <row r="7" spans="1:18">
      <c r="A7" s="72" t="s">
        <v>3795</v>
      </c>
      <c r="B7" s="17"/>
      <c r="C7" s="17"/>
      <c r="D7" s="17"/>
      <c r="E7" s="17" t="s">
        <v>3796</v>
      </c>
      <c r="F7" s="17"/>
      <c r="G7" s="17"/>
      <c r="H7" s="73"/>
      <c r="I7" s="1105"/>
      <c r="J7" s="72" t="s">
        <v>3797</v>
      </c>
      <c r="K7" s="17"/>
      <c r="L7" s="17"/>
      <c r="M7" s="17"/>
      <c r="N7" s="17" t="s">
        <v>3798</v>
      </c>
      <c r="O7" s="17"/>
      <c r="P7" s="17"/>
      <c r="Q7" s="17"/>
      <c r="R7" s="73"/>
    </row>
    <row r="8" spans="1:18">
      <c r="A8" s="72" t="s">
        <v>3799</v>
      </c>
      <c r="B8" s="17"/>
      <c r="C8" s="17"/>
      <c r="D8" s="17"/>
      <c r="E8" s="17" t="s">
        <v>3800</v>
      </c>
      <c r="F8" s="17"/>
      <c r="G8" s="17"/>
      <c r="H8" s="73"/>
      <c r="I8" s="1105"/>
      <c r="J8" s="72" t="s">
        <v>3801</v>
      </c>
      <c r="K8" s="17"/>
      <c r="L8" s="17"/>
      <c r="M8" s="17"/>
      <c r="N8" s="17" t="s">
        <v>3832</v>
      </c>
      <c r="O8" s="17"/>
      <c r="P8" s="17"/>
      <c r="Q8" s="17"/>
      <c r="R8" s="73"/>
    </row>
    <row r="9" spans="1:18">
      <c r="A9" s="72" t="s">
        <v>3833</v>
      </c>
      <c r="B9" s="17"/>
      <c r="C9" s="17"/>
      <c r="D9" s="17"/>
      <c r="E9" s="17" t="s">
        <v>3834</v>
      </c>
      <c r="F9" s="17"/>
      <c r="G9" s="17"/>
      <c r="H9" s="73"/>
      <c r="I9" s="1105"/>
      <c r="J9" s="72" t="s">
        <v>3835</v>
      </c>
      <c r="K9" s="17"/>
      <c r="L9" s="17"/>
      <c r="M9" s="17"/>
      <c r="N9" s="17" t="s">
        <v>3836</v>
      </c>
      <c r="O9" s="17"/>
      <c r="P9" s="17"/>
      <c r="Q9" s="17"/>
      <c r="R9" s="73"/>
    </row>
    <row r="10" spans="1:18">
      <c r="A10" s="72" t="s">
        <v>3837</v>
      </c>
      <c r="B10" s="17"/>
      <c r="C10" s="17"/>
      <c r="D10" s="17"/>
      <c r="E10" s="17" t="s">
        <v>3838</v>
      </c>
      <c r="F10" s="17"/>
      <c r="G10" s="17"/>
      <c r="H10" s="73"/>
      <c r="I10" s="1105"/>
      <c r="J10" s="72" t="s">
        <v>3839</v>
      </c>
      <c r="K10" s="17"/>
      <c r="L10" s="17"/>
      <c r="M10" s="17"/>
      <c r="N10" s="17" t="s">
        <v>3840</v>
      </c>
      <c r="O10" s="17"/>
      <c r="P10" s="17"/>
      <c r="Q10" s="17"/>
      <c r="R10" s="73"/>
    </row>
    <row r="11" spans="1:18">
      <c r="A11" s="72" t="s">
        <v>3841</v>
      </c>
      <c r="B11" s="17"/>
      <c r="C11" s="17"/>
      <c r="D11" s="17"/>
      <c r="E11" s="17" t="s">
        <v>3842</v>
      </c>
      <c r="F11" s="17"/>
      <c r="G11" s="17"/>
      <c r="H11" s="73"/>
      <c r="I11" s="1105"/>
      <c r="J11" s="72" t="s">
        <v>2356</v>
      </c>
      <c r="K11" s="17"/>
      <c r="L11" s="17"/>
      <c r="M11" s="17"/>
      <c r="N11" s="17" t="s">
        <v>345</v>
      </c>
      <c r="O11" s="17"/>
      <c r="P11" s="17"/>
      <c r="Q11" s="17"/>
      <c r="R11" s="73"/>
    </row>
    <row r="12" spans="1:18">
      <c r="A12" s="72" t="s">
        <v>346</v>
      </c>
      <c r="B12" s="17"/>
      <c r="C12" s="17"/>
      <c r="D12" s="17"/>
      <c r="E12" s="17" t="s">
        <v>347</v>
      </c>
      <c r="F12" s="17"/>
      <c r="G12" s="17"/>
      <c r="H12" s="73"/>
      <c r="I12" s="1105"/>
      <c r="J12" s="72" t="s">
        <v>4438</v>
      </c>
      <c r="K12" s="17"/>
      <c r="L12" s="17"/>
      <c r="M12" s="17"/>
      <c r="N12" s="17" t="s">
        <v>4439</v>
      </c>
      <c r="O12" s="17"/>
      <c r="P12" s="17"/>
      <c r="Q12" s="17"/>
      <c r="R12" s="73"/>
    </row>
    <row r="13" spans="1:18" ht="15.6" thickBot="1">
      <c r="A13" s="112"/>
      <c r="B13" s="113"/>
      <c r="C13" s="113"/>
      <c r="D13" s="113"/>
      <c r="E13" s="113"/>
      <c r="F13" s="113"/>
      <c r="G13" s="113"/>
      <c r="H13" s="114"/>
      <c r="I13" s="1105"/>
      <c r="J13" s="112"/>
      <c r="K13" s="113"/>
      <c r="L13" s="113"/>
      <c r="M13" s="113"/>
      <c r="N13" s="113"/>
      <c r="O13" s="113"/>
      <c r="P13" s="113"/>
      <c r="Q13" s="113"/>
      <c r="R13" s="114"/>
    </row>
    <row r="14" spans="1:18">
      <c r="A14" s="1222"/>
      <c r="B14" s="1105"/>
      <c r="C14" s="1169"/>
      <c r="D14" s="1151"/>
      <c r="E14" s="1118"/>
      <c r="F14" s="1106"/>
      <c r="G14" s="1106"/>
      <c r="H14" s="1207"/>
      <c r="I14" s="1105"/>
      <c r="J14" s="1222"/>
      <c r="K14" s="1169"/>
      <c r="L14" s="1169"/>
      <c r="M14" s="1106" t="s">
        <v>4440</v>
      </c>
      <c r="N14" s="1106"/>
      <c r="O14" s="1106"/>
      <c r="P14" s="1106"/>
      <c r="Q14" s="1167"/>
      <c r="R14" s="1232"/>
    </row>
    <row r="15" spans="1:18" ht="15.6" thickBot="1">
      <c r="A15" s="1235"/>
      <c r="B15" s="1151"/>
      <c r="C15" s="1118"/>
      <c r="D15" s="1151"/>
      <c r="E15" s="1118"/>
      <c r="F15" s="1228" t="s">
        <v>4441</v>
      </c>
      <c r="G15" s="1228"/>
      <c r="H15" s="1239"/>
      <c r="I15" s="1105"/>
      <c r="J15" s="1235" t="s">
        <v>4442</v>
      </c>
      <c r="K15" s="1118" t="s">
        <v>4443</v>
      </c>
      <c r="L15" s="1118" t="s">
        <v>4443</v>
      </c>
      <c r="M15" s="1228" t="s">
        <v>4444</v>
      </c>
      <c r="N15" s="1228"/>
      <c r="O15" s="1228"/>
      <c r="P15" s="1228"/>
      <c r="Q15" s="1239"/>
      <c r="R15" s="1118"/>
    </row>
    <row r="16" spans="1:18">
      <c r="A16" s="1235"/>
      <c r="B16" s="1151"/>
      <c r="C16" s="1118"/>
      <c r="D16" s="1151"/>
      <c r="E16" s="1118"/>
      <c r="F16" s="1118"/>
      <c r="G16" s="1167"/>
      <c r="H16" s="1118"/>
      <c r="I16" s="1105"/>
      <c r="J16" s="1235" t="s">
        <v>4445</v>
      </c>
      <c r="K16" s="1118" t="s">
        <v>4446</v>
      </c>
      <c r="L16" s="1118" t="s">
        <v>4447</v>
      </c>
      <c r="M16" s="1151"/>
      <c r="N16" s="1151"/>
      <c r="O16" s="1118"/>
      <c r="P16" s="1118"/>
      <c r="Q16" s="1167"/>
      <c r="R16" s="1118"/>
    </row>
    <row r="17" spans="1:18">
      <c r="A17" s="1235" t="s">
        <v>1357</v>
      </c>
      <c r="B17" s="1106" t="s">
        <v>4448</v>
      </c>
      <c r="C17" s="1167"/>
      <c r="D17" s="1106" t="s">
        <v>4449</v>
      </c>
      <c r="E17" s="1167"/>
      <c r="F17" s="1118"/>
      <c r="G17" s="1167"/>
      <c r="H17" s="1118"/>
      <c r="I17" s="1105"/>
      <c r="J17" s="1235" t="s">
        <v>4450</v>
      </c>
      <c r="K17" s="1118" t="s">
        <v>4451</v>
      </c>
      <c r="L17" s="1118" t="s">
        <v>4446</v>
      </c>
      <c r="M17" s="1106"/>
      <c r="N17" s="1106"/>
      <c r="O17" s="1167"/>
      <c r="P17" s="1118" t="s">
        <v>1416</v>
      </c>
      <c r="Q17" s="1167" t="s">
        <v>4452</v>
      </c>
      <c r="R17" s="1118" t="s">
        <v>1357</v>
      </c>
    </row>
    <row r="18" spans="1:18">
      <c r="A18" s="1235" t="s">
        <v>1360</v>
      </c>
      <c r="B18" s="1105"/>
      <c r="C18" s="1169"/>
      <c r="D18" s="1151"/>
      <c r="E18" s="1118"/>
      <c r="F18" s="1118" t="s">
        <v>4716</v>
      </c>
      <c r="G18" s="1167" t="s">
        <v>4453</v>
      </c>
      <c r="H18" s="1118" t="s">
        <v>4454</v>
      </c>
      <c r="I18" s="1105"/>
      <c r="J18" s="1235" t="s">
        <v>4455</v>
      </c>
      <c r="K18" s="1118" t="s">
        <v>2520</v>
      </c>
      <c r="L18" s="1118" t="s">
        <v>4451</v>
      </c>
      <c r="M18" s="1106" t="s">
        <v>4456</v>
      </c>
      <c r="N18" s="1106"/>
      <c r="O18" s="1167"/>
      <c r="P18" s="1118" t="s">
        <v>4457</v>
      </c>
      <c r="Q18" s="1167" t="s">
        <v>4458</v>
      </c>
      <c r="R18" s="1118" t="s">
        <v>1360</v>
      </c>
    </row>
    <row r="19" spans="1:18">
      <c r="A19" s="1226"/>
      <c r="B19" s="1105"/>
      <c r="C19" s="1118"/>
      <c r="D19" s="1105"/>
      <c r="E19" s="1118"/>
      <c r="F19" s="1118"/>
      <c r="G19" s="1167"/>
      <c r="H19" s="1169"/>
      <c r="I19" s="1105"/>
      <c r="J19" s="1226"/>
      <c r="K19" s="1169"/>
      <c r="L19" s="1118"/>
      <c r="M19" s="1105"/>
      <c r="N19" s="1105"/>
      <c r="O19" s="1118"/>
      <c r="P19" s="1118"/>
      <c r="Q19" s="1118"/>
      <c r="R19" s="1169"/>
    </row>
    <row r="20" spans="1:18" ht="15.6" thickBot="1">
      <c r="A20" s="1245"/>
      <c r="B20" s="1228" t="s">
        <v>446</v>
      </c>
      <c r="C20" s="1239"/>
      <c r="D20" s="1228" t="s">
        <v>447</v>
      </c>
      <c r="E20" s="1239"/>
      <c r="F20" s="1238" t="s">
        <v>448</v>
      </c>
      <c r="G20" s="1239" t="s">
        <v>449</v>
      </c>
      <c r="H20" s="1239" t="s">
        <v>1953</v>
      </c>
      <c r="I20" s="1105"/>
      <c r="J20" s="1237" t="s">
        <v>1954</v>
      </c>
      <c r="K20" s="1237" t="s">
        <v>1955</v>
      </c>
      <c r="L20" s="1237" t="s">
        <v>1956</v>
      </c>
      <c r="M20" s="1228" t="s">
        <v>1957</v>
      </c>
      <c r="N20" s="1228"/>
      <c r="O20" s="1239"/>
      <c r="P20" s="1238" t="s">
        <v>1958</v>
      </c>
      <c r="Q20" s="1238" t="s">
        <v>1959</v>
      </c>
      <c r="R20" s="1238"/>
    </row>
    <row r="21" spans="1:18">
      <c r="A21" s="1226">
        <v>1</v>
      </c>
      <c r="B21" s="1105" t="s">
        <v>4561</v>
      </c>
      <c r="C21" s="1169"/>
      <c r="D21" s="1105" t="s">
        <v>4587</v>
      </c>
      <c r="E21" s="1167"/>
      <c r="F21" s="1691">
        <v>34.5</v>
      </c>
      <c r="G21" s="1689">
        <v>4</v>
      </c>
      <c r="H21" s="1693"/>
      <c r="I21" s="1105"/>
      <c r="J21" s="1695">
        <v>27</v>
      </c>
      <c r="K21" s="1322">
        <v>2</v>
      </c>
      <c r="L21" s="1322"/>
      <c r="M21" s="1105"/>
      <c r="N21" s="1105"/>
      <c r="O21" s="1167"/>
      <c r="P21" s="1679"/>
      <c r="Q21" s="1681"/>
      <c r="R21" s="1226">
        <v>1</v>
      </c>
    </row>
    <row r="22" spans="1:18">
      <c r="A22" s="1226">
        <v>2</v>
      </c>
      <c r="B22" s="1105" t="s">
        <v>4561</v>
      </c>
      <c r="C22" s="1169"/>
      <c r="D22" s="1105" t="s">
        <v>4587</v>
      </c>
      <c r="E22" s="1118"/>
      <c r="F22" s="1691">
        <v>34.5</v>
      </c>
      <c r="G22" s="1689">
        <v>11</v>
      </c>
      <c r="H22" s="1693"/>
      <c r="I22" s="1105"/>
      <c r="J22" s="1695">
        <v>10</v>
      </c>
      <c r="K22" s="1322">
        <v>1</v>
      </c>
      <c r="L22" s="1322"/>
      <c r="M22" s="1105"/>
      <c r="N22" s="1105"/>
      <c r="O22" s="1118"/>
      <c r="P22" s="1679"/>
      <c r="Q22" s="1681"/>
      <c r="R22" s="1226">
        <v>2</v>
      </c>
    </row>
    <row r="23" spans="1:18">
      <c r="A23" s="1226">
        <v>3</v>
      </c>
      <c r="B23" s="1105" t="s">
        <v>4562</v>
      </c>
      <c r="C23" s="1169"/>
      <c r="D23" s="1105" t="s">
        <v>4587</v>
      </c>
      <c r="E23" s="1118"/>
      <c r="F23" s="1691">
        <v>11</v>
      </c>
      <c r="G23" s="1689">
        <v>2.4</v>
      </c>
      <c r="H23" s="1693"/>
      <c r="I23" s="1105"/>
      <c r="J23" s="1695">
        <v>12</v>
      </c>
      <c r="K23" s="1322">
        <v>2</v>
      </c>
      <c r="L23" s="1322"/>
      <c r="M23" s="17" t="s">
        <v>4589</v>
      </c>
      <c r="N23" s="1105"/>
      <c r="O23" s="1118"/>
      <c r="P23" s="1679">
        <v>1</v>
      </c>
      <c r="Q23" s="1681">
        <v>6</v>
      </c>
      <c r="R23" s="1226">
        <v>3</v>
      </c>
    </row>
    <row r="24" spans="1:18">
      <c r="A24" s="1226">
        <v>4</v>
      </c>
      <c r="B24" s="1105" t="s">
        <v>4562</v>
      </c>
      <c r="C24" s="1169"/>
      <c r="D24" s="1105" t="s">
        <v>4587</v>
      </c>
      <c r="E24" s="1118"/>
      <c r="F24" s="1691">
        <v>11</v>
      </c>
      <c r="G24" s="1689">
        <v>4</v>
      </c>
      <c r="H24" s="1693"/>
      <c r="I24" s="1105"/>
      <c r="J24" s="1695">
        <v>1</v>
      </c>
      <c r="K24" s="1322">
        <v>1</v>
      </c>
      <c r="L24" s="1322"/>
      <c r="M24" s="1105"/>
      <c r="N24" s="1105"/>
      <c r="O24" s="1118"/>
      <c r="P24" s="1679"/>
      <c r="Q24" s="1681"/>
      <c r="R24" s="1226">
        <v>4</v>
      </c>
    </row>
    <row r="25" spans="1:18">
      <c r="A25" s="1226">
        <v>5</v>
      </c>
      <c r="B25" s="1105" t="s">
        <v>4563</v>
      </c>
      <c r="C25" s="1169"/>
      <c r="D25" s="1105" t="s">
        <v>4587</v>
      </c>
      <c r="E25" s="1118"/>
      <c r="F25" s="1691">
        <v>34.5</v>
      </c>
      <c r="G25" s="1689">
        <v>11</v>
      </c>
      <c r="H25" s="1693"/>
      <c r="I25" s="1105"/>
      <c r="J25" s="1695">
        <v>44</v>
      </c>
      <c r="K25" s="1322">
        <v>4</v>
      </c>
      <c r="L25" s="1322"/>
      <c r="M25" s="17" t="s">
        <v>4589</v>
      </c>
      <c r="N25" s="1105"/>
      <c r="O25" s="1118"/>
      <c r="P25" s="1679">
        <v>4</v>
      </c>
      <c r="Q25" s="1681"/>
      <c r="R25" s="1226">
        <v>5</v>
      </c>
    </row>
    <row r="26" spans="1:18">
      <c r="A26" s="1241">
        <v>6</v>
      </c>
      <c r="B26" s="1105" t="s">
        <v>4563</v>
      </c>
      <c r="C26" s="1169"/>
      <c r="D26" s="1105" t="s">
        <v>4588</v>
      </c>
      <c r="E26" s="1169"/>
      <c r="F26" s="1691">
        <v>115</v>
      </c>
      <c r="G26" s="1689">
        <v>34.5</v>
      </c>
      <c r="H26" s="1693"/>
      <c r="I26" s="1105"/>
      <c r="J26" s="1695">
        <v>300</v>
      </c>
      <c r="K26" s="1322">
        <v>4</v>
      </c>
      <c r="L26" s="1322"/>
      <c r="M26" s="1105"/>
      <c r="N26" s="1105"/>
      <c r="O26" s="1169"/>
      <c r="P26" s="1679"/>
      <c r="Q26" s="1681"/>
      <c r="R26" s="1226">
        <v>6</v>
      </c>
    </row>
    <row r="27" spans="1:18">
      <c r="A27" s="1241">
        <v>7</v>
      </c>
      <c r="B27" s="1105" t="s">
        <v>4564</v>
      </c>
      <c r="C27" s="1169"/>
      <c r="D27" s="1105" t="s">
        <v>4587</v>
      </c>
      <c r="E27" s="1169"/>
      <c r="F27" s="1691">
        <v>11</v>
      </c>
      <c r="G27" s="1689">
        <v>4</v>
      </c>
      <c r="H27" s="1693"/>
      <c r="I27" s="1105"/>
      <c r="J27" s="1695">
        <v>12</v>
      </c>
      <c r="K27" s="1322">
        <v>2</v>
      </c>
      <c r="L27" s="1322"/>
      <c r="M27" s="1105"/>
      <c r="N27" s="1105"/>
      <c r="O27" s="1169"/>
      <c r="P27" s="1679"/>
      <c r="Q27" s="1681"/>
      <c r="R27" s="1226">
        <v>7</v>
      </c>
    </row>
    <row r="28" spans="1:18">
      <c r="A28" s="1241">
        <v>8</v>
      </c>
      <c r="B28" s="1105" t="s">
        <v>4565</v>
      </c>
      <c r="C28" s="1169"/>
      <c r="D28" s="1105" t="s">
        <v>4587</v>
      </c>
      <c r="E28" s="1169"/>
      <c r="F28" s="1691">
        <v>11</v>
      </c>
      <c r="G28" s="1689">
        <v>4</v>
      </c>
      <c r="H28" s="1693"/>
      <c r="I28" s="1105"/>
      <c r="J28" s="1695">
        <v>13</v>
      </c>
      <c r="K28" s="1322">
        <v>2</v>
      </c>
      <c r="L28" s="1322"/>
      <c r="M28" s="1105"/>
      <c r="N28" s="1105"/>
      <c r="O28" s="1169"/>
      <c r="P28" s="1679"/>
      <c r="Q28" s="1681"/>
      <c r="R28" s="1226">
        <v>8</v>
      </c>
    </row>
    <row r="29" spans="1:18">
      <c r="A29" s="1241">
        <v>9</v>
      </c>
      <c r="B29" s="1105" t="s">
        <v>4566</v>
      </c>
      <c r="C29" s="1169"/>
      <c r="D29" s="1105" t="s">
        <v>4587</v>
      </c>
      <c r="E29" s="1169"/>
      <c r="F29" s="1691">
        <v>11</v>
      </c>
      <c r="G29" s="1689">
        <v>4</v>
      </c>
      <c r="H29" s="1693"/>
      <c r="I29" s="1105"/>
      <c r="J29" s="1695">
        <v>13</v>
      </c>
      <c r="K29" s="1322">
        <v>2</v>
      </c>
      <c r="L29" s="1322"/>
      <c r="M29" s="1105"/>
      <c r="N29" s="1105"/>
      <c r="O29" s="1169"/>
      <c r="P29" s="1679"/>
      <c r="Q29" s="1681"/>
      <c r="R29" s="1226">
        <v>9</v>
      </c>
    </row>
    <row r="30" spans="1:18">
      <c r="A30" s="1241">
        <v>10</v>
      </c>
      <c r="B30" s="1105" t="s">
        <v>4567</v>
      </c>
      <c r="C30" s="1169"/>
      <c r="D30" s="1105" t="s">
        <v>4587</v>
      </c>
      <c r="E30" s="1169"/>
      <c r="F30" s="1691">
        <v>11</v>
      </c>
      <c r="G30" s="1689">
        <v>4</v>
      </c>
      <c r="H30" s="1693"/>
      <c r="I30" s="1105"/>
      <c r="J30" s="1695">
        <v>13</v>
      </c>
      <c r="K30" s="1322">
        <v>2</v>
      </c>
      <c r="L30" s="1322"/>
      <c r="M30" s="1105"/>
      <c r="N30" s="1105"/>
      <c r="O30" s="1169"/>
      <c r="P30" s="1679"/>
      <c r="Q30" s="1681"/>
      <c r="R30" s="1226">
        <v>10</v>
      </c>
    </row>
    <row r="31" spans="1:18">
      <c r="A31" s="1241">
        <v>11</v>
      </c>
      <c r="B31" s="1105" t="s">
        <v>4568</v>
      </c>
      <c r="C31" s="1169"/>
      <c r="D31" s="1105" t="s">
        <v>4587</v>
      </c>
      <c r="E31" s="1169"/>
      <c r="F31" s="1691">
        <v>11</v>
      </c>
      <c r="G31" s="1689">
        <v>4</v>
      </c>
      <c r="H31" s="1693"/>
      <c r="I31" s="1105"/>
      <c r="J31" s="1695">
        <v>12</v>
      </c>
      <c r="K31" s="1322">
        <v>2</v>
      </c>
      <c r="L31" s="1322"/>
      <c r="M31" s="17" t="s">
        <v>4589</v>
      </c>
      <c r="N31" s="1105"/>
      <c r="O31" s="1169"/>
      <c r="P31" s="1679">
        <v>1</v>
      </c>
      <c r="Q31" s="1681"/>
      <c r="R31" s="1226">
        <v>11</v>
      </c>
    </row>
    <row r="32" spans="1:18">
      <c r="A32" s="1241">
        <v>12</v>
      </c>
      <c r="B32" s="1105" t="s">
        <v>4568</v>
      </c>
      <c r="C32" s="1169"/>
      <c r="D32" s="1105" t="s">
        <v>4587</v>
      </c>
      <c r="E32" s="1169"/>
      <c r="F32" s="1691">
        <v>34.5</v>
      </c>
      <c r="G32" s="1689">
        <v>11</v>
      </c>
      <c r="H32" s="1693"/>
      <c r="I32" s="1105"/>
      <c r="J32" s="1695">
        <v>20</v>
      </c>
      <c r="K32" s="1322">
        <v>1</v>
      </c>
      <c r="L32" s="1322"/>
      <c r="M32" s="1105"/>
      <c r="N32" s="1105"/>
      <c r="O32" s="1169"/>
      <c r="P32" s="1679"/>
      <c r="Q32" s="1681"/>
      <c r="R32" s="1226">
        <v>12</v>
      </c>
    </row>
    <row r="33" spans="1:18">
      <c r="A33" s="1241">
        <v>13</v>
      </c>
      <c r="B33" s="1105" t="s">
        <v>4569</v>
      </c>
      <c r="C33" s="1169"/>
      <c r="D33" s="1105" t="s">
        <v>4587</v>
      </c>
      <c r="E33" s="1169"/>
      <c r="F33" s="1691">
        <v>11</v>
      </c>
      <c r="G33" s="1689">
        <v>4</v>
      </c>
      <c r="H33" s="1693"/>
      <c r="I33" s="1105"/>
      <c r="J33" s="1695">
        <v>13</v>
      </c>
      <c r="K33" s="1322">
        <v>2</v>
      </c>
      <c r="L33" s="1322"/>
      <c r="M33" s="1105"/>
      <c r="N33" s="1105"/>
      <c r="O33" s="1169"/>
      <c r="P33" s="1679"/>
      <c r="Q33" s="1681"/>
      <c r="R33" s="1226">
        <v>13</v>
      </c>
    </row>
    <row r="34" spans="1:18">
      <c r="A34" s="1241">
        <v>14</v>
      </c>
      <c r="B34" s="1105" t="s">
        <v>4570</v>
      </c>
      <c r="C34" s="1169"/>
      <c r="D34" s="1105" t="s">
        <v>4587</v>
      </c>
      <c r="E34" s="1169"/>
      <c r="F34" s="1691">
        <v>34.5</v>
      </c>
      <c r="G34" s="1689">
        <v>4</v>
      </c>
      <c r="H34" s="1693"/>
      <c r="I34" s="1105"/>
      <c r="J34" s="1695">
        <v>7</v>
      </c>
      <c r="K34" s="1322">
        <v>1</v>
      </c>
      <c r="L34" s="1322"/>
      <c r="M34" s="1105"/>
      <c r="N34" s="1105"/>
      <c r="O34" s="1169"/>
      <c r="P34" s="1679"/>
      <c r="Q34" s="1681"/>
      <c r="R34" s="1226">
        <v>14</v>
      </c>
    </row>
    <row r="35" spans="1:18">
      <c r="A35" s="1241">
        <v>15</v>
      </c>
      <c r="B35" s="1105" t="s">
        <v>4571</v>
      </c>
      <c r="C35" s="1169"/>
      <c r="D35" s="1105" t="s">
        <v>4587</v>
      </c>
      <c r="E35" s="1169"/>
      <c r="F35" s="1691">
        <v>115</v>
      </c>
      <c r="G35" s="1689">
        <v>11</v>
      </c>
      <c r="H35" s="1693"/>
      <c r="I35" s="1105"/>
      <c r="J35" s="1695">
        <v>149</v>
      </c>
      <c r="K35" s="1322">
        <v>3</v>
      </c>
      <c r="L35" s="1322"/>
      <c r="M35" s="17" t="s">
        <v>4590</v>
      </c>
      <c r="N35" s="1105"/>
      <c r="O35" s="1169"/>
      <c r="P35" s="1679">
        <v>4</v>
      </c>
      <c r="Q35" s="1681"/>
      <c r="R35" s="1226">
        <v>15</v>
      </c>
    </row>
    <row r="36" spans="1:18">
      <c r="A36" s="1241">
        <v>16</v>
      </c>
      <c r="B36" s="1105" t="s">
        <v>4572</v>
      </c>
      <c r="C36" s="1169"/>
      <c r="D36" s="1105" t="s">
        <v>4587</v>
      </c>
      <c r="E36" s="1169"/>
      <c r="F36" s="1691">
        <v>34.5</v>
      </c>
      <c r="G36" s="1689">
        <v>11</v>
      </c>
      <c r="H36" s="1693"/>
      <c r="I36" s="1105"/>
      <c r="J36" s="1695">
        <v>34</v>
      </c>
      <c r="K36" s="1322">
        <v>1</v>
      </c>
      <c r="L36" s="1322"/>
      <c r="M36" s="17" t="s">
        <v>4589</v>
      </c>
      <c r="N36" s="1105"/>
      <c r="O36" s="1169"/>
      <c r="P36" s="1679">
        <v>1</v>
      </c>
      <c r="Q36" s="1681"/>
      <c r="R36" s="1226">
        <v>16</v>
      </c>
    </row>
    <row r="37" spans="1:18">
      <c r="A37" s="1226">
        <v>17</v>
      </c>
      <c r="B37" s="1105" t="s">
        <v>4573</v>
      </c>
      <c r="C37" s="1169"/>
      <c r="D37" s="1105" t="s">
        <v>4587</v>
      </c>
      <c r="E37" s="1169"/>
      <c r="F37" s="1691">
        <v>34.5</v>
      </c>
      <c r="G37" s="1689">
        <v>4</v>
      </c>
      <c r="H37" s="1693"/>
      <c r="I37" s="1105"/>
      <c r="J37" s="1695">
        <v>24</v>
      </c>
      <c r="K37" s="1322">
        <v>5</v>
      </c>
      <c r="L37" s="1322"/>
      <c r="M37" s="1105"/>
      <c r="N37" s="1105"/>
      <c r="O37" s="1169"/>
      <c r="P37" s="1679"/>
      <c r="Q37" s="1681"/>
      <c r="R37" s="1226">
        <v>17</v>
      </c>
    </row>
    <row r="38" spans="1:18">
      <c r="A38" s="1226">
        <v>18</v>
      </c>
      <c r="B38" s="1105" t="s">
        <v>4574</v>
      </c>
      <c r="C38" s="1169"/>
      <c r="D38" s="1105" t="s">
        <v>4587</v>
      </c>
      <c r="E38" s="1169"/>
      <c r="F38" s="1691">
        <v>34.5</v>
      </c>
      <c r="G38" s="1689">
        <v>11</v>
      </c>
      <c r="H38" s="1693"/>
      <c r="I38" s="1105"/>
      <c r="J38" s="1695">
        <v>52</v>
      </c>
      <c r="K38" s="1322">
        <v>2</v>
      </c>
      <c r="L38" s="1322">
        <v>1</v>
      </c>
      <c r="M38" s="17" t="s">
        <v>4589</v>
      </c>
      <c r="N38" s="1105"/>
      <c r="O38" s="1169"/>
      <c r="P38" s="1679">
        <v>2</v>
      </c>
      <c r="Q38" s="1681">
        <v>7</v>
      </c>
      <c r="R38" s="1226">
        <v>18</v>
      </c>
    </row>
    <row r="39" spans="1:18">
      <c r="A39" s="1226">
        <v>19</v>
      </c>
      <c r="B39" s="1105" t="s">
        <v>4574</v>
      </c>
      <c r="C39" s="1169"/>
      <c r="D39" s="1105" t="s">
        <v>4587</v>
      </c>
      <c r="E39" s="1169"/>
      <c r="F39" s="1691">
        <v>115</v>
      </c>
      <c r="G39" s="1689">
        <v>11</v>
      </c>
      <c r="H39" s="1693"/>
      <c r="I39" s="1105"/>
      <c r="J39" s="1695">
        <v>28</v>
      </c>
      <c r="K39" s="1322">
        <v>1</v>
      </c>
      <c r="L39" s="1322"/>
      <c r="M39" s="1105"/>
      <c r="N39" s="1105"/>
      <c r="O39" s="1169"/>
      <c r="P39" s="1679"/>
      <c r="Q39" s="1681"/>
      <c r="R39" s="1226">
        <v>19</v>
      </c>
    </row>
    <row r="40" spans="1:18">
      <c r="A40" s="1226">
        <v>20</v>
      </c>
      <c r="B40" s="1105" t="s">
        <v>4574</v>
      </c>
      <c r="C40" s="1169"/>
      <c r="D40" s="1105" t="s">
        <v>4588</v>
      </c>
      <c r="E40" s="1169"/>
      <c r="F40" s="1691">
        <v>115</v>
      </c>
      <c r="G40" s="1689">
        <v>34.5</v>
      </c>
      <c r="H40" s="1693"/>
      <c r="I40" s="1105"/>
      <c r="J40" s="1695">
        <v>150</v>
      </c>
      <c r="K40" s="1322">
        <v>2</v>
      </c>
      <c r="L40" s="1322"/>
      <c r="M40" s="1105"/>
      <c r="N40" s="1105"/>
      <c r="O40" s="1169"/>
      <c r="P40" s="1679"/>
      <c r="Q40" s="1681"/>
      <c r="R40" s="1226">
        <v>20</v>
      </c>
    </row>
    <row r="41" spans="1:18">
      <c r="A41" s="1226">
        <v>21</v>
      </c>
      <c r="B41" s="1105" t="s">
        <v>4574</v>
      </c>
      <c r="C41" s="1169"/>
      <c r="D41" s="1105" t="s">
        <v>4587</v>
      </c>
      <c r="E41" s="1169"/>
      <c r="F41" s="1691">
        <v>34.5</v>
      </c>
      <c r="G41" s="1689">
        <v>4</v>
      </c>
      <c r="H41" s="1693"/>
      <c r="I41" s="1105"/>
      <c r="J41" s="1695">
        <v>11</v>
      </c>
      <c r="K41" s="1322">
        <v>1</v>
      </c>
      <c r="L41" s="1322"/>
      <c r="M41" s="1105"/>
      <c r="N41" s="1105"/>
      <c r="O41" s="1169"/>
      <c r="P41" s="1679"/>
      <c r="Q41" s="1681"/>
      <c r="R41" s="1226">
        <v>21</v>
      </c>
    </row>
    <row r="42" spans="1:18">
      <c r="A42" s="1226">
        <v>22</v>
      </c>
      <c r="B42" s="1105" t="s">
        <v>4575</v>
      </c>
      <c r="C42" s="1169"/>
      <c r="D42" s="1105" t="s">
        <v>4587</v>
      </c>
      <c r="E42" s="1169"/>
      <c r="F42" s="1691">
        <v>11</v>
      </c>
      <c r="G42" s="1689">
        <v>4</v>
      </c>
      <c r="H42" s="1693"/>
      <c r="I42" s="1105"/>
      <c r="J42" s="1695">
        <v>7</v>
      </c>
      <c r="K42" s="1322">
        <v>1</v>
      </c>
      <c r="L42" s="1322"/>
      <c r="M42" s="17" t="s">
        <v>4589</v>
      </c>
      <c r="N42" s="1105"/>
      <c r="O42" s="1169"/>
      <c r="P42" s="1679">
        <v>2</v>
      </c>
      <c r="Q42" s="1681">
        <v>18</v>
      </c>
      <c r="R42" s="1226">
        <v>22</v>
      </c>
    </row>
    <row r="43" spans="1:18">
      <c r="A43" s="1226">
        <v>23</v>
      </c>
      <c r="B43" s="1105" t="s">
        <v>4576</v>
      </c>
      <c r="C43" s="1169"/>
      <c r="D43" s="1105" t="s">
        <v>4587</v>
      </c>
      <c r="E43" s="1169"/>
      <c r="F43" s="1691">
        <v>11</v>
      </c>
      <c r="G43" s="1689">
        <v>4</v>
      </c>
      <c r="H43" s="1693"/>
      <c r="I43" s="1105"/>
      <c r="J43" s="1695">
        <v>13</v>
      </c>
      <c r="K43" s="1322">
        <v>2</v>
      </c>
      <c r="L43" s="1322"/>
      <c r="M43" s="17" t="s">
        <v>4589</v>
      </c>
      <c r="N43" s="1105"/>
      <c r="O43" s="1169"/>
      <c r="P43" s="1679">
        <v>1</v>
      </c>
      <c r="Q43" s="1681"/>
      <c r="R43" s="1226">
        <v>23</v>
      </c>
    </row>
    <row r="44" spans="1:18">
      <c r="A44" s="1226">
        <v>24</v>
      </c>
      <c r="B44" s="1105" t="s">
        <v>4577</v>
      </c>
      <c r="C44" s="1169"/>
      <c r="D44" s="1105" t="s">
        <v>4587</v>
      </c>
      <c r="E44" s="1169"/>
      <c r="F44" s="1691">
        <v>11</v>
      </c>
      <c r="G44" s="1689">
        <v>4</v>
      </c>
      <c r="H44" s="1693"/>
      <c r="I44" s="1105"/>
      <c r="J44" s="1695">
        <v>7</v>
      </c>
      <c r="K44" s="1322">
        <v>1</v>
      </c>
      <c r="L44" s="1322"/>
      <c r="M44" s="1105"/>
      <c r="N44" s="1105"/>
      <c r="O44" s="1169"/>
      <c r="P44" s="1679"/>
      <c r="Q44" s="1681"/>
      <c r="R44" s="1226">
        <v>24</v>
      </c>
    </row>
    <row r="45" spans="1:18">
      <c r="A45" s="1226">
        <v>25</v>
      </c>
      <c r="B45" s="1105" t="s">
        <v>4577</v>
      </c>
      <c r="C45" s="1169"/>
      <c r="D45" s="1105" t="s">
        <v>4587</v>
      </c>
      <c r="E45" s="1169"/>
      <c r="F45" s="1691">
        <v>34.5</v>
      </c>
      <c r="G45" s="1689">
        <v>4</v>
      </c>
      <c r="H45" s="1693"/>
      <c r="I45" s="1105"/>
      <c r="J45" s="1695">
        <v>21</v>
      </c>
      <c r="K45" s="1322">
        <v>2</v>
      </c>
      <c r="L45" s="1322"/>
      <c r="M45" s="1105"/>
      <c r="N45" s="1105"/>
      <c r="O45" s="1169"/>
      <c r="P45" s="1679"/>
      <c r="Q45" s="1681"/>
      <c r="R45" s="1226">
        <v>25</v>
      </c>
    </row>
    <row r="46" spans="1:18">
      <c r="A46" s="1226">
        <v>26</v>
      </c>
      <c r="B46" s="1105" t="s">
        <v>4578</v>
      </c>
      <c r="C46" s="1169"/>
      <c r="D46" s="1105" t="s">
        <v>4587</v>
      </c>
      <c r="E46" s="1169"/>
      <c r="F46" s="1691">
        <v>11</v>
      </c>
      <c r="G46" s="1689">
        <v>4</v>
      </c>
      <c r="H46" s="1693"/>
      <c r="I46" s="1105"/>
      <c r="J46" s="1695">
        <v>7</v>
      </c>
      <c r="K46" s="1322">
        <v>1</v>
      </c>
      <c r="L46" s="1322"/>
      <c r="M46" s="17" t="s">
        <v>4589</v>
      </c>
      <c r="N46" s="1105"/>
      <c r="O46" s="1169"/>
      <c r="P46" s="1679">
        <v>1</v>
      </c>
      <c r="Q46" s="1681"/>
      <c r="R46" s="1226">
        <v>26</v>
      </c>
    </row>
    <row r="47" spans="1:18">
      <c r="A47" s="1226">
        <v>27</v>
      </c>
      <c r="B47" s="1105" t="s">
        <v>4578</v>
      </c>
      <c r="C47" s="1169"/>
      <c r="D47" s="1105" t="s">
        <v>4587</v>
      </c>
      <c r="E47" s="1169"/>
      <c r="F47" s="1691">
        <v>34.5</v>
      </c>
      <c r="G47" s="1689">
        <v>4</v>
      </c>
      <c r="H47" s="1693"/>
      <c r="I47" s="1105"/>
      <c r="J47" s="1695">
        <v>17</v>
      </c>
      <c r="K47" s="1322">
        <v>2</v>
      </c>
      <c r="L47" s="1322"/>
      <c r="M47" s="1105"/>
      <c r="N47" s="1105"/>
      <c r="O47" s="1169"/>
      <c r="P47" s="1679"/>
      <c r="Q47" s="1681"/>
      <c r="R47" s="1226">
        <v>27</v>
      </c>
    </row>
    <row r="48" spans="1:18">
      <c r="A48" s="1226">
        <v>28</v>
      </c>
      <c r="B48" s="1105" t="s">
        <v>4578</v>
      </c>
      <c r="C48" s="1169"/>
      <c r="D48" s="1105" t="s">
        <v>4587</v>
      </c>
      <c r="E48" s="1169"/>
      <c r="F48" s="1691">
        <v>34.5</v>
      </c>
      <c r="G48" s="1689">
        <v>11</v>
      </c>
      <c r="H48" s="1693"/>
      <c r="I48" s="1105"/>
      <c r="J48" s="1695">
        <v>86</v>
      </c>
      <c r="K48" s="1322">
        <v>3</v>
      </c>
      <c r="L48" s="1322"/>
      <c r="M48" s="1105"/>
      <c r="N48" s="1105"/>
      <c r="O48" s="1169"/>
      <c r="P48" s="1679"/>
      <c r="Q48" s="1681"/>
      <c r="R48" s="1226">
        <v>28</v>
      </c>
    </row>
    <row r="49" spans="1:18">
      <c r="A49" s="1226">
        <v>29</v>
      </c>
      <c r="B49" s="1105" t="s">
        <v>4578</v>
      </c>
      <c r="C49" s="1169"/>
      <c r="D49" s="1105" t="s">
        <v>4588</v>
      </c>
      <c r="E49" s="1169"/>
      <c r="F49" s="1691">
        <v>115</v>
      </c>
      <c r="G49" s="1689">
        <v>34.5</v>
      </c>
      <c r="H49" s="1693"/>
      <c r="I49" s="1105"/>
      <c r="J49" s="1695">
        <v>75</v>
      </c>
      <c r="K49" s="1322">
        <v>1</v>
      </c>
      <c r="L49" s="1322"/>
      <c r="M49" s="1105"/>
      <c r="N49" s="1105"/>
      <c r="O49" s="1169"/>
      <c r="P49" s="1679"/>
      <c r="Q49" s="1681"/>
      <c r="R49" s="1226">
        <v>29</v>
      </c>
    </row>
    <row r="50" spans="1:18">
      <c r="A50" s="1226">
        <v>30</v>
      </c>
      <c r="B50" s="1105" t="s">
        <v>4579</v>
      </c>
      <c r="C50" s="1169"/>
      <c r="D50" s="1105" t="s">
        <v>4587</v>
      </c>
      <c r="E50" s="1169"/>
      <c r="F50" s="1691">
        <v>11</v>
      </c>
      <c r="G50" s="1689">
        <v>4</v>
      </c>
      <c r="H50" s="1693"/>
      <c r="I50" s="1105"/>
      <c r="J50" s="1695">
        <v>14</v>
      </c>
      <c r="K50" s="1322">
        <v>2</v>
      </c>
      <c r="L50" s="1322"/>
      <c r="M50" s="17" t="s">
        <v>4589</v>
      </c>
      <c r="N50" s="1105"/>
      <c r="O50" s="1169"/>
      <c r="P50" s="1679">
        <v>4</v>
      </c>
      <c r="Q50" s="1681"/>
      <c r="R50" s="1226">
        <v>30</v>
      </c>
    </row>
    <row r="51" spans="1:18">
      <c r="A51" s="1226">
        <v>31</v>
      </c>
      <c r="B51" s="1105" t="s">
        <v>4579</v>
      </c>
      <c r="C51" s="1169"/>
      <c r="D51" s="1105" t="s">
        <v>4587</v>
      </c>
      <c r="E51" s="1169"/>
      <c r="F51" s="1691">
        <v>34.5</v>
      </c>
      <c r="G51" s="1689">
        <v>11</v>
      </c>
      <c r="H51" s="1693"/>
      <c r="I51" s="1105"/>
      <c r="J51" s="1695">
        <v>78</v>
      </c>
      <c r="K51" s="1322">
        <v>3</v>
      </c>
      <c r="L51" s="1322"/>
      <c r="M51" s="1105"/>
      <c r="N51" s="1105"/>
      <c r="O51" s="1169"/>
      <c r="P51" s="1679"/>
      <c r="Q51" s="1681"/>
      <c r="R51" s="1226">
        <v>31</v>
      </c>
    </row>
    <row r="52" spans="1:18">
      <c r="A52" s="1226">
        <v>32</v>
      </c>
      <c r="B52" s="1105" t="s">
        <v>4580</v>
      </c>
      <c r="C52" s="1169"/>
      <c r="D52" s="1105" t="s">
        <v>4587</v>
      </c>
      <c r="E52" s="1169"/>
      <c r="F52" s="1691">
        <v>11</v>
      </c>
      <c r="G52" s="1689">
        <v>4</v>
      </c>
      <c r="H52" s="1693"/>
      <c r="I52" s="1105"/>
      <c r="J52" s="1695">
        <v>12</v>
      </c>
      <c r="K52" s="1322">
        <v>2</v>
      </c>
      <c r="L52" s="1322"/>
      <c r="M52" s="1105"/>
      <c r="N52" s="1105"/>
      <c r="O52" s="1169"/>
      <c r="P52" s="1679"/>
      <c r="Q52" s="1681"/>
      <c r="R52" s="1226">
        <v>32</v>
      </c>
    </row>
    <row r="53" spans="1:18">
      <c r="A53" s="1226">
        <v>33</v>
      </c>
      <c r="B53" s="1105" t="s">
        <v>4581</v>
      </c>
      <c r="C53" s="1169"/>
      <c r="D53" s="1105" t="s">
        <v>4587</v>
      </c>
      <c r="E53" s="1169"/>
      <c r="F53" s="1691">
        <v>34.5</v>
      </c>
      <c r="G53" s="1689">
        <v>4</v>
      </c>
      <c r="H53" s="1693"/>
      <c r="I53" s="1105"/>
      <c r="J53" s="1695">
        <v>21</v>
      </c>
      <c r="K53" s="1322">
        <v>2</v>
      </c>
      <c r="L53" s="1322"/>
      <c r="M53" s="1105"/>
      <c r="N53" s="1105"/>
      <c r="O53" s="1169"/>
      <c r="P53" s="1679"/>
      <c r="Q53" s="1681"/>
      <c r="R53" s="1226">
        <v>33</v>
      </c>
    </row>
    <row r="54" spans="1:18">
      <c r="A54" s="1226">
        <v>34</v>
      </c>
      <c r="B54" s="1105" t="s">
        <v>4581</v>
      </c>
      <c r="C54" s="1169"/>
      <c r="D54" s="1105" t="s">
        <v>4587</v>
      </c>
      <c r="E54" s="1169"/>
      <c r="F54" s="1691">
        <v>34.5</v>
      </c>
      <c r="G54" s="1689">
        <v>11</v>
      </c>
      <c r="H54" s="1693"/>
      <c r="I54" s="1105"/>
      <c r="J54" s="1695">
        <v>13</v>
      </c>
      <c r="K54" s="1322">
        <v>1</v>
      </c>
      <c r="L54" s="1322"/>
      <c r="M54" s="1105"/>
      <c r="N54" s="1105"/>
      <c r="O54" s="1169"/>
      <c r="P54" s="1679"/>
      <c r="Q54" s="1681"/>
      <c r="R54" s="1226">
        <v>34</v>
      </c>
    </row>
    <row r="55" spans="1:18">
      <c r="A55" s="1226">
        <v>35</v>
      </c>
      <c r="B55" s="1105" t="s">
        <v>4586</v>
      </c>
      <c r="C55" s="1169"/>
      <c r="D55" s="1105" t="s">
        <v>4587</v>
      </c>
      <c r="E55" s="1169"/>
      <c r="F55" s="1691">
        <v>11</v>
      </c>
      <c r="G55" s="1689">
        <v>4</v>
      </c>
      <c r="H55" s="1693"/>
      <c r="I55" s="1105"/>
      <c r="J55" s="1695">
        <v>10</v>
      </c>
      <c r="K55" s="1322">
        <v>1</v>
      </c>
      <c r="L55" s="1322"/>
      <c r="M55" s="1105"/>
      <c r="N55" s="1105"/>
      <c r="O55" s="1169"/>
      <c r="P55" s="1679"/>
      <c r="Q55" s="1681"/>
      <c r="R55" s="1226">
        <v>35</v>
      </c>
    </row>
    <row r="56" spans="1:18">
      <c r="A56" s="1226">
        <v>36</v>
      </c>
      <c r="B56" s="1105" t="s">
        <v>4586</v>
      </c>
      <c r="C56" s="1169"/>
      <c r="D56" s="1105" t="s">
        <v>4587</v>
      </c>
      <c r="E56" s="1169"/>
      <c r="F56" s="1691">
        <v>34.5</v>
      </c>
      <c r="G56" s="1689">
        <v>4</v>
      </c>
      <c r="H56" s="1693"/>
      <c r="I56" s="1105"/>
      <c r="J56" s="1695">
        <v>10</v>
      </c>
      <c r="K56" s="1322">
        <v>1</v>
      </c>
      <c r="L56" s="1322"/>
      <c r="M56" s="1105"/>
      <c r="N56" s="1105"/>
      <c r="O56" s="1169"/>
      <c r="P56" s="1679"/>
      <c r="Q56" s="1681"/>
      <c r="R56" s="1226">
        <v>36</v>
      </c>
    </row>
    <row r="57" spans="1:18">
      <c r="A57" s="1226">
        <v>37</v>
      </c>
      <c r="B57" s="1105" t="s">
        <v>4582</v>
      </c>
      <c r="C57" s="1169"/>
      <c r="D57" s="1105" t="s">
        <v>4587</v>
      </c>
      <c r="E57" s="1169"/>
      <c r="F57" s="1691">
        <v>34.5</v>
      </c>
      <c r="G57" s="1689">
        <v>4</v>
      </c>
      <c r="H57" s="1693"/>
      <c r="I57" s="1105"/>
      <c r="J57" s="1695">
        <v>25</v>
      </c>
      <c r="K57" s="1322">
        <v>3</v>
      </c>
      <c r="L57" s="1322"/>
      <c r="M57" s="17" t="s">
        <v>4589</v>
      </c>
      <c r="N57" s="1105"/>
      <c r="O57" s="1169"/>
      <c r="P57" s="1679">
        <v>5</v>
      </c>
      <c r="Q57" s="1681">
        <v>7</v>
      </c>
      <c r="R57" s="1226">
        <v>37</v>
      </c>
    </row>
    <row r="58" spans="1:18">
      <c r="A58" s="1226">
        <v>38</v>
      </c>
      <c r="B58" s="1105" t="s">
        <v>4582</v>
      </c>
      <c r="C58" s="1169"/>
      <c r="D58" s="1105" t="s">
        <v>4588</v>
      </c>
      <c r="E58" s="1169"/>
      <c r="F58" s="1691">
        <v>115</v>
      </c>
      <c r="G58" s="1689">
        <v>34.5</v>
      </c>
      <c r="H58" s="1693"/>
      <c r="I58" s="1105"/>
      <c r="J58" s="1695">
        <v>300</v>
      </c>
      <c r="K58" s="1322">
        <v>4</v>
      </c>
      <c r="L58" s="1322"/>
      <c r="M58" s="1105"/>
      <c r="N58" s="1105"/>
      <c r="O58" s="1169"/>
      <c r="P58" s="1679"/>
      <c r="Q58" s="1681"/>
      <c r="R58" s="1226">
        <v>38</v>
      </c>
    </row>
    <row r="59" spans="1:18">
      <c r="A59" s="1226">
        <v>39</v>
      </c>
      <c r="B59" s="1105" t="s">
        <v>4582</v>
      </c>
      <c r="C59" s="1169"/>
      <c r="D59" s="1105" t="s">
        <v>4587</v>
      </c>
      <c r="E59" s="1169"/>
      <c r="F59" s="1691">
        <v>115</v>
      </c>
      <c r="G59" s="1689">
        <v>11</v>
      </c>
      <c r="H59" s="1693"/>
      <c r="I59" s="1105"/>
      <c r="J59" s="1695">
        <v>342</v>
      </c>
      <c r="K59" s="1322">
        <v>3</v>
      </c>
      <c r="L59" s="1322"/>
      <c r="M59" s="1105"/>
      <c r="N59" s="1105"/>
      <c r="O59" s="1169"/>
      <c r="P59" s="1679"/>
      <c r="Q59" s="1681"/>
      <c r="R59" s="1226">
        <v>39</v>
      </c>
    </row>
    <row r="60" spans="1:18" ht="15.6" thickBot="1">
      <c r="A60" s="1245">
        <v>40</v>
      </c>
      <c r="B60" s="1158" t="s">
        <v>4583</v>
      </c>
      <c r="C60" s="1193"/>
      <c r="D60" s="1192" t="s">
        <v>4587</v>
      </c>
      <c r="E60" s="1193"/>
      <c r="F60" s="1692">
        <v>34.5</v>
      </c>
      <c r="G60" s="1690">
        <v>4</v>
      </c>
      <c r="H60" s="1694"/>
      <c r="I60" s="1105"/>
      <c r="J60" s="1696">
        <v>13</v>
      </c>
      <c r="K60" s="1245">
        <v>2</v>
      </c>
      <c r="L60" s="1245"/>
      <c r="M60" s="1158"/>
      <c r="N60" s="1158"/>
      <c r="O60" s="1193"/>
      <c r="P60" s="1731"/>
      <c r="Q60" s="1731"/>
      <c r="R60" s="1245">
        <v>40</v>
      </c>
    </row>
    <row r="61" spans="1:18">
      <c r="A61" s="1329"/>
      <c r="B61" s="1329"/>
      <c r="C61" s="1329"/>
      <c r="D61" s="1329"/>
      <c r="E61" s="1329"/>
      <c r="F61" s="1329"/>
      <c r="G61" s="1329"/>
      <c r="H61" s="1329"/>
      <c r="I61" s="1105"/>
      <c r="J61" s="1329"/>
      <c r="K61" s="1329"/>
      <c r="L61" s="1329"/>
      <c r="M61" s="1329"/>
      <c r="N61" s="1329"/>
      <c r="O61" s="1329"/>
      <c r="P61" s="1329"/>
      <c r="Q61" s="1329"/>
      <c r="R61" s="1329"/>
    </row>
    <row r="62" spans="1:18" ht="15.6">
      <c r="A62" s="115" t="s">
        <v>1348</v>
      </c>
      <c r="B62" s="1105"/>
      <c r="C62" s="1105"/>
      <c r="D62" s="1105"/>
      <c r="E62" s="1105"/>
      <c r="F62" s="1105"/>
      <c r="G62" s="1105"/>
      <c r="H62" s="1105"/>
      <c r="I62" s="1105"/>
      <c r="J62" s="115" t="s">
        <v>1348</v>
      </c>
      <c r="K62" s="1105"/>
      <c r="L62" s="1105"/>
      <c r="M62" s="1105"/>
      <c r="N62" s="1106"/>
      <c r="O62" s="1105"/>
      <c r="P62" s="1105"/>
      <c r="Q62" s="1106"/>
      <c r="R62" s="1106"/>
    </row>
    <row r="63" spans="1:18">
      <c r="A63" s="1106" t="s">
        <v>4459</v>
      </c>
      <c r="B63" s="1106"/>
      <c r="C63" s="1106"/>
      <c r="D63" s="1106"/>
      <c r="E63" s="1106"/>
      <c r="F63" s="1106"/>
      <c r="G63" s="1106"/>
      <c r="H63" s="1106"/>
      <c r="I63" s="1105"/>
      <c r="J63" s="1106" t="s">
        <v>4460</v>
      </c>
      <c r="K63" s="1106"/>
      <c r="L63" s="1106"/>
      <c r="M63" s="1106"/>
      <c r="N63" s="1106"/>
      <c r="O63" s="1106"/>
      <c r="P63" s="1106"/>
      <c r="Q63" s="1106"/>
      <c r="R63" s="1106"/>
    </row>
    <row r="64" spans="1:18">
      <c r="A64" s="1106"/>
      <c r="B64" s="1106"/>
      <c r="C64" s="1106"/>
      <c r="D64" s="1106"/>
      <c r="E64" s="1106"/>
      <c r="F64" s="1106"/>
      <c r="G64" s="1106"/>
      <c r="H64" s="1106"/>
      <c r="I64" s="1105"/>
      <c r="J64" s="1106"/>
      <c r="K64" s="1106"/>
      <c r="L64" s="1106"/>
      <c r="M64" s="1106"/>
      <c r="N64" s="1106"/>
      <c r="O64" s="1106"/>
      <c r="P64" s="1106"/>
      <c r="Q64" s="1106"/>
      <c r="R64" s="1106"/>
    </row>
    <row r="66" spans="1:18" ht="15.6">
      <c r="A66" s="71" t="s">
        <v>3894</v>
      </c>
      <c r="B66" s="1106"/>
      <c r="C66" s="1106"/>
      <c r="D66" s="1106"/>
      <c r="E66" s="1106"/>
      <c r="F66" s="1106"/>
      <c r="G66" s="1106"/>
      <c r="H66" s="1106"/>
    </row>
    <row r="68" spans="1:18" ht="16.2" thickBot="1">
      <c r="A68" s="1175" t="str">
        <f>'Data Sheet'!$C$25</f>
        <v>Rochester Gas &amp; Electric Corporation</v>
      </c>
      <c r="B68" s="1158"/>
      <c r="C68" s="1158"/>
      <c r="D68" s="1158"/>
      <c r="E68" s="1158"/>
      <c r="F68" s="1248" t="str">
        <f>'Data Sheet'!$C$40</f>
        <v xml:space="preserve"> </v>
      </c>
      <c r="G68" s="1158" t="str">
        <f>'Data Sheet'!$C$38</f>
        <v>12/31/2013</v>
      </c>
      <c r="H68" s="1228"/>
      <c r="I68" s="1105"/>
      <c r="J68" s="1175" t="str">
        <f>'Data Sheet'!$C$25</f>
        <v>Rochester Gas &amp; Electric Corporation</v>
      </c>
      <c r="K68" s="1158"/>
      <c r="L68" s="1158"/>
      <c r="M68" s="1158"/>
      <c r="N68" s="1158"/>
      <c r="O68" s="1158"/>
      <c r="P68" s="1248" t="str">
        <f>'Data Sheet'!$C$40</f>
        <v xml:space="preserve"> </v>
      </c>
      <c r="Q68" s="1158" t="str">
        <f>'Data Sheet'!$C$38</f>
        <v>12/31/2013</v>
      </c>
      <c r="R68" s="1158"/>
    </row>
    <row r="69" spans="1:18" ht="16.2" thickBot="1">
      <c r="A69" s="802" t="s">
        <v>3791</v>
      </c>
      <c r="B69" s="729"/>
      <c r="C69" s="729"/>
      <c r="D69" s="1228"/>
      <c r="E69" s="1228"/>
      <c r="F69" s="1230"/>
      <c r="G69" s="1230"/>
      <c r="H69" s="1239"/>
      <c r="I69" s="1105"/>
      <c r="J69" s="802" t="s">
        <v>3791</v>
      </c>
      <c r="K69" s="729"/>
      <c r="L69" s="729"/>
      <c r="M69" s="1228"/>
      <c r="N69" s="1228"/>
      <c r="O69" s="1228"/>
      <c r="P69" s="1230"/>
      <c r="Q69" s="1230"/>
      <c r="R69" s="1239"/>
    </row>
    <row r="70" spans="1:18">
      <c r="A70" s="1222"/>
      <c r="B70" s="1105"/>
      <c r="C70" s="1169"/>
      <c r="D70" s="1151"/>
      <c r="E70" s="1118"/>
      <c r="F70" s="1106"/>
      <c r="G70" s="1106"/>
      <c r="H70" s="1207"/>
      <c r="I70" s="1105"/>
      <c r="J70" s="1222"/>
      <c r="K70" s="1169"/>
      <c r="L70" s="1169"/>
      <c r="M70" s="1106" t="s">
        <v>4440</v>
      </c>
      <c r="N70" s="1106"/>
      <c r="O70" s="1106"/>
      <c r="P70" s="1106"/>
      <c r="Q70" s="1167"/>
      <c r="R70" s="1232"/>
    </row>
    <row r="71" spans="1:18" ht="15.6" thickBot="1">
      <c r="A71" s="1235"/>
      <c r="B71" s="1151"/>
      <c r="C71" s="1118"/>
      <c r="D71" s="1151"/>
      <c r="E71" s="1118"/>
      <c r="F71" s="1228" t="s">
        <v>4441</v>
      </c>
      <c r="G71" s="1228"/>
      <c r="H71" s="1239"/>
      <c r="I71" s="1105"/>
      <c r="J71" s="1235" t="s">
        <v>4442</v>
      </c>
      <c r="K71" s="1118" t="s">
        <v>4443</v>
      </c>
      <c r="L71" s="1118" t="s">
        <v>4443</v>
      </c>
      <c r="M71" s="1228" t="s">
        <v>4444</v>
      </c>
      <c r="N71" s="1228"/>
      <c r="O71" s="1228"/>
      <c r="P71" s="1228"/>
      <c r="Q71" s="1239"/>
      <c r="R71" s="1118"/>
    </row>
    <row r="72" spans="1:18">
      <c r="A72" s="1235"/>
      <c r="B72" s="1151"/>
      <c r="C72" s="1118"/>
      <c r="D72" s="1151"/>
      <c r="E72" s="1118"/>
      <c r="F72" s="1118"/>
      <c r="G72" s="1167"/>
      <c r="H72" s="1118"/>
      <c r="I72" s="1105"/>
      <c r="J72" s="1235" t="s">
        <v>4445</v>
      </c>
      <c r="K72" s="1118" t="s">
        <v>4446</v>
      </c>
      <c r="L72" s="1118" t="s">
        <v>4447</v>
      </c>
      <c r="M72" s="1151"/>
      <c r="N72" s="1151"/>
      <c r="O72" s="1118"/>
      <c r="P72" s="1118"/>
      <c r="Q72" s="1167"/>
      <c r="R72" s="1118"/>
    </row>
    <row r="73" spans="1:18">
      <c r="A73" s="1235" t="s">
        <v>1357</v>
      </c>
      <c r="B73" s="1106" t="s">
        <v>4448</v>
      </c>
      <c r="C73" s="1167"/>
      <c r="D73" s="1106" t="s">
        <v>4449</v>
      </c>
      <c r="E73" s="1167"/>
      <c r="F73" s="1118"/>
      <c r="G73" s="1167"/>
      <c r="H73" s="1118"/>
      <c r="I73" s="1105"/>
      <c r="J73" s="1235" t="s">
        <v>4450</v>
      </c>
      <c r="K73" s="1118" t="s">
        <v>4451</v>
      </c>
      <c r="L73" s="1118" t="s">
        <v>4446</v>
      </c>
      <c r="M73" s="1106"/>
      <c r="N73" s="1106"/>
      <c r="O73" s="1167"/>
      <c r="P73" s="1118" t="s">
        <v>1416</v>
      </c>
      <c r="Q73" s="1167" t="s">
        <v>4452</v>
      </c>
      <c r="R73" s="1118" t="s">
        <v>1357</v>
      </c>
    </row>
    <row r="74" spans="1:18">
      <c r="A74" s="1235" t="s">
        <v>1360</v>
      </c>
      <c r="B74" s="1105"/>
      <c r="C74" s="1169"/>
      <c r="D74" s="1151"/>
      <c r="E74" s="1118"/>
      <c r="F74" s="1118" t="s">
        <v>4716</v>
      </c>
      <c r="G74" s="1167" t="s">
        <v>4453</v>
      </c>
      <c r="H74" s="1118" t="s">
        <v>4454</v>
      </c>
      <c r="I74" s="1105"/>
      <c r="J74" s="1235" t="s">
        <v>4455</v>
      </c>
      <c r="K74" s="1118" t="s">
        <v>2520</v>
      </c>
      <c r="L74" s="1118" t="s">
        <v>4451</v>
      </c>
      <c r="M74" s="1106" t="s">
        <v>4456</v>
      </c>
      <c r="N74" s="1106"/>
      <c r="O74" s="1167"/>
      <c r="P74" s="1118" t="s">
        <v>4457</v>
      </c>
      <c r="Q74" s="1167" t="s">
        <v>4458</v>
      </c>
      <c r="R74" s="1118" t="s">
        <v>1360</v>
      </c>
    </row>
    <row r="75" spans="1:18">
      <c r="A75" s="1226"/>
      <c r="B75" s="1105"/>
      <c r="C75" s="1118"/>
      <c r="D75" s="1105"/>
      <c r="E75" s="1118"/>
      <c r="F75" s="1118"/>
      <c r="G75" s="1167"/>
      <c r="H75" s="1169"/>
      <c r="I75" s="1105"/>
      <c r="J75" s="1226"/>
      <c r="K75" s="1169"/>
      <c r="L75" s="1118"/>
      <c r="M75" s="1105"/>
      <c r="N75" s="1105"/>
      <c r="O75" s="1118"/>
      <c r="P75" s="1118"/>
      <c r="Q75" s="1118"/>
      <c r="R75" s="1169"/>
    </row>
    <row r="76" spans="1:18" ht="15.6" thickBot="1">
      <c r="A76" s="1245"/>
      <c r="B76" s="1228" t="s">
        <v>446</v>
      </c>
      <c r="C76" s="1239"/>
      <c r="D76" s="1228" t="s">
        <v>447</v>
      </c>
      <c r="E76" s="1239"/>
      <c r="F76" s="1238" t="s">
        <v>448</v>
      </c>
      <c r="G76" s="1239" t="s">
        <v>449</v>
      </c>
      <c r="H76" s="1239" t="s">
        <v>1953</v>
      </c>
      <c r="I76" s="1105"/>
      <c r="J76" s="1237" t="s">
        <v>1954</v>
      </c>
      <c r="K76" s="1237" t="s">
        <v>1955</v>
      </c>
      <c r="L76" s="1237" t="s">
        <v>1956</v>
      </c>
      <c r="M76" s="1228" t="s">
        <v>1957</v>
      </c>
      <c r="N76" s="1228"/>
      <c r="O76" s="1239"/>
      <c r="P76" s="1238" t="s">
        <v>1958</v>
      </c>
      <c r="Q76" s="1238" t="s">
        <v>1959</v>
      </c>
      <c r="R76" s="1238"/>
    </row>
    <row r="77" spans="1:18">
      <c r="A77" s="1226">
        <v>1</v>
      </c>
      <c r="B77" s="17" t="s">
        <v>4591</v>
      </c>
      <c r="C77" s="1169"/>
      <c r="D77" s="1105" t="s">
        <v>4587</v>
      </c>
      <c r="E77" s="1167"/>
      <c r="F77" s="1732">
        <v>34.5</v>
      </c>
      <c r="G77" s="1733">
        <v>4</v>
      </c>
      <c r="H77" s="1693"/>
      <c r="I77" s="1105"/>
      <c r="J77" s="1693">
        <v>7</v>
      </c>
      <c r="K77" s="1243">
        <v>1</v>
      </c>
      <c r="L77" s="1243"/>
      <c r="M77" s="1105"/>
      <c r="N77" s="1105"/>
      <c r="O77" s="1167"/>
      <c r="P77" s="1679"/>
      <c r="Q77" s="1681"/>
      <c r="R77" s="1226">
        <v>1</v>
      </c>
    </row>
    <row r="78" spans="1:18">
      <c r="A78" s="1226">
        <v>2</v>
      </c>
      <c r="B78" s="17" t="s">
        <v>4584</v>
      </c>
      <c r="C78" s="1169"/>
      <c r="D78" s="1105" t="s">
        <v>4587</v>
      </c>
      <c r="E78" s="1118"/>
      <c r="F78" s="1732">
        <v>34.5</v>
      </c>
      <c r="G78" s="1733">
        <v>4</v>
      </c>
      <c r="H78" s="1693"/>
      <c r="I78" s="1105"/>
      <c r="J78" s="1693">
        <v>13</v>
      </c>
      <c r="K78" s="1243">
        <v>2</v>
      </c>
      <c r="L78" s="1243"/>
      <c r="M78" s="1105"/>
      <c r="N78" s="1105"/>
      <c r="O78" s="1118"/>
      <c r="P78" s="1679"/>
      <c r="Q78" s="1681"/>
      <c r="R78" s="1226">
        <v>2</v>
      </c>
    </row>
    <row r="79" spans="1:18">
      <c r="A79" s="1226">
        <v>3</v>
      </c>
      <c r="B79" s="17" t="s">
        <v>4584</v>
      </c>
      <c r="C79" s="1169"/>
      <c r="D79" s="1105" t="s">
        <v>4587</v>
      </c>
      <c r="E79" s="1118"/>
      <c r="F79" s="1732">
        <v>34.5</v>
      </c>
      <c r="G79" s="1733">
        <v>11</v>
      </c>
      <c r="H79" s="1693"/>
      <c r="I79" s="1105"/>
      <c r="J79" s="1693">
        <v>13</v>
      </c>
      <c r="K79" s="1243">
        <v>1</v>
      </c>
      <c r="L79" s="1243"/>
      <c r="M79" s="1105"/>
      <c r="N79" s="1105"/>
      <c r="O79" s="1118"/>
      <c r="P79" s="1679"/>
      <c r="Q79" s="1681"/>
      <c r="R79" s="1226">
        <v>3</v>
      </c>
    </row>
    <row r="80" spans="1:18">
      <c r="A80" s="1226">
        <v>4</v>
      </c>
      <c r="B80" s="17" t="s">
        <v>4585</v>
      </c>
      <c r="C80" s="1169"/>
      <c r="D80" s="1105" t="s">
        <v>4587</v>
      </c>
      <c r="E80" s="1118"/>
      <c r="F80" s="1732">
        <v>11</v>
      </c>
      <c r="G80" s="1733">
        <v>4</v>
      </c>
      <c r="H80" s="1693"/>
      <c r="I80" s="1105"/>
      <c r="J80" s="1693">
        <v>11</v>
      </c>
      <c r="K80" s="1243">
        <v>2</v>
      </c>
      <c r="L80" s="1243"/>
      <c r="M80" s="1105"/>
      <c r="N80" s="1105"/>
      <c r="O80" s="1118"/>
      <c r="P80" s="1679"/>
      <c r="Q80" s="1681"/>
      <c r="R80" s="1226">
        <v>4</v>
      </c>
    </row>
    <row r="81" spans="1:18">
      <c r="A81" s="1226">
        <v>5</v>
      </c>
      <c r="B81" s="17" t="s">
        <v>4592</v>
      </c>
      <c r="C81" s="1169"/>
      <c r="D81" s="1105" t="s">
        <v>4587</v>
      </c>
      <c r="E81" s="1118"/>
      <c r="F81" s="1732">
        <v>34.5</v>
      </c>
      <c r="G81" s="1733">
        <v>4</v>
      </c>
      <c r="H81" s="1693"/>
      <c r="I81" s="1105"/>
      <c r="J81" s="1693">
        <v>17</v>
      </c>
      <c r="K81" s="1243">
        <v>2</v>
      </c>
      <c r="L81" s="1243">
        <v>1</v>
      </c>
      <c r="M81" s="17" t="s">
        <v>4589</v>
      </c>
      <c r="N81" s="1105"/>
      <c r="O81" s="1118"/>
      <c r="P81" s="1679">
        <v>3</v>
      </c>
      <c r="Q81" s="1681"/>
      <c r="R81" s="1226">
        <v>5</v>
      </c>
    </row>
    <row r="82" spans="1:18">
      <c r="A82" s="1241">
        <v>6</v>
      </c>
      <c r="B82" s="17" t="s">
        <v>4592</v>
      </c>
      <c r="C82" s="1169"/>
      <c r="D82" s="1105" t="s">
        <v>4588</v>
      </c>
      <c r="E82" s="1169"/>
      <c r="F82" s="1732">
        <v>115</v>
      </c>
      <c r="G82" s="1699">
        <v>34.5</v>
      </c>
      <c r="H82" s="1693"/>
      <c r="I82" s="1105"/>
      <c r="J82" s="1701">
        <v>112</v>
      </c>
      <c r="K82" s="1243">
        <v>2</v>
      </c>
      <c r="L82" s="1243"/>
      <c r="M82" s="1105"/>
      <c r="N82" s="1105"/>
      <c r="O82" s="1169"/>
      <c r="P82" s="1679"/>
      <c r="Q82" s="1681"/>
      <c r="R82" s="1241">
        <v>6</v>
      </c>
    </row>
    <row r="83" spans="1:18">
      <c r="A83" s="1241">
        <v>7</v>
      </c>
      <c r="B83" s="17" t="s">
        <v>4592</v>
      </c>
      <c r="C83" s="1169"/>
      <c r="D83" s="1105" t="s">
        <v>4587</v>
      </c>
      <c r="E83" s="1169"/>
      <c r="F83" s="1732">
        <v>115</v>
      </c>
      <c r="G83" s="1699">
        <v>11</v>
      </c>
      <c r="H83" s="1693"/>
      <c r="I83" s="1105"/>
      <c r="J83" s="1701">
        <v>56</v>
      </c>
      <c r="K83" s="1243">
        <v>2</v>
      </c>
      <c r="L83" s="1243"/>
      <c r="M83" s="1105"/>
      <c r="N83" s="1105"/>
      <c r="O83" s="1169"/>
      <c r="P83" s="1679"/>
      <c r="Q83" s="1681"/>
      <c r="R83" s="1241">
        <v>7</v>
      </c>
    </row>
    <row r="84" spans="1:18">
      <c r="A84" s="1241">
        <v>8</v>
      </c>
      <c r="B84" s="17" t="s">
        <v>4593</v>
      </c>
      <c r="C84" s="1169"/>
      <c r="D84" s="1105" t="s">
        <v>4587</v>
      </c>
      <c r="E84" s="1169"/>
      <c r="F84" s="1732">
        <v>34.5</v>
      </c>
      <c r="G84" s="1699">
        <v>11</v>
      </c>
      <c r="H84" s="1693"/>
      <c r="I84" s="1105"/>
      <c r="J84" s="1701">
        <v>58</v>
      </c>
      <c r="K84" s="1243">
        <v>4</v>
      </c>
      <c r="L84" s="1243"/>
      <c r="M84" s="17" t="s">
        <v>4589</v>
      </c>
      <c r="N84" s="1105"/>
      <c r="O84" s="1169"/>
      <c r="P84" s="1679">
        <v>1</v>
      </c>
      <c r="Q84" s="1681"/>
      <c r="R84" s="1241">
        <v>8</v>
      </c>
    </row>
    <row r="85" spans="1:18">
      <c r="A85" s="1241">
        <v>9</v>
      </c>
      <c r="B85" s="17" t="s">
        <v>4594</v>
      </c>
      <c r="C85" s="1169"/>
      <c r="D85" s="1105" t="s">
        <v>4587</v>
      </c>
      <c r="E85" s="1169"/>
      <c r="F85" s="1732">
        <v>11</v>
      </c>
      <c r="G85" s="1699">
        <v>4</v>
      </c>
      <c r="H85" s="1693"/>
      <c r="I85" s="1105"/>
      <c r="J85" s="1701">
        <v>12</v>
      </c>
      <c r="K85" s="1243">
        <v>2</v>
      </c>
      <c r="L85" s="1243"/>
      <c r="M85" s="17" t="s">
        <v>4589</v>
      </c>
      <c r="N85" s="1105"/>
      <c r="O85" s="1169"/>
      <c r="P85" s="1679">
        <v>1</v>
      </c>
      <c r="Q85" s="1681"/>
      <c r="R85" s="1241">
        <v>9</v>
      </c>
    </row>
    <row r="86" spans="1:18">
      <c r="A86" s="1241">
        <v>10</v>
      </c>
      <c r="B86" s="17" t="s">
        <v>4595</v>
      </c>
      <c r="C86" s="1169"/>
      <c r="D86" s="1105" t="s">
        <v>4587</v>
      </c>
      <c r="E86" s="1169"/>
      <c r="F86" s="1732">
        <v>11</v>
      </c>
      <c r="G86" s="1699">
        <v>4</v>
      </c>
      <c r="H86" s="1693"/>
      <c r="I86" s="1105"/>
      <c r="J86" s="1701">
        <v>7</v>
      </c>
      <c r="K86" s="1243">
        <v>1</v>
      </c>
      <c r="L86" s="1243"/>
      <c r="M86" s="1105"/>
      <c r="N86" s="1105"/>
      <c r="O86" s="1169"/>
      <c r="P86" s="1679"/>
      <c r="Q86" s="1681"/>
      <c r="R86" s="1241">
        <v>10</v>
      </c>
    </row>
    <row r="87" spans="1:18">
      <c r="A87" s="1241">
        <v>11</v>
      </c>
      <c r="B87" s="17" t="s">
        <v>4596</v>
      </c>
      <c r="C87" s="1169"/>
      <c r="D87" s="1105" t="s">
        <v>4587</v>
      </c>
      <c r="E87" s="1169"/>
      <c r="F87" s="1732">
        <v>34.5</v>
      </c>
      <c r="G87" s="1699">
        <v>4</v>
      </c>
      <c r="H87" s="1693"/>
      <c r="I87" s="1105"/>
      <c r="J87" s="1701">
        <v>14</v>
      </c>
      <c r="K87" s="1243">
        <v>3</v>
      </c>
      <c r="L87" s="1243"/>
      <c r="M87" s="1105"/>
      <c r="N87" s="1105"/>
      <c r="O87" s="1169"/>
      <c r="P87" s="1679"/>
      <c r="Q87" s="1681"/>
      <c r="R87" s="1241">
        <v>11</v>
      </c>
    </row>
    <row r="88" spans="1:18">
      <c r="A88" s="1241">
        <v>12</v>
      </c>
      <c r="B88" s="17" t="s">
        <v>4597</v>
      </c>
      <c r="C88" s="1169"/>
      <c r="D88" s="1105" t="s">
        <v>4587</v>
      </c>
      <c r="E88" s="1169"/>
      <c r="F88" s="1732">
        <v>34.5</v>
      </c>
      <c r="G88" s="1699">
        <v>12</v>
      </c>
      <c r="H88" s="1693"/>
      <c r="I88" s="1105"/>
      <c r="J88" s="1701">
        <v>23</v>
      </c>
      <c r="K88" s="1243">
        <v>1</v>
      </c>
      <c r="L88" s="1243"/>
      <c r="M88" s="1105"/>
      <c r="N88" s="1105"/>
      <c r="O88" s="1169"/>
      <c r="P88" s="1679"/>
      <c r="Q88" s="1681"/>
      <c r="R88" s="1241">
        <v>12</v>
      </c>
    </row>
    <row r="89" spans="1:18">
      <c r="A89" s="1241">
        <v>13</v>
      </c>
      <c r="B89" s="17" t="s">
        <v>4598</v>
      </c>
      <c r="C89" s="1169"/>
      <c r="D89" s="1105" t="s">
        <v>4587</v>
      </c>
      <c r="E89" s="1169"/>
      <c r="F89" s="1732">
        <v>115</v>
      </c>
      <c r="G89" s="1699">
        <v>12</v>
      </c>
      <c r="H89" s="1693"/>
      <c r="I89" s="1105"/>
      <c r="J89" s="1701">
        <v>23</v>
      </c>
      <c r="K89" s="1243">
        <v>1</v>
      </c>
      <c r="L89" s="1243"/>
      <c r="M89" s="17" t="s">
        <v>4589</v>
      </c>
      <c r="N89" s="1105"/>
      <c r="O89" s="1169"/>
      <c r="P89" s="1679">
        <v>2</v>
      </c>
      <c r="Q89" s="1681"/>
      <c r="R89" s="1241">
        <v>13</v>
      </c>
    </row>
    <row r="90" spans="1:18">
      <c r="A90" s="1241">
        <v>14</v>
      </c>
      <c r="B90" s="17" t="s">
        <v>4598</v>
      </c>
      <c r="C90" s="1169"/>
      <c r="D90" s="1105" t="s">
        <v>4588</v>
      </c>
      <c r="E90" s="1169"/>
      <c r="F90" s="1732">
        <v>115</v>
      </c>
      <c r="G90" s="1699">
        <v>34.5</v>
      </c>
      <c r="H90" s="1693"/>
      <c r="I90" s="1105"/>
      <c r="J90" s="1701">
        <v>224</v>
      </c>
      <c r="K90" s="1243">
        <v>2</v>
      </c>
      <c r="L90" s="1243"/>
      <c r="M90" s="1105"/>
      <c r="N90" s="1105"/>
      <c r="O90" s="1169"/>
      <c r="P90" s="1679"/>
      <c r="Q90" s="1681"/>
      <c r="R90" s="1241">
        <v>14</v>
      </c>
    </row>
    <row r="91" spans="1:18">
      <c r="A91" s="1241">
        <v>15</v>
      </c>
      <c r="B91" s="17" t="s">
        <v>4599</v>
      </c>
      <c r="C91" s="1169"/>
      <c r="D91" s="1105" t="s">
        <v>4587</v>
      </c>
      <c r="E91" s="1169"/>
      <c r="F91" s="1732">
        <v>34.5</v>
      </c>
      <c r="G91" s="1699">
        <v>4</v>
      </c>
      <c r="H91" s="1693"/>
      <c r="I91" s="1105"/>
      <c r="J91" s="1701">
        <v>7</v>
      </c>
      <c r="K91" s="1243">
        <v>1</v>
      </c>
      <c r="L91" s="1243"/>
      <c r="M91" s="1105"/>
      <c r="N91" s="1105"/>
      <c r="O91" s="1169"/>
      <c r="P91" s="1679"/>
      <c r="Q91" s="1681"/>
      <c r="R91" s="1241">
        <v>15</v>
      </c>
    </row>
    <row r="92" spans="1:18">
      <c r="A92" s="1241">
        <v>16</v>
      </c>
      <c r="B92" s="17" t="s">
        <v>4600</v>
      </c>
      <c r="C92" s="1169"/>
      <c r="D92" s="1105" t="s">
        <v>4587</v>
      </c>
      <c r="E92" s="1169"/>
      <c r="F92" s="1732">
        <v>34.5</v>
      </c>
      <c r="G92" s="1699">
        <v>4</v>
      </c>
      <c r="H92" s="1693"/>
      <c r="I92" s="1105"/>
      <c r="J92" s="1701">
        <v>4</v>
      </c>
      <c r="K92" s="1243">
        <v>1</v>
      </c>
      <c r="L92" s="1243">
        <v>1</v>
      </c>
      <c r="M92" s="1105"/>
      <c r="N92" s="1105"/>
      <c r="O92" s="1169"/>
      <c r="P92" s="1679"/>
      <c r="Q92" s="1681"/>
      <c r="R92" s="1241">
        <v>16</v>
      </c>
    </row>
    <row r="93" spans="1:18">
      <c r="A93" s="1226">
        <v>17</v>
      </c>
      <c r="B93" s="17" t="s">
        <v>4601</v>
      </c>
      <c r="C93" s="1169"/>
      <c r="D93" s="1105" t="s">
        <v>4587</v>
      </c>
      <c r="E93" s="1169"/>
      <c r="F93" s="1732">
        <v>34.5</v>
      </c>
      <c r="G93" s="1699">
        <v>4</v>
      </c>
      <c r="H93" s="1693"/>
      <c r="I93" s="1105"/>
      <c r="J93" s="1693">
        <v>21</v>
      </c>
      <c r="K93" s="1243">
        <v>2</v>
      </c>
      <c r="L93" s="1243"/>
      <c r="M93" s="1105"/>
      <c r="N93" s="1105"/>
      <c r="O93" s="1169"/>
      <c r="P93" s="1679"/>
      <c r="Q93" s="1681"/>
      <c r="R93" s="1226">
        <v>17</v>
      </c>
    </row>
    <row r="94" spans="1:18">
      <c r="A94" s="1226">
        <v>18</v>
      </c>
      <c r="B94" s="17" t="s">
        <v>4602</v>
      </c>
      <c r="C94" s="1169"/>
      <c r="D94" s="1105" t="s">
        <v>4587</v>
      </c>
      <c r="E94" s="1169"/>
      <c r="F94" s="1732">
        <v>34.5</v>
      </c>
      <c r="G94" s="1699">
        <v>4</v>
      </c>
      <c r="H94" s="1693"/>
      <c r="I94" s="1105"/>
      <c r="J94" s="1693">
        <v>17</v>
      </c>
      <c r="K94" s="1243">
        <v>2</v>
      </c>
      <c r="L94" s="1243"/>
      <c r="M94" s="1105"/>
      <c r="N94" s="1105"/>
      <c r="O94" s="1169"/>
      <c r="P94" s="1679"/>
      <c r="Q94" s="1681"/>
      <c r="R94" s="1226">
        <v>18</v>
      </c>
    </row>
    <row r="95" spans="1:18">
      <c r="A95" s="1226">
        <v>19</v>
      </c>
      <c r="B95" s="17" t="s">
        <v>4603</v>
      </c>
      <c r="C95" s="1169"/>
      <c r="D95" s="1105" t="s">
        <v>4587</v>
      </c>
      <c r="E95" s="1169"/>
      <c r="F95" s="1732">
        <v>34.5</v>
      </c>
      <c r="G95" s="1699">
        <v>4</v>
      </c>
      <c r="H95" s="1693"/>
      <c r="I95" s="1105"/>
      <c r="J95" s="1693">
        <v>5</v>
      </c>
      <c r="K95" s="1243">
        <v>1</v>
      </c>
      <c r="L95" s="1243"/>
      <c r="M95" s="1105"/>
      <c r="N95" s="1105"/>
      <c r="O95" s="1169"/>
      <c r="P95" s="1679"/>
      <c r="Q95" s="1681"/>
      <c r="R95" s="1226">
        <v>19</v>
      </c>
    </row>
    <row r="96" spans="1:18">
      <c r="A96" s="1226">
        <v>20</v>
      </c>
      <c r="B96" s="17" t="s">
        <v>4604</v>
      </c>
      <c r="C96" s="1169"/>
      <c r="D96" s="1105" t="s">
        <v>4587</v>
      </c>
      <c r="E96" s="1169"/>
      <c r="F96" s="1732">
        <v>34.5</v>
      </c>
      <c r="G96" s="1699">
        <v>4</v>
      </c>
      <c r="H96" s="1693"/>
      <c r="I96" s="1105"/>
      <c r="J96" s="1693">
        <v>18</v>
      </c>
      <c r="K96" s="1243">
        <v>2</v>
      </c>
      <c r="L96" s="1243"/>
      <c r="M96" s="1105"/>
      <c r="N96" s="1105"/>
      <c r="O96" s="1169"/>
      <c r="P96" s="1679"/>
      <c r="Q96" s="1681"/>
      <c r="R96" s="1226">
        <v>20</v>
      </c>
    </row>
    <row r="97" spans="1:18">
      <c r="A97" s="1226">
        <v>21</v>
      </c>
      <c r="B97" s="17" t="s">
        <v>4605</v>
      </c>
      <c r="C97" s="1169"/>
      <c r="D97" s="1105" t="s">
        <v>4587</v>
      </c>
      <c r="E97" s="1169"/>
      <c r="F97" s="1732">
        <v>34.5</v>
      </c>
      <c r="G97" s="1699">
        <v>4</v>
      </c>
      <c r="H97" s="1693"/>
      <c r="I97" s="1105"/>
      <c r="J97" s="1693">
        <v>21</v>
      </c>
      <c r="K97" s="1243">
        <v>2</v>
      </c>
      <c r="L97" s="1243"/>
      <c r="M97" s="1105"/>
      <c r="N97" s="1105"/>
      <c r="O97" s="1169"/>
      <c r="P97" s="1679"/>
      <c r="Q97" s="1681"/>
      <c r="R97" s="1226">
        <v>21</v>
      </c>
    </row>
    <row r="98" spans="1:18">
      <c r="A98" s="1226">
        <v>22</v>
      </c>
      <c r="B98" s="17" t="s">
        <v>4606</v>
      </c>
      <c r="C98" s="1169"/>
      <c r="D98" s="1105" t="s">
        <v>4587</v>
      </c>
      <c r="E98" s="1169"/>
      <c r="F98" s="1732">
        <v>34.5</v>
      </c>
      <c r="G98" s="1699">
        <v>4</v>
      </c>
      <c r="H98" s="1693"/>
      <c r="I98" s="1105"/>
      <c r="J98" s="1693">
        <v>12</v>
      </c>
      <c r="K98" s="1243">
        <v>3</v>
      </c>
      <c r="L98" s="1243"/>
      <c r="M98" s="17" t="s">
        <v>4589</v>
      </c>
      <c r="N98" s="1105"/>
      <c r="O98" s="1169"/>
      <c r="P98" s="1679">
        <v>2</v>
      </c>
      <c r="Q98" s="1681">
        <v>86</v>
      </c>
      <c r="R98" s="1226">
        <v>22</v>
      </c>
    </row>
    <row r="99" spans="1:18">
      <c r="A99" s="1226">
        <v>23</v>
      </c>
      <c r="B99" s="17" t="s">
        <v>4606</v>
      </c>
      <c r="C99" s="1169"/>
      <c r="D99" s="1105" t="s">
        <v>4587</v>
      </c>
      <c r="E99" s="1169"/>
      <c r="F99" s="1732">
        <v>115</v>
      </c>
      <c r="G99" s="1699">
        <v>12</v>
      </c>
      <c r="H99" s="1693"/>
      <c r="I99" s="1105"/>
      <c r="J99" s="1693">
        <v>23</v>
      </c>
      <c r="K99" s="1243">
        <v>1</v>
      </c>
      <c r="L99" s="1243"/>
      <c r="M99" s="1105"/>
      <c r="N99" s="1105"/>
      <c r="O99" s="1169"/>
      <c r="P99" s="1679"/>
      <c r="Q99" s="1681"/>
      <c r="R99" s="1226">
        <v>23</v>
      </c>
    </row>
    <row r="100" spans="1:18">
      <c r="A100" s="1226">
        <v>24</v>
      </c>
      <c r="B100" s="17" t="s">
        <v>4606</v>
      </c>
      <c r="C100" s="1169"/>
      <c r="D100" s="1105" t="s">
        <v>4588</v>
      </c>
      <c r="E100" s="1169"/>
      <c r="F100" s="1687">
        <v>115</v>
      </c>
      <c r="G100" s="1699">
        <v>34.5</v>
      </c>
      <c r="H100" s="1693"/>
      <c r="I100" s="1105"/>
      <c r="J100" s="1693">
        <v>38</v>
      </c>
      <c r="K100" s="1243">
        <v>1</v>
      </c>
      <c r="L100" s="1243"/>
      <c r="M100" s="1105"/>
      <c r="N100" s="1105"/>
      <c r="O100" s="1169"/>
      <c r="P100" s="1679"/>
      <c r="Q100" s="1681"/>
      <c r="R100" s="1226">
        <v>24</v>
      </c>
    </row>
    <row r="101" spans="1:18">
      <c r="A101" s="1226">
        <v>25</v>
      </c>
      <c r="B101" s="17" t="s">
        <v>4607</v>
      </c>
      <c r="C101" s="1169"/>
      <c r="D101" s="1105" t="s">
        <v>4587</v>
      </c>
      <c r="E101" s="1169"/>
      <c r="F101" s="1687">
        <v>11</v>
      </c>
      <c r="G101" s="1699">
        <v>4</v>
      </c>
      <c r="H101" s="1693"/>
      <c r="I101" s="1105"/>
      <c r="J101" s="1693">
        <v>13</v>
      </c>
      <c r="K101" s="1243">
        <v>2</v>
      </c>
      <c r="L101" s="1243"/>
      <c r="M101" s="1105"/>
      <c r="N101" s="1105"/>
      <c r="O101" s="1169"/>
      <c r="P101" s="1679"/>
      <c r="Q101" s="1681"/>
      <c r="R101" s="1226">
        <v>25</v>
      </c>
    </row>
    <row r="102" spans="1:18">
      <c r="A102" s="1226">
        <v>26</v>
      </c>
      <c r="B102" s="17" t="s">
        <v>4608</v>
      </c>
      <c r="C102" s="1169"/>
      <c r="D102" s="1105" t="s">
        <v>4587</v>
      </c>
      <c r="E102" s="1169"/>
      <c r="F102" s="1687">
        <v>115</v>
      </c>
      <c r="G102" s="1699">
        <v>12</v>
      </c>
      <c r="H102" s="1693"/>
      <c r="I102" s="1105"/>
      <c r="J102" s="1693">
        <v>23</v>
      </c>
      <c r="K102" s="1243">
        <v>1</v>
      </c>
      <c r="L102" s="1243"/>
      <c r="M102" s="1105"/>
      <c r="N102" s="1105"/>
      <c r="O102" s="1169"/>
      <c r="P102" s="1679"/>
      <c r="Q102" s="1681"/>
      <c r="R102" s="1226">
        <v>26</v>
      </c>
    </row>
    <row r="103" spans="1:18">
      <c r="A103" s="1226">
        <v>27</v>
      </c>
      <c r="B103" s="17" t="s">
        <v>4609</v>
      </c>
      <c r="C103" s="1169"/>
      <c r="D103" s="1105" t="s">
        <v>4587</v>
      </c>
      <c r="E103" s="1169"/>
      <c r="F103" s="1687">
        <v>115</v>
      </c>
      <c r="G103" s="1699">
        <v>12</v>
      </c>
      <c r="H103" s="1693"/>
      <c r="I103" s="1105"/>
      <c r="J103" s="1693">
        <v>45</v>
      </c>
      <c r="K103" s="1243">
        <v>2</v>
      </c>
      <c r="L103" s="1243"/>
      <c r="M103" s="1105"/>
      <c r="N103" s="1105"/>
      <c r="O103" s="1169"/>
      <c r="P103" s="1679"/>
      <c r="Q103" s="1681"/>
      <c r="R103" s="1226">
        <v>27</v>
      </c>
    </row>
    <row r="104" spans="1:18">
      <c r="A104" s="1226">
        <v>28</v>
      </c>
      <c r="B104" s="17" t="s">
        <v>4610</v>
      </c>
      <c r="C104" s="1169"/>
      <c r="D104" s="1105" t="s">
        <v>4587</v>
      </c>
      <c r="E104" s="1169"/>
      <c r="F104" s="1687">
        <v>115</v>
      </c>
      <c r="G104" s="1699">
        <v>12</v>
      </c>
      <c r="H104" s="1693"/>
      <c r="I104" s="1105"/>
      <c r="J104" s="1693">
        <v>25</v>
      </c>
      <c r="K104" s="1243">
        <v>2</v>
      </c>
      <c r="L104" s="1243"/>
      <c r="M104" s="1105"/>
      <c r="N104" s="1105"/>
      <c r="O104" s="1169"/>
      <c r="P104" s="1679"/>
      <c r="Q104" s="1681"/>
      <c r="R104" s="1226">
        <v>28</v>
      </c>
    </row>
    <row r="105" spans="1:18">
      <c r="A105" s="1226">
        <v>29</v>
      </c>
      <c r="B105" s="17" t="s">
        <v>4611</v>
      </c>
      <c r="C105" s="1169"/>
      <c r="D105" s="1105" t="s">
        <v>4587</v>
      </c>
      <c r="E105" s="1169"/>
      <c r="F105" s="1687">
        <v>11</v>
      </c>
      <c r="G105" s="1699">
        <v>4</v>
      </c>
      <c r="H105" s="1693"/>
      <c r="I105" s="1105"/>
      <c r="J105" s="1693">
        <v>13</v>
      </c>
      <c r="K105" s="1243">
        <v>2</v>
      </c>
      <c r="L105" s="1243"/>
      <c r="M105" s="1105"/>
      <c r="N105" s="1105"/>
      <c r="O105" s="1169"/>
      <c r="P105" s="1679"/>
      <c r="Q105" s="1681"/>
      <c r="R105" s="1226">
        <v>29</v>
      </c>
    </row>
    <row r="106" spans="1:18">
      <c r="A106" s="1226">
        <v>30</v>
      </c>
      <c r="B106" s="17" t="s">
        <v>4612</v>
      </c>
      <c r="C106" s="1169"/>
      <c r="D106" s="1105" t="s">
        <v>4587</v>
      </c>
      <c r="E106" s="1169"/>
      <c r="F106" s="1687">
        <v>34.5</v>
      </c>
      <c r="G106" s="1699">
        <v>4</v>
      </c>
      <c r="H106" s="1693"/>
      <c r="I106" s="1105"/>
      <c r="J106" s="1693">
        <v>7</v>
      </c>
      <c r="K106" s="1243">
        <v>1</v>
      </c>
      <c r="L106" s="1243"/>
      <c r="M106" s="1105"/>
      <c r="N106" s="1105"/>
      <c r="O106" s="1169"/>
      <c r="P106" s="1679"/>
      <c r="Q106" s="1681"/>
      <c r="R106" s="1226">
        <v>30</v>
      </c>
    </row>
    <row r="107" spans="1:18">
      <c r="A107" s="1226">
        <v>31</v>
      </c>
      <c r="B107" s="17" t="s">
        <v>4613</v>
      </c>
      <c r="C107" s="1169"/>
      <c r="D107" s="1105" t="s">
        <v>4587</v>
      </c>
      <c r="E107" s="1169"/>
      <c r="F107" s="1687">
        <v>34.5</v>
      </c>
      <c r="G107" s="1699">
        <v>4</v>
      </c>
      <c r="H107" s="1693"/>
      <c r="I107" s="1105"/>
      <c r="J107" s="1693">
        <v>7</v>
      </c>
      <c r="K107" s="1243">
        <v>1</v>
      </c>
      <c r="L107" s="1243"/>
      <c r="M107" s="1105"/>
      <c r="N107" s="1105"/>
      <c r="O107" s="1169"/>
      <c r="P107" s="1679"/>
      <c r="Q107" s="1681"/>
      <c r="R107" s="1226">
        <v>31</v>
      </c>
    </row>
    <row r="108" spans="1:18">
      <c r="A108" s="1226">
        <v>32</v>
      </c>
      <c r="B108" s="17" t="s">
        <v>4614</v>
      </c>
      <c r="C108" s="1169"/>
      <c r="D108" s="1105" t="s">
        <v>4587</v>
      </c>
      <c r="E108" s="1169"/>
      <c r="F108" s="1687">
        <v>34.5</v>
      </c>
      <c r="G108" s="1699">
        <v>4</v>
      </c>
      <c r="H108" s="1693"/>
      <c r="I108" s="1105"/>
      <c r="J108" s="1693">
        <v>14</v>
      </c>
      <c r="K108" s="1243">
        <v>2</v>
      </c>
      <c r="L108" s="1243"/>
      <c r="M108" s="1105"/>
      <c r="N108" s="1105"/>
      <c r="O108" s="1169"/>
      <c r="P108" s="1679"/>
      <c r="Q108" s="1681"/>
      <c r="R108" s="1226">
        <v>32</v>
      </c>
    </row>
    <row r="109" spans="1:18">
      <c r="A109" s="1226">
        <v>33</v>
      </c>
      <c r="B109" s="17" t="s">
        <v>4615</v>
      </c>
      <c r="C109" s="1169"/>
      <c r="D109" s="1105" t="s">
        <v>4587</v>
      </c>
      <c r="E109" s="1169"/>
      <c r="F109" s="1687">
        <v>34.5</v>
      </c>
      <c r="G109" s="1699">
        <v>4</v>
      </c>
      <c r="H109" s="1693"/>
      <c r="I109" s="1105"/>
      <c r="J109" s="1693">
        <v>13</v>
      </c>
      <c r="K109" s="1243">
        <v>2</v>
      </c>
      <c r="L109" s="1243"/>
      <c r="M109" s="1105"/>
      <c r="N109" s="1105"/>
      <c r="O109" s="1169"/>
      <c r="P109" s="1679"/>
      <c r="Q109" s="1681"/>
      <c r="R109" s="1226">
        <v>33</v>
      </c>
    </row>
    <row r="110" spans="1:18">
      <c r="A110" s="1226">
        <v>34</v>
      </c>
      <c r="B110" s="17" t="s">
        <v>4616</v>
      </c>
      <c r="C110" s="1169"/>
      <c r="D110" s="1105" t="s">
        <v>4588</v>
      </c>
      <c r="E110" s="1169"/>
      <c r="F110" s="1687">
        <v>115</v>
      </c>
      <c r="G110" s="1699">
        <v>34.5</v>
      </c>
      <c r="H110" s="1693"/>
      <c r="I110" s="1105"/>
      <c r="J110" s="1693">
        <v>56</v>
      </c>
      <c r="K110" s="1243">
        <v>1</v>
      </c>
      <c r="L110" s="1243"/>
      <c r="M110" s="17" t="s">
        <v>4589</v>
      </c>
      <c r="N110" s="1105"/>
      <c r="O110" s="1169"/>
      <c r="P110" s="1679">
        <v>2</v>
      </c>
      <c r="Q110" s="1681"/>
      <c r="R110" s="1226">
        <v>34</v>
      </c>
    </row>
    <row r="111" spans="1:18">
      <c r="A111" s="1226">
        <v>35</v>
      </c>
      <c r="B111" s="17" t="s">
        <v>4616</v>
      </c>
      <c r="C111" s="1169"/>
      <c r="D111" s="1105" t="s">
        <v>4588</v>
      </c>
      <c r="E111" s="1169"/>
      <c r="F111" s="1687">
        <v>345</v>
      </c>
      <c r="G111" s="1699">
        <v>115</v>
      </c>
      <c r="H111" s="1693"/>
      <c r="I111" s="1105"/>
      <c r="J111" s="1693">
        <v>1540</v>
      </c>
      <c r="K111" s="1243">
        <v>4</v>
      </c>
      <c r="L111" s="1243"/>
      <c r="M111" s="1105"/>
      <c r="N111" s="1105"/>
      <c r="O111" s="1169"/>
      <c r="P111" s="1679"/>
      <c r="Q111" s="1681"/>
      <c r="R111" s="1226">
        <v>35</v>
      </c>
    </row>
    <row r="112" spans="1:18">
      <c r="A112" s="1226">
        <v>36</v>
      </c>
      <c r="B112" s="17" t="s">
        <v>4617</v>
      </c>
      <c r="C112" s="1169"/>
      <c r="D112" s="1105" t="s">
        <v>4587</v>
      </c>
      <c r="E112" s="1169"/>
      <c r="F112" s="1687">
        <v>34.5</v>
      </c>
      <c r="G112" s="1699">
        <v>4</v>
      </c>
      <c r="H112" s="1693"/>
      <c r="I112" s="1105"/>
      <c r="J112" s="1693">
        <v>21</v>
      </c>
      <c r="K112" s="1243">
        <v>2</v>
      </c>
      <c r="L112" s="1243"/>
      <c r="M112" s="1105"/>
      <c r="N112" s="1105"/>
      <c r="O112" s="1169"/>
      <c r="P112" s="1679"/>
      <c r="Q112" s="1681"/>
      <c r="R112" s="1226">
        <v>37</v>
      </c>
    </row>
    <row r="113" spans="1:18">
      <c r="A113" s="1226">
        <v>37</v>
      </c>
      <c r="B113" s="17" t="s">
        <v>4618</v>
      </c>
      <c r="C113" s="1169"/>
      <c r="D113" s="1105" t="s">
        <v>4587</v>
      </c>
      <c r="E113" s="1169"/>
      <c r="F113" s="1687">
        <v>115</v>
      </c>
      <c r="G113" s="1699">
        <v>12</v>
      </c>
      <c r="H113" s="1693"/>
      <c r="I113" s="1105"/>
      <c r="J113" s="1693">
        <v>45</v>
      </c>
      <c r="K113" s="1243">
        <v>2</v>
      </c>
      <c r="L113" s="1243">
        <v>1</v>
      </c>
      <c r="M113" s="17" t="s">
        <v>4589</v>
      </c>
      <c r="N113" s="1105"/>
      <c r="O113" s="1169"/>
      <c r="P113" s="1679">
        <v>2</v>
      </c>
      <c r="Q113" s="1681">
        <v>81</v>
      </c>
      <c r="R113" s="1226">
        <v>38</v>
      </c>
    </row>
    <row r="114" spans="1:18">
      <c r="A114" s="1226">
        <v>38</v>
      </c>
      <c r="B114" s="17" t="s">
        <v>4618</v>
      </c>
      <c r="C114" s="1169"/>
      <c r="D114" s="1105" t="s">
        <v>4588</v>
      </c>
      <c r="E114" s="1169"/>
      <c r="F114" s="1687">
        <v>115</v>
      </c>
      <c r="G114" s="1699">
        <v>34.5</v>
      </c>
      <c r="H114" s="1693"/>
      <c r="I114" s="1105"/>
      <c r="J114" s="1693">
        <v>112</v>
      </c>
      <c r="K114" s="1243">
        <v>2</v>
      </c>
      <c r="L114" s="1243">
        <v>1</v>
      </c>
      <c r="M114" s="1105"/>
      <c r="N114" s="1105"/>
      <c r="O114" s="1169"/>
      <c r="P114" s="1679"/>
      <c r="Q114" s="1681"/>
      <c r="R114" s="1226">
        <v>39</v>
      </c>
    </row>
    <row r="115" spans="1:18">
      <c r="A115" s="1226">
        <v>39</v>
      </c>
      <c r="B115" s="17" t="s">
        <v>4619</v>
      </c>
      <c r="C115" s="1169"/>
      <c r="D115" s="1105" t="s">
        <v>4587</v>
      </c>
      <c r="E115" s="1169"/>
      <c r="F115" s="1687">
        <v>34.5</v>
      </c>
      <c r="G115" s="1699">
        <v>4</v>
      </c>
      <c r="H115" s="1693"/>
      <c r="I115" s="1105"/>
      <c r="J115" s="1693">
        <v>21</v>
      </c>
      <c r="K115" s="1243">
        <v>2</v>
      </c>
      <c r="L115" s="1243"/>
      <c r="M115" s="1105"/>
      <c r="N115" s="1105"/>
      <c r="O115" s="1169"/>
      <c r="P115" s="1679"/>
      <c r="Q115" s="1681"/>
      <c r="R115" s="1226">
        <v>40</v>
      </c>
    </row>
    <row r="116" spans="1:18">
      <c r="A116" s="1226">
        <v>40</v>
      </c>
      <c r="B116" s="17" t="s">
        <v>4620</v>
      </c>
      <c r="C116" s="1169"/>
      <c r="D116" s="1105" t="s">
        <v>4587</v>
      </c>
      <c r="E116" s="1169"/>
      <c r="F116" s="1687">
        <v>11</v>
      </c>
      <c r="G116" s="1699">
        <v>4</v>
      </c>
      <c r="H116" s="1693"/>
      <c r="I116" s="1105"/>
      <c r="J116" s="1693">
        <v>7</v>
      </c>
      <c r="K116" s="1243">
        <v>1</v>
      </c>
      <c r="L116" s="1243"/>
      <c r="M116" s="1105"/>
      <c r="N116" s="1105"/>
      <c r="O116" s="1169"/>
      <c r="P116" s="1679"/>
      <c r="Q116" s="1681"/>
      <c r="R116" s="1226">
        <v>41</v>
      </c>
    </row>
    <row r="117" spans="1:18">
      <c r="A117" s="1226">
        <v>41</v>
      </c>
      <c r="B117" s="17" t="s">
        <v>4621</v>
      </c>
      <c r="C117" s="1169"/>
      <c r="D117" s="1105" t="s">
        <v>4587</v>
      </c>
      <c r="E117" s="1169"/>
      <c r="F117" s="1687">
        <v>34.5</v>
      </c>
      <c r="G117" s="1699">
        <v>4</v>
      </c>
      <c r="H117" s="1693"/>
      <c r="I117" s="1105"/>
      <c r="J117" s="1693">
        <v>17</v>
      </c>
      <c r="K117" s="1243">
        <v>2</v>
      </c>
      <c r="L117" s="1243"/>
      <c r="M117" s="1105"/>
      <c r="N117" s="1105"/>
      <c r="O117" s="1169"/>
      <c r="P117" s="1679"/>
      <c r="Q117" s="1681"/>
      <c r="R117" s="1226">
        <v>42</v>
      </c>
    </row>
    <row r="118" spans="1:18">
      <c r="A118" s="1226">
        <v>42</v>
      </c>
      <c r="B118" s="17" t="s">
        <v>4622</v>
      </c>
      <c r="C118" s="1169"/>
      <c r="D118" s="1105" t="s">
        <v>4587</v>
      </c>
      <c r="E118" s="1169"/>
      <c r="F118" s="1687">
        <v>34.5</v>
      </c>
      <c r="G118" s="1699">
        <v>4</v>
      </c>
      <c r="H118" s="1693"/>
      <c r="I118" s="1105"/>
      <c r="J118" s="1693">
        <v>14</v>
      </c>
      <c r="K118" s="1243">
        <v>2</v>
      </c>
      <c r="L118" s="1243"/>
      <c r="M118" s="1105"/>
      <c r="N118" s="1105"/>
      <c r="O118" s="1169"/>
      <c r="P118" s="1679"/>
      <c r="Q118" s="1681"/>
      <c r="R118" s="1226">
        <v>43</v>
      </c>
    </row>
    <row r="119" spans="1:18">
      <c r="A119" s="1226">
        <v>43</v>
      </c>
      <c r="B119" s="17" t="s">
        <v>4623</v>
      </c>
      <c r="C119" s="1169"/>
      <c r="D119" s="1105" t="s">
        <v>4587</v>
      </c>
      <c r="E119" s="1169"/>
      <c r="F119" s="1687">
        <v>34.5</v>
      </c>
      <c r="G119" s="1699">
        <v>4</v>
      </c>
      <c r="H119" s="1693"/>
      <c r="I119" s="1105"/>
      <c r="J119" s="1693">
        <v>11</v>
      </c>
      <c r="K119" s="1243">
        <v>1</v>
      </c>
      <c r="L119" s="1243"/>
      <c r="M119" s="1105"/>
      <c r="N119" s="1105"/>
      <c r="O119" s="1169"/>
      <c r="P119" s="1679"/>
      <c r="Q119" s="1681"/>
      <c r="R119" s="1226">
        <v>44</v>
      </c>
    </row>
    <row r="120" spans="1:18">
      <c r="A120" s="1226">
        <v>44</v>
      </c>
      <c r="B120" s="17" t="s">
        <v>4624</v>
      </c>
      <c r="C120" s="1169"/>
      <c r="D120" s="1105" t="s">
        <v>4587</v>
      </c>
      <c r="E120" s="1169"/>
      <c r="F120" s="1687">
        <v>34.5</v>
      </c>
      <c r="G120" s="1699">
        <v>4</v>
      </c>
      <c r="H120" s="1693"/>
      <c r="I120" s="1105"/>
      <c r="J120" s="1693">
        <v>13</v>
      </c>
      <c r="K120" s="1243">
        <v>2</v>
      </c>
      <c r="L120" s="1243"/>
      <c r="M120" s="1105"/>
      <c r="N120" s="1105"/>
      <c r="O120" s="1169"/>
      <c r="P120" s="1679"/>
      <c r="Q120" s="1681"/>
      <c r="R120" s="1226">
        <v>45</v>
      </c>
    </row>
    <row r="121" spans="1:18">
      <c r="A121" s="1226">
        <v>45</v>
      </c>
      <c r="B121" s="17" t="s">
        <v>4624</v>
      </c>
      <c r="C121" s="1169"/>
      <c r="D121" s="1105" t="s">
        <v>4587</v>
      </c>
      <c r="E121" s="1169"/>
      <c r="F121" s="1687">
        <v>115</v>
      </c>
      <c r="G121" s="1699">
        <v>12</v>
      </c>
      <c r="H121" s="1693"/>
      <c r="I121" s="1105"/>
      <c r="J121" s="1693">
        <v>23</v>
      </c>
      <c r="K121" s="1243">
        <v>1</v>
      </c>
      <c r="L121" s="1243"/>
      <c r="M121" s="1105"/>
      <c r="N121" s="1105"/>
      <c r="O121" s="1169"/>
      <c r="P121" s="1679"/>
      <c r="Q121" s="1681"/>
      <c r="R121" s="1226">
        <v>46</v>
      </c>
    </row>
    <row r="122" spans="1:18">
      <c r="A122" s="1226">
        <v>46</v>
      </c>
      <c r="B122" s="17" t="s">
        <v>4625</v>
      </c>
      <c r="C122" s="1169"/>
      <c r="D122" s="1105" t="s">
        <v>4587</v>
      </c>
      <c r="E122" s="1169"/>
      <c r="F122" s="1687">
        <v>34.5</v>
      </c>
      <c r="G122" s="1699">
        <v>4</v>
      </c>
      <c r="H122" s="1693"/>
      <c r="I122" s="1105"/>
      <c r="J122" s="1693">
        <v>7</v>
      </c>
      <c r="K122" s="1243">
        <v>1</v>
      </c>
      <c r="L122" s="1243"/>
      <c r="M122" s="1105"/>
      <c r="N122" s="1105"/>
      <c r="O122" s="1169"/>
      <c r="P122" s="1679"/>
      <c r="Q122" s="1681"/>
      <c r="R122" s="1226">
        <v>47</v>
      </c>
    </row>
    <row r="123" spans="1:18">
      <c r="A123" s="1226">
        <v>47</v>
      </c>
      <c r="B123" s="17" t="s">
        <v>4626</v>
      </c>
      <c r="C123" s="1169"/>
      <c r="D123" s="1105" t="s">
        <v>4587</v>
      </c>
      <c r="E123" s="1169"/>
      <c r="F123" s="1687">
        <v>34.5</v>
      </c>
      <c r="G123" s="1699">
        <v>4</v>
      </c>
      <c r="H123" s="1693"/>
      <c r="I123" s="1105"/>
      <c r="J123" s="1693">
        <v>14</v>
      </c>
      <c r="K123" s="1243">
        <v>2</v>
      </c>
      <c r="L123" s="1243"/>
      <c r="M123" s="1105"/>
      <c r="N123" s="1105"/>
      <c r="O123" s="1169"/>
      <c r="P123" s="1679"/>
      <c r="Q123" s="1681"/>
      <c r="R123" s="1226">
        <v>48</v>
      </c>
    </row>
    <row r="124" spans="1:18">
      <c r="A124" s="1226">
        <v>48</v>
      </c>
      <c r="B124" s="17" t="s">
        <v>4627</v>
      </c>
      <c r="C124" s="1169"/>
      <c r="D124" s="1105" t="s">
        <v>4587</v>
      </c>
      <c r="E124" s="1169"/>
      <c r="F124" s="1687">
        <v>34.5</v>
      </c>
      <c r="G124" s="1699">
        <v>4</v>
      </c>
      <c r="H124" s="1693"/>
      <c r="I124" s="1105"/>
      <c r="J124" s="1693">
        <v>7</v>
      </c>
      <c r="K124" s="1243">
        <v>1</v>
      </c>
      <c r="L124" s="1243"/>
      <c r="M124" s="1105"/>
      <c r="N124" s="1105"/>
      <c r="O124" s="1169"/>
      <c r="P124" s="1679"/>
      <c r="Q124" s="1681"/>
      <c r="R124" s="1226">
        <v>49</v>
      </c>
    </row>
    <row r="125" spans="1:18">
      <c r="A125" s="1226">
        <v>49</v>
      </c>
      <c r="B125" s="17" t="s">
        <v>4628</v>
      </c>
      <c r="C125" s="1169"/>
      <c r="D125" s="1105" t="s">
        <v>4587</v>
      </c>
      <c r="E125" s="1169"/>
      <c r="F125" s="1687">
        <v>34.5</v>
      </c>
      <c r="G125" s="1699">
        <v>4</v>
      </c>
      <c r="H125" s="1693"/>
      <c r="I125" s="1105"/>
      <c r="J125" s="1693">
        <v>7</v>
      </c>
      <c r="K125" s="1243">
        <v>1</v>
      </c>
      <c r="L125" s="1243"/>
      <c r="M125" s="1105"/>
      <c r="N125" s="1105"/>
      <c r="O125" s="1169"/>
      <c r="P125" s="1679"/>
      <c r="Q125" s="1681"/>
      <c r="R125" s="1226">
        <v>50</v>
      </c>
    </row>
    <row r="126" spans="1:18">
      <c r="A126" s="1226">
        <v>50</v>
      </c>
      <c r="B126" s="17" t="s">
        <v>4628</v>
      </c>
      <c r="C126" s="1169"/>
      <c r="D126" s="1105" t="s">
        <v>4587</v>
      </c>
      <c r="E126" s="1169"/>
      <c r="F126" s="1687">
        <v>115</v>
      </c>
      <c r="G126" s="1699">
        <v>12</v>
      </c>
      <c r="H126" s="1693"/>
      <c r="I126" s="1105"/>
      <c r="J126" s="1693">
        <v>23</v>
      </c>
      <c r="K126" s="1243">
        <v>1</v>
      </c>
      <c r="L126" s="1243"/>
      <c r="M126" s="1105"/>
      <c r="N126" s="1105"/>
      <c r="O126" s="1169"/>
      <c r="P126" s="1679"/>
      <c r="Q126" s="1681"/>
      <c r="R126" s="1226">
        <v>51</v>
      </c>
    </row>
    <row r="127" spans="1:18">
      <c r="A127" s="1226">
        <v>51</v>
      </c>
      <c r="B127" s="17" t="s">
        <v>4629</v>
      </c>
      <c r="C127" s="1169"/>
      <c r="D127" s="1105" t="s">
        <v>4587</v>
      </c>
      <c r="E127" s="1169"/>
      <c r="F127" s="1687">
        <v>34.5</v>
      </c>
      <c r="G127" s="1699">
        <v>4</v>
      </c>
      <c r="H127" s="1693"/>
      <c r="I127" s="1105"/>
      <c r="J127" s="1693">
        <v>28</v>
      </c>
      <c r="K127" s="1243">
        <v>2</v>
      </c>
      <c r="L127" s="1243"/>
      <c r="M127" s="17" t="s">
        <v>4589</v>
      </c>
      <c r="N127" s="1105"/>
      <c r="O127" s="1169"/>
      <c r="P127" s="1679">
        <v>1</v>
      </c>
      <c r="Q127" s="1681">
        <v>3</v>
      </c>
      <c r="R127" s="1226">
        <v>52</v>
      </c>
    </row>
    <row r="128" spans="1:18">
      <c r="A128" s="1226">
        <v>52</v>
      </c>
      <c r="B128" s="17" t="s">
        <v>4629</v>
      </c>
      <c r="C128" s="1169"/>
      <c r="D128" s="1105" t="s">
        <v>4587</v>
      </c>
      <c r="E128" s="1169"/>
      <c r="F128" s="1687">
        <v>34.5</v>
      </c>
      <c r="G128" s="1699">
        <v>11</v>
      </c>
      <c r="H128" s="1693"/>
      <c r="I128" s="1105"/>
      <c r="J128" s="1693">
        <v>38</v>
      </c>
      <c r="K128" s="1243">
        <v>1</v>
      </c>
      <c r="L128" s="1243"/>
      <c r="M128" s="1105"/>
      <c r="N128" s="1105"/>
      <c r="O128" s="1169"/>
      <c r="P128" s="1679"/>
      <c r="Q128" s="1681"/>
      <c r="R128" s="1226">
        <v>53</v>
      </c>
    </row>
    <row r="129" spans="1:18">
      <c r="A129" s="1226">
        <v>53</v>
      </c>
      <c r="B129" s="17" t="s">
        <v>4630</v>
      </c>
      <c r="C129" s="1169"/>
      <c r="D129" s="1105" t="s">
        <v>4587</v>
      </c>
      <c r="E129" s="1169"/>
      <c r="F129" s="1687">
        <v>34.5</v>
      </c>
      <c r="G129" s="1699">
        <v>4</v>
      </c>
      <c r="H129" s="1693"/>
      <c r="I129" s="1105"/>
      <c r="J129" s="1693">
        <v>11</v>
      </c>
      <c r="K129" s="1243">
        <v>1</v>
      </c>
      <c r="L129" s="1243"/>
      <c r="M129" s="1105"/>
      <c r="N129" s="1105"/>
      <c r="O129" s="1169"/>
      <c r="P129" s="1679"/>
      <c r="Q129" s="1681"/>
      <c r="R129" s="1226">
        <v>54</v>
      </c>
    </row>
    <row r="130" spans="1:18">
      <c r="A130" s="1226">
        <v>54</v>
      </c>
      <c r="B130" s="17" t="s">
        <v>4631</v>
      </c>
      <c r="C130" s="1169"/>
      <c r="D130" s="1105" t="s">
        <v>4587</v>
      </c>
      <c r="E130" s="1169"/>
      <c r="F130" s="1687">
        <v>34.5</v>
      </c>
      <c r="G130" s="1699">
        <v>4</v>
      </c>
      <c r="H130" s="1693"/>
      <c r="I130" s="1105"/>
      <c r="J130" s="1693">
        <v>11</v>
      </c>
      <c r="K130" s="1243">
        <v>1</v>
      </c>
      <c r="L130" s="1243"/>
      <c r="M130" s="1105"/>
      <c r="N130" s="1105"/>
      <c r="O130" s="1169"/>
      <c r="P130" s="1679"/>
      <c r="Q130" s="1681"/>
      <c r="R130" s="1226">
        <v>55</v>
      </c>
    </row>
    <row r="131" spans="1:18">
      <c r="A131" s="1226">
        <v>55</v>
      </c>
      <c r="B131" s="17" t="s">
        <v>4632</v>
      </c>
      <c r="C131" s="1169"/>
      <c r="D131" s="1105" t="s">
        <v>4587</v>
      </c>
      <c r="E131" s="1169"/>
      <c r="F131" s="1687">
        <v>34.5</v>
      </c>
      <c r="G131" s="1699">
        <v>4</v>
      </c>
      <c r="H131" s="1693"/>
      <c r="I131" s="1105"/>
      <c r="J131" s="1693">
        <v>11</v>
      </c>
      <c r="K131" s="1243">
        <v>1</v>
      </c>
      <c r="L131" s="1243"/>
      <c r="M131" s="1105"/>
      <c r="N131" s="1105"/>
      <c r="O131" s="1169"/>
      <c r="P131" s="1679"/>
      <c r="Q131" s="1681"/>
      <c r="R131" s="1226">
        <v>56</v>
      </c>
    </row>
    <row r="132" spans="1:18">
      <c r="A132" s="1226">
        <v>56</v>
      </c>
      <c r="B132" s="17" t="s">
        <v>4633</v>
      </c>
      <c r="C132" s="1169"/>
      <c r="D132" s="1105" t="s">
        <v>4587</v>
      </c>
      <c r="E132" s="1169"/>
      <c r="F132" s="1687">
        <v>34.5</v>
      </c>
      <c r="G132" s="1699">
        <v>4</v>
      </c>
      <c r="H132" s="1693"/>
      <c r="I132" s="1105"/>
      <c r="J132" s="1693">
        <v>11</v>
      </c>
      <c r="K132" s="1243">
        <v>1</v>
      </c>
      <c r="L132" s="1243"/>
      <c r="M132" s="1105"/>
      <c r="N132" s="1105"/>
      <c r="O132" s="1169"/>
      <c r="P132" s="1679"/>
      <c r="Q132" s="1681"/>
      <c r="R132" s="1226">
        <v>57</v>
      </c>
    </row>
    <row r="133" spans="1:18">
      <c r="A133" s="1226">
        <v>57</v>
      </c>
      <c r="B133" s="17" t="s">
        <v>4634</v>
      </c>
      <c r="C133" s="1169"/>
      <c r="D133" s="1105" t="s">
        <v>4587</v>
      </c>
      <c r="E133" s="1169"/>
      <c r="F133" s="1687">
        <v>34.5</v>
      </c>
      <c r="G133" s="1699">
        <v>4</v>
      </c>
      <c r="H133" s="1693"/>
      <c r="I133" s="1105"/>
      <c r="J133" s="1693">
        <v>11</v>
      </c>
      <c r="K133" s="1243">
        <v>1</v>
      </c>
      <c r="L133" s="1243"/>
      <c r="M133" s="1105"/>
      <c r="N133" s="1105"/>
      <c r="O133" s="1169"/>
      <c r="P133" s="1679"/>
      <c r="Q133" s="1681"/>
      <c r="R133" s="1226">
        <v>58</v>
      </c>
    </row>
    <row r="134" spans="1:18" ht="15.6" thickBot="1">
      <c r="A134" s="1226">
        <v>58</v>
      </c>
      <c r="B134" s="113" t="s">
        <v>4635</v>
      </c>
      <c r="C134" s="1193"/>
      <c r="D134" s="1192" t="s">
        <v>4587</v>
      </c>
      <c r="E134" s="1193"/>
      <c r="F134" s="1694">
        <v>34.5</v>
      </c>
      <c r="G134" s="1700">
        <v>4</v>
      </c>
      <c r="H134" s="1694"/>
      <c r="I134" s="1105"/>
      <c r="J134" s="1694">
        <v>21</v>
      </c>
      <c r="K134" s="1345">
        <v>2</v>
      </c>
      <c r="L134" s="1345"/>
      <c r="M134" s="1158"/>
      <c r="N134" s="1158"/>
      <c r="O134" s="1193"/>
      <c r="P134" s="1680"/>
      <c r="Q134" s="1682"/>
      <c r="R134" s="1245">
        <v>59</v>
      </c>
    </row>
    <row r="136" spans="1:18">
      <c r="A136" s="1106" t="s">
        <v>4461</v>
      </c>
      <c r="B136" s="1106"/>
      <c r="C136" s="1106"/>
      <c r="D136" s="1106"/>
      <c r="E136" s="1106"/>
      <c r="F136" s="1106"/>
      <c r="G136" s="1106"/>
      <c r="H136" s="1106"/>
      <c r="I136" s="1105"/>
      <c r="J136" s="1106" t="s">
        <v>4462</v>
      </c>
      <c r="K136" s="1106"/>
      <c r="L136" s="1106"/>
      <c r="M136" s="1106"/>
      <c r="N136" s="1106"/>
      <c r="O136" s="1106"/>
      <c r="P136" s="1106"/>
      <c r="Q136" s="1106"/>
      <c r="R136" s="1106"/>
    </row>
    <row r="140" spans="1:18" ht="16.2" thickBot="1">
      <c r="A140" s="1175" t="str">
        <f>'Data Sheet'!$C$25</f>
        <v>Rochester Gas &amp; Electric Corporation</v>
      </c>
      <c r="B140" s="1158"/>
      <c r="C140" s="1158"/>
      <c r="D140" s="1158"/>
      <c r="E140" s="1158"/>
      <c r="F140" s="1248" t="str">
        <f>'Data Sheet'!$C$40</f>
        <v xml:space="preserve"> </v>
      </c>
      <c r="G140" s="1158" t="str">
        <f>'Data Sheet'!$C$38</f>
        <v>12/31/2013</v>
      </c>
      <c r="H140" s="1228"/>
      <c r="I140" s="1105"/>
      <c r="J140" s="1175" t="str">
        <f>'Data Sheet'!$C$25</f>
        <v>Rochester Gas &amp; Electric Corporation</v>
      </c>
      <c r="K140" s="1158"/>
      <c r="L140" s="1158"/>
      <c r="M140" s="1158"/>
      <c r="N140" s="1158"/>
      <c r="O140" s="1158"/>
      <c r="P140" s="1248" t="str">
        <f>'Data Sheet'!$C$40</f>
        <v xml:space="preserve"> </v>
      </c>
      <c r="Q140" s="1158" t="str">
        <f>'Data Sheet'!$C$38</f>
        <v>12/31/2013</v>
      </c>
      <c r="R140" s="1158"/>
    </row>
    <row r="141" spans="1:18" ht="16.2" thickBot="1">
      <c r="A141" s="802" t="s">
        <v>3791</v>
      </c>
      <c r="B141" s="729"/>
      <c r="C141" s="729"/>
      <c r="D141" s="1228"/>
      <c r="E141" s="1228"/>
      <c r="F141" s="1230"/>
      <c r="G141" s="1230"/>
      <c r="H141" s="1239"/>
      <c r="I141" s="1105"/>
      <c r="J141" s="802" t="s">
        <v>3791</v>
      </c>
      <c r="K141" s="729"/>
      <c r="L141" s="729"/>
      <c r="M141" s="1228"/>
      <c r="N141" s="1228"/>
      <c r="O141" s="1228"/>
      <c r="P141" s="1230"/>
      <c r="Q141" s="1230"/>
      <c r="R141" s="1239"/>
    </row>
    <row r="142" spans="1:18">
      <c r="A142" s="1222"/>
      <c r="B142" s="1105"/>
      <c r="C142" s="1169"/>
      <c r="D142" s="1151"/>
      <c r="E142" s="1118"/>
      <c r="F142" s="1106"/>
      <c r="G142" s="1106"/>
      <c r="H142" s="1207"/>
      <c r="I142" s="1105"/>
      <c r="J142" s="1222"/>
      <c r="K142" s="1169"/>
      <c r="L142" s="1169"/>
      <c r="M142" s="1106" t="s">
        <v>4440</v>
      </c>
      <c r="N142" s="1106"/>
      <c r="O142" s="1106"/>
      <c r="P142" s="1106"/>
      <c r="Q142" s="1167"/>
      <c r="R142" s="1232"/>
    </row>
    <row r="143" spans="1:18" ht="15.6" thickBot="1">
      <c r="A143" s="1235"/>
      <c r="B143" s="1151"/>
      <c r="C143" s="1118"/>
      <c r="D143" s="1151"/>
      <c r="E143" s="1118"/>
      <c r="F143" s="1228" t="s">
        <v>4441</v>
      </c>
      <c r="G143" s="1228"/>
      <c r="H143" s="1239"/>
      <c r="I143" s="1105"/>
      <c r="J143" s="1235" t="s">
        <v>4442</v>
      </c>
      <c r="K143" s="1118" t="s">
        <v>4443</v>
      </c>
      <c r="L143" s="1118" t="s">
        <v>4443</v>
      </c>
      <c r="M143" s="1228" t="s">
        <v>4444</v>
      </c>
      <c r="N143" s="1228"/>
      <c r="O143" s="1228"/>
      <c r="P143" s="1228"/>
      <c r="Q143" s="1239"/>
      <c r="R143" s="1118"/>
    </row>
    <row r="144" spans="1:18">
      <c r="A144" s="1235"/>
      <c r="B144" s="1151"/>
      <c r="C144" s="1118"/>
      <c r="D144" s="1151"/>
      <c r="E144" s="1118"/>
      <c r="F144" s="1118"/>
      <c r="G144" s="1167"/>
      <c r="H144" s="1118"/>
      <c r="I144" s="1105"/>
      <c r="J144" s="1235" t="s">
        <v>4445</v>
      </c>
      <c r="K144" s="1118" t="s">
        <v>4446</v>
      </c>
      <c r="L144" s="1118" t="s">
        <v>4447</v>
      </c>
      <c r="M144" s="1151"/>
      <c r="N144" s="1151"/>
      <c r="O144" s="1118"/>
      <c r="P144" s="1118"/>
      <c r="Q144" s="1167"/>
      <c r="R144" s="1118"/>
    </row>
    <row r="145" spans="1:18">
      <c r="A145" s="1235" t="s">
        <v>1357</v>
      </c>
      <c r="B145" s="1106" t="s">
        <v>4448</v>
      </c>
      <c r="C145" s="1167"/>
      <c r="D145" s="1106" t="s">
        <v>4449</v>
      </c>
      <c r="E145" s="1167"/>
      <c r="F145" s="1118"/>
      <c r="G145" s="1167"/>
      <c r="H145" s="1118"/>
      <c r="I145" s="1105"/>
      <c r="J145" s="1235" t="s">
        <v>4450</v>
      </c>
      <c r="K145" s="1118" t="s">
        <v>4451</v>
      </c>
      <c r="L145" s="1118" t="s">
        <v>4446</v>
      </c>
      <c r="M145" s="1106"/>
      <c r="N145" s="1106"/>
      <c r="O145" s="1167"/>
      <c r="P145" s="1118" t="s">
        <v>1416</v>
      </c>
      <c r="Q145" s="1167" t="s">
        <v>4452</v>
      </c>
      <c r="R145" s="1118" t="s">
        <v>1357</v>
      </c>
    </row>
    <row r="146" spans="1:18">
      <c r="A146" s="1235" t="s">
        <v>1360</v>
      </c>
      <c r="B146" s="1105"/>
      <c r="C146" s="1169"/>
      <c r="D146" s="1151"/>
      <c r="E146" s="1118"/>
      <c r="F146" s="1118" t="s">
        <v>4716</v>
      </c>
      <c r="G146" s="1167" t="s">
        <v>4453</v>
      </c>
      <c r="H146" s="1118" t="s">
        <v>4454</v>
      </c>
      <c r="I146" s="1105"/>
      <c r="J146" s="1235" t="s">
        <v>4455</v>
      </c>
      <c r="K146" s="1118" t="s">
        <v>2520</v>
      </c>
      <c r="L146" s="1118" t="s">
        <v>4451</v>
      </c>
      <c r="M146" s="1106" t="s">
        <v>4456</v>
      </c>
      <c r="N146" s="1106"/>
      <c r="O146" s="1167"/>
      <c r="P146" s="1118" t="s">
        <v>4457</v>
      </c>
      <c r="Q146" s="1167" t="s">
        <v>4458</v>
      </c>
      <c r="R146" s="1118" t="s">
        <v>1360</v>
      </c>
    </row>
    <row r="147" spans="1:18">
      <c r="A147" s="1226"/>
      <c r="B147" s="1105"/>
      <c r="C147" s="1118"/>
      <c r="D147" s="1105"/>
      <c r="E147" s="1118"/>
      <c r="F147" s="1118"/>
      <c r="G147" s="1167"/>
      <c r="H147" s="1169"/>
      <c r="I147" s="1105"/>
      <c r="J147" s="1226"/>
      <c r="K147" s="1169"/>
      <c r="L147" s="1118"/>
      <c r="M147" s="1105"/>
      <c r="N147" s="1105"/>
      <c r="O147" s="1118"/>
      <c r="P147" s="1118"/>
      <c r="Q147" s="1118"/>
      <c r="R147" s="1169"/>
    </row>
    <row r="148" spans="1:18" ht="15.6" thickBot="1">
      <c r="A148" s="1245"/>
      <c r="B148" s="1228" t="s">
        <v>446</v>
      </c>
      <c r="C148" s="1239"/>
      <c r="D148" s="1228" t="s">
        <v>447</v>
      </c>
      <c r="E148" s="1239"/>
      <c r="F148" s="1238" t="s">
        <v>448</v>
      </c>
      <c r="G148" s="1239" t="s">
        <v>449</v>
      </c>
      <c r="H148" s="1239" t="s">
        <v>1953</v>
      </c>
      <c r="I148" s="1105"/>
      <c r="J148" s="1237" t="s">
        <v>1954</v>
      </c>
      <c r="K148" s="1237" t="s">
        <v>1955</v>
      </c>
      <c r="L148" s="1237" t="s">
        <v>1956</v>
      </c>
      <c r="M148" s="1228" t="s">
        <v>1957</v>
      </c>
      <c r="N148" s="1228"/>
      <c r="O148" s="1239"/>
      <c r="P148" s="1238" t="s">
        <v>1958</v>
      </c>
      <c r="Q148" s="1238" t="s">
        <v>1959</v>
      </c>
      <c r="R148" s="1238"/>
    </row>
    <row r="149" spans="1:18">
      <c r="A149" s="1226">
        <v>1</v>
      </c>
      <c r="B149" s="17" t="s">
        <v>4636</v>
      </c>
      <c r="C149" s="1169"/>
      <c r="D149" s="1105" t="s">
        <v>4587</v>
      </c>
      <c r="E149" s="1167"/>
      <c r="F149" s="1732">
        <v>115</v>
      </c>
      <c r="G149" s="1733">
        <v>12</v>
      </c>
      <c r="H149" s="1693"/>
      <c r="I149" s="1105"/>
      <c r="J149" s="1693">
        <v>23</v>
      </c>
      <c r="K149" s="1243">
        <v>1</v>
      </c>
      <c r="L149" s="1243"/>
      <c r="M149" s="1105"/>
      <c r="N149" s="1105"/>
      <c r="O149" s="1167"/>
      <c r="P149" s="1679"/>
      <c r="Q149" s="1681"/>
      <c r="R149" s="1226">
        <v>1</v>
      </c>
    </row>
    <row r="150" spans="1:18">
      <c r="A150" s="1226">
        <v>2</v>
      </c>
      <c r="B150" s="17" t="s">
        <v>4636</v>
      </c>
      <c r="C150" s="1169"/>
      <c r="D150" s="1105" t="s">
        <v>4588</v>
      </c>
      <c r="E150" s="1118"/>
      <c r="F150" s="1732">
        <v>115</v>
      </c>
      <c r="G150" s="1733">
        <v>34.5</v>
      </c>
      <c r="H150" s="1693"/>
      <c r="I150" s="1105"/>
      <c r="J150" s="1693">
        <v>40</v>
      </c>
      <c r="K150" s="1243">
        <v>1</v>
      </c>
      <c r="L150" s="1243"/>
      <c r="M150" s="1105"/>
      <c r="N150" s="1105"/>
      <c r="O150" s="1118"/>
      <c r="P150" s="1679"/>
      <c r="Q150" s="1681"/>
      <c r="R150" s="1226">
        <v>2</v>
      </c>
    </row>
    <row r="151" spans="1:18">
      <c r="A151" s="1226">
        <v>3</v>
      </c>
      <c r="B151" s="17" t="s">
        <v>4637</v>
      </c>
      <c r="C151" s="1169"/>
      <c r="D151" s="1105" t="s">
        <v>4587</v>
      </c>
      <c r="E151" s="1118"/>
      <c r="F151" s="1732">
        <v>34.5</v>
      </c>
      <c r="G151" s="1733">
        <v>12</v>
      </c>
      <c r="H151" s="1693"/>
      <c r="I151" s="1105"/>
      <c r="J151" s="1693">
        <v>22</v>
      </c>
      <c r="K151" s="1243">
        <v>1</v>
      </c>
      <c r="L151" s="1243"/>
      <c r="M151" s="1105"/>
      <c r="N151" s="1105"/>
      <c r="O151" s="1118"/>
      <c r="P151" s="1679"/>
      <c r="Q151" s="1681"/>
      <c r="R151" s="1226">
        <v>3</v>
      </c>
    </row>
    <row r="152" spans="1:18">
      <c r="A152" s="1226">
        <v>4</v>
      </c>
      <c r="B152" s="17" t="s">
        <v>4638</v>
      </c>
      <c r="C152" s="1169"/>
      <c r="D152" s="1105" t="s">
        <v>4587</v>
      </c>
      <c r="E152" s="1118"/>
      <c r="F152" s="1732">
        <v>34.5</v>
      </c>
      <c r="G152" s="1733">
        <v>12</v>
      </c>
      <c r="H152" s="1693"/>
      <c r="I152" s="1105"/>
      <c r="J152" s="1693">
        <v>28</v>
      </c>
      <c r="K152" s="1243">
        <v>2</v>
      </c>
      <c r="L152" s="1243"/>
      <c r="M152" s="1105"/>
      <c r="N152" s="1105"/>
      <c r="O152" s="1118"/>
      <c r="P152" s="1679"/>
      <c r="Q152" s="1681"/>
      <c r="R152" s="1226">
        <v>4</v>
      </c>
    </row>
    <row r="153" spans="1:18">
      <c r="A153" s="1226">
        <v>5</v>
      </c>
      <c r="B153" s="17" t="s">
        <v>4639</v>
      </c>
      <c r="C153" s="1169"/>
      <c r="D153" s="1105" t="s">
        <v>4587</v>
      </c>
      <c r="E153" s="1118"/>
      <c r="F153" s="1732">
        <v>34.5</v>
      </c>
      <c r="G153" s="1733">
        <v>4</v>
      </c>
      <c r="H153" s="1693"/>
      <c r="I153" s="1105"/>
      <c r="J153" s="1693">
        <v>7</v>
      </c>
      <c r="K153" s="1243">
        <v>1</v>
      </c>
      <c r="L153" s="1243"/>
      <c r="M153" s="1105"/>
      <c r="N153" s="1105"/>
      <c r="O153" s="1118"/>
      <c r="P153" s="1679"/>
      <c r="Q153" s="1681"/>
      <c r="R153" s="1226">
        <v>5</v>
      </c>
    </row>
    <row r="154" spans="1:18">
      <c r="A154" s="1241">
        <v>6</v>
      </c>
      <c r="B154" s="17" t="s">
        <v>3188</v>
      </c>
      <c r="C154" s="1169"/>
      <c r="D154" s="1105" t="s">
        <v>4587</v>
      </c>
      <c r="E154" s="1169"/>
      <c r="F154" s="1732">
        <v>34.5</v>
      </c>
      <c r="G154" s="1733">
        <v>12</v>
      </c>
      <c r="H154" s="1693"/>
      <c r="I154" s="1105"/>
      <c r="J154" s="1701">
        <v>14</v>
      </c>
      <c r="K154" s="1243">
        <v>1</v>
      </c>
      <c r="L154" s="1243"/>
      <c r="M154" s="1105"/>
      <c r="N154" s="1105"/>
      <c r="O154" s="1169"/>
      <c r="P154" s="1679"/>
      <c r="Q154" s="1681"/>
      <c r="R154" s="1241">
        <v>6</v>
      </c>
    </row>
    <row r="155" spans="1:18">
      <c r="A155" s="1241">
        <v>7</v>
      </c>
      <c r="B155" s="17" t="s">
        <v>3189</v>
      </c>
      <c r="C155" s="1169"/>
      <c r="D155" s="1105" t="s">
        <v>4587</v>
      </c>
      <c r="E155" s="1169"/>
      <c r="F155" s="1732">
        <v>34.5</v>
      </c>
      <c r="G155" s="1699">
        <v>4</v>
      </c>
      <c r="H155" s="1693"/>
      <c r="I155" s="1105"/>
      <c r="J155" s="1701">
        <v>14</v>
      </c>
      <c r="K155" s="1243">
        <v>2</v>
      </c>
      <c r="L155" s="1243"/>
      <c r="M155" s="1105"/>
      <c r="N155" s="1105"/>
      <c r="O155" s="1169"/>
      <c r="P155" s="1679"/>
      <c r="Q155" s="1681"/>
      <c r="R155" s="1241">
        <v>7</v>
      </c>
    </row>
    <row r="156" spans="1:18">
      <c r="A156" s="1241">
        <v>8</v>
      </c>
      <c r="B156" s="17" t="s">
        <v>3190</v>
      </c>
      <c r="C156" s="1169"/>
      <c r="D156" s="1105" t="s">
        <v>4587</v>
      </c>
      <c r="E156" s="1169"/>
      <c r="F156" s="1732">
        <v>115</v>
      </c>
      <c r="G156" s="1699">
        <v>12</v>
      </c>
      <c r="H156" s="1693"/>
      <c r="I156" s="1105"/>
      <c r="J156" s="1701">
        <v>23</v>
      </c>
      <c r="K156" s="1243">
        <v>1</v>
      </c>
      <c r="L156" s="1243"/>
      <c r="M156" s="17" t="s">
        <v>4589</v>
      </c>
      <c r="N156" s="1105"/>
      <c r="O156" s="1169"/>
      <c r="P156" s="1679">
        <v>1</v>
      </c>
      <c r="Q156" s="1681"/>
      <c r="R156" s="1241">
        <v>8</v>
      </c>
    </row>
    <row r="157" spans="1:18">
      <c r="A157" s="1241">
        <v>9</v>
      </c>
      <c r="B157" s="17" t="s">
        <v>3191</v>
      </c>
      <c r="C157" s="1169"/>
      <c r="D157" s="1105" t="s">
        <v>4587</v>
      </c>
      <c r="E157" s="1169"/>
      <c r="F157" s="1732">
        <v>34.5</v>
      </c>
      <c r="G157" s="1699">
        <v>4</v>
      </c>
      <c r="H157" s="1693"/>
      <c r="I157" s="1105"/>
      <c r="J157" s="1701">
        <v>7</v>
      </c>
      <c r="K157" s="1243">
        <v>1</v>
      </c>
      <c r="L157" s="1243"/>
      <c r="M157" s="1105"/>
      <c r="N157" s="1105"/>
      <c r="O157" s="1169"/>
      <c r="P157" s="1679"/>
      <c r="Q157" s="1681"/>
      <c r="R157" s="1241">
        <v>9</v>
      </c>
    </row>
    <row r="158" spans="1:18">
      <c r="A158" s="1241">
        <v>10</v>
      </c>
      <c r="B158" s="17" t="s">
        <v>3192</v>
      </c>
      <c r="C158" s="1169"/>
      <c r="D158" s="1105" t="s">
        <v>4587</v>
      </c>
      <c r="E158" s="1169"/>
      <c r="F158" s="1732">
        <v>34.5</v>
      </c>
      <c r="G158" s="1699">
        <v>12</v>
      </c>
      <c r="H158" s="1693"/>
      <c r="I158" s="1105"/>
      <c r="J158" s="1701">
        <v>14</v>
      </c>
      <c r="K158" s="1243">
        <v>1</v>
      </c>
      <c r="L158" s="1243"/>
      <c r="M158" s="1105"/>
      <c r="N158" s="1105"/>
      <c r="O158" s="1169"/>
      <c r="P158" s="1679"/>
      <c r="Q158" s="1681"/>
      <c r="R158" s="1241">
        <v>10</v>
      </c>
    </row>
    <row r="159" spans="1:18">
      <c r="A159" s="1241">
        <v>11</v>
      </c>
      <c r="B159" s="17" t="s">
        <v>3193</v>
      </c>
      <c r="C159" s="1169"/>
      <c r="D159" s="1105" t="s">
        <v>4587</v>
      </c>
      <c r="E159" s="1169"/>
      <c r="F159" s="1732">
        <v>34.5</v>
      </c>
      <c r="G159" s="1699">
        <v>4</v>
      </c>
      <c r="H159" s="1693"/>
      <c r="I159" s="1105"/>
      <c r="J159" s="1701">
        <v>6</v>
      </c>
      <c r="K159" s="1243">
        <v>1</v>
      </c>
      <c r="L159" s="1243"/>
      <c r="M159" s="1105"/>
      <c r="N159" s="1105"/>
      <c r="O159" s="1169"/>
      <c r="P159" s="1679"/>
      <c r="Q159" s="1681"/>
      <c r="R159" s="1241">
        <v>11</v>
      </c>
    </row>
    <row r="160" spans="1:18">
      <c r="A160" s="1241">
        <v>12</v>
      </c>
      <c r="B160" s="17" t="s">
        <v>3193</v>
      </c>
      <c r="C160" s="1169"/>
      <c r="D160" s="1105" t="s">
        <v>4587</v>
      </c>
      <c r="E160" s="1169"/>
      <c r="F160" s="1732">
        <v>34.5</v>
      </c>
      <c r="G160" s="1699">
        <v>12</v>
      </c>
      <c r="H160" s="1693"/>
      <c r="I160" s="1105"/>
      <c r="J160" s="1701">
        <v>23</v>
      </c>
      <c r="K160" s="1243">
        <v>1</v>
      </c>
      <c r="L160" s="1243"/>
      <c r="M160" s="1105"/>
      <c r="N160" s="1105"/>
      <c r="O160" s="1169"/>
      <c r="P160" s="1679"/>
      <c r="Q160" s="1681"/>
      <c r="R160" s="1241">
        <v>12</v>
      </c>
    </row>
    <row r="161" spans="1:18">
      <c r="A161" s="1241">
        <v>13</v>
      </c>
      <c r="B161" s="17" t="s">
        <v>3194</v>
      </c>
      <c r="C161" s="1169"/>
      <c r="D161" s="1105" t="s">
        <v>4587</v>
      </c>
      <c r="E161" s="1169"/>
      <c r="F161" s="1732">
        <v>34.5</v>
      </c>
      <c r="G161" s="1699">
        <v>4</v>
      </c>
      <c r="H161" s="1693"/>
      <c r="I161" s="1105"/>
      <c r="J161" s="1701">
        <v>6</v>
      </c>
      <c r="K161" s="1243">
        <v>1</v>
      </c>
      <c r="L161" s="1243"/>
      <c r="M161" s="1105"/>
      <c r="N161" s="1105"/>
      <c r="O161" s="1169"/>
      <c r="P161" s="1679"/>
      <c r="Q161" s="1681"/>
      <c r="R161" s="1241">
        <v>13</v>
      </c>
    </row>
    <row r="162" spans="1:18">
      <c r="A162" s="1241">
        <v>14</v>
      </c>
      <c r="B162" s="17" t="s">
        <v>3195</v>
      </c>
      <c r="C162" s="1169"/>
      <c r="D162" s="1105" t="s">
        <v>4587</v>
      </c>
      <c r="E162" s="1169"/>
      <c r="F162" s="1732">
        <v>34.5</v>
      </c>
      <c r="G162" s="1699">
        <v>4</v>
      </c>
      <c r="H162" s="1693"/>
      <c r="I162" s="1105"/>
      <c r="J162" s="1701">
        <v>4</v>
      </c>
      <c r="K162" s="1243">
        <v>1</v>
      </c>
      <c r="L162" s="1243"/>
      <c r="M162" s="17" t="s">
        <v>4589</v>
      </c>
      <c r="N162" s="1105"/>
      <c r="O162" s="1169"/>
      <c r="P162" s="1679">
        <v>1</v>
      </c>
      <c r="Q162" s="1681"/>
      <c r="R162" s="1241">
        <v>14</v>
      </c>
    </row>
    <row r="163" spans="1:18">
      <c r="A163" s="1241">
        <v>15</v>
      </c>
      <c r="B163" s="17" t="s">
        <v>3195</v>
      </c>
      <c r="C163" s="1169"/>
      <c r="D163" s="1105" t="s">
        <v>4587</v>
      </c>
      <c r="E163" s="1169"/>
      <c r="F163" s="1732">
        <v>34.5</v>
      </c>
      <c r="G163" s="1699">
        <v>12</v>
      </c>
      <c r="H163" s="1693"/>
      <c r="I163" s="1105"/>
      <c r="J163" s="1701">
        <v>7</v>
      </c>
      <c r="K163" s="1243">
        <v>1</v>
      </c>
      <c r="L163" s="1243"/>
      <c r="M163" s="1105"/>
      <c r="N163" s="1105"/>
      <c r="O163" s="1169"/>
      <c r="P163" s="1679"/>
      <c r="Q163" s="1681"/>
      <c r="R163" s="1241">
        <v>15</v>
      </c>
    </row>
    <row r="164" spans="1:18">
      <c r="A164" s="1241">
        <v>16</v>
      </c>
      <c r="B164" s="17" t="s">
        <v>3196</v>
      </c>
      <c r="C164" s="1169"/>
      <c r="D164" s="1105" t="s">
        <v>4588</v>
      </c>
      <c r="E164" s="1169"/>
      <c r="F164" s="1732">
        <v>115</v>
      </c>
      <c r="G164" s="1699">
        <v>34.5</v>
      </c>
      <c r="H164" s="1693"/>
      <c r="I164" s="1105"/>
      <c r="J164" s="1701">
        <v>56</v>
      </c>
      <c r="K164" s="1243">
        <v>1</v>
      </c>
      <c r="L164" s="1243"/>
      <c r="M164" s="17" t="s">
        <v>4589</v>
      </c>
      <c r="N164" s="1105"/>
      <c r="O164" s="1169"/>
      <c r="P164" s="1679">
        <v>1</v>
      </c>
      <c r="Q164" s="1681"/>
      <c r="R164" s="1241">
        <v>16</v>
      </c>
    </row>
    <row r="165" spans="1:18">
      <c r="A165" s="1226">
        <v>17</v>
      </c>
      <c r="B165" s="17" t="s">
        <v>3197</v>
      </c>
      <c r="C165" s="1169"/>
      <c r="D165" s="1105" t="s">
        <v>4588</v>
      </c>
      <c r="E165" s="1169"/>
      <c r="F165" s="1732">
        <v>345</v>
      </c>
      <c r="G165" s="1699">
        <v>115</v>
      </c>
      <c r="H165" s="1693"/>
      <c r="I165" s="1105"/>
      <c r="J165" s="1693">
        <v>698</v>
      </c>
      <c r="K165" s="1243">
        <v>3</v>
      </c>
      <c r="L165" s="1243"/>
      <c r="M165" s="17" t="s">
        <v>4589</v>
      </c>
      <c r="N165" s="1105"/>
      <c r="O165" s="1169"/>
      <c r="P165" s="1679">
        <v>1</v>
      </c>
      <c r="Q165" s="1681"/>
      <c r="R165" s="1226">
        <v>17</v>
      </c>
    </row>
    <row r="166" spans="1:18">
      <c r="A166" s="1226">
        <v>18</v>
      </c>
      <c r="B166" s="17" t="s">
        <v>3198</v>
      </c>
      <c r="C166" s="1169"/>
      <c r="D166" s="1105" t="s">
        <v>4587</v>
      </c>
      <c r="E166" s="1169"/>
      <c r="F166" s="1732">
        <v>34.5</v>
      </c>
      <c r="G166" s="1699">
        <v>12</v>
      </c>
      <c r="H166" s="1693"/>
      <c r="I166" s="1105"/>
      <c r="J166" s="1693">
        <v>23</v>
      </c>
      <c r="K166" s="1243">
        <v>1</v>
      </c>
      <c r="L166" s="1243">
        <v>1</v>
      </c>
      <c r="M166" s="1105"/>
      <c r="N166" s="1105"/>
      <c r="O166" s="1169"/>
      <c r="P166" s="1679"/>
      <c r="Q166" s="1681"/>
      <c r="R166" s="1226">
        <v>18</v>
      </c>
    </row>
    <row r="167" spans="1:18">
      <c r="A167" s="1226">
        <v>19</v>
      </c>
      <c r="B167" s="17" t="s">
        <v>3198</v>
      </c>
      <c r="C167" s="1169"/>
      <c r="D167" s="1105" t="s">
        <v>4587</v>
      </c>
      <c r="E167" s="1169"/>
      <c r="F167" s="1732">
        <v>115</v>
      </c>
      <c r="G167" s="1699">
        <v>12</v>
      </c>
      <c r="H167" s="1693"/>
      <c r="I167" s="1105"/>
      <c r="J167" s="1693">
        <v>23</v>
      </c>
      <c r="K167" s="1243">
        <v>3</v>
      </c>
      <c r="L167" s="1243"/>
      <c r="M167" s="1105"/>
      <c r="N167" s="1105"/>
      <c r="O167" s="1169"/>
      <c r="P167" s="1679"/>
      <c r="Q167" s="1681"/>
      <c r="R167" s="1226">
        <v>19</v>
      </c>
    </row>
    <row r="168" spans="1:18">
      <c r="A168" s="1226">
        <v>20</v>
      </c>
      <c r="B168" s="17" t="s">
        <v>3198</v>
      </c>
      <c r="C168" s="1169"/>
      <c r="D168" s="1105" t="s">
        <v>4588</v>
      </c>
      <c r="E168" s="1169"/>
      <c r="F168" s="1732">
        <v>115</v>
      </c>
      <c r="G168" s="1699">
        <v>19</v>
      </c>
      <c r="H168" s="1693"/>
      <c r="I168" s="1105"/>
      <c r="J168" s="1693">
        <v>400</v>
      </c>
      <c r="K168" s="1243">
        <v>2</v>
      </c>
      <c r="L168" s="1243"/>
      <c r="M168" s="1105"/>
      <c r="N168" s="1105"/>
      <c r="O168" s="1169"/>
      <c r="P168" s="1679"/>
      <c r="Q168" s="1681"/>
      <c r="R168" s="1226">
        <v>20</v>
      </c>
    </row>
    <row r="169" spans="1:18">
      <c r="A169" s="1226">
        <v>21</v>
      </c>
      <c r="B169" s="17" t="s">
        <v>3199</v>
      </c>
      <c r="C169" s="1169"/>
      <c r="D169" s="1105" t="s">
        <v>4587</v>
      </c>
      <c r="E169" s="1169"/>
      <c r="F169" s="1732">
        <v>34.5</v>
      </c>
      <c r="G169" s="1699">
        <v>12</v>
      </c>
      <c r="H169" s="1693"/>
      <c r="I169" s="1105"/>
      <c r="J169" s="1693">
        <v>45</v>
      </c>
      <c r="K169" s="1243">
        <v>2</v>
      </c>
      <c r="L169" s="1243"/>
      <c r="M169" s="17" t="s">
        <v>4589</v>
      </c>
      <c r="N169" s="1105"/>
      <c r="O169" s="1169"/>
      <c r="P169" s="1679">
        <v>1</v>
      </c>
      <c r="Q169" s="1681"/>
      <c r="R169" s="1226">
        <v>21</v>
      </c>
    </row>
    <row r="170" spans="1:18">
      <c r="A170" s="1226">
        <v>22</v>
      </c>
      <c r="B170" s="17" t="s">
        <v>3200</v>
      </c>
      <c r="C170" s="1169"/>
      <c r="D170" s="1105" t="s">
        <v>4587</v>
      </c>
      <c r="E170" s="1169"/>
      <c r="F170" s="1732">
        <v>34.5</v>
      </c>
      <c r="G170" s="1699">
        <v>12</v>
      </c>
      <c r="H170" s="1693"/>
      <c r="I170" s="1105"/>
      <c r="J170" s="1693">
        <v>23</v>
      </c>
      <c r="K170" s="1243">
        <v>1</v>
      </c>
      <c r="L170" s="1243"/>
      <c r="M170" s="1105"/>
      <c r="N170" s="1105"/>
      <c r="O170" s="1169"/>
      <c r="P170" s="1679"/>
      <c r="Q170" s="1681"/>
      <c r="R170" s="1226">
        <v>22</v>
      </c>
    </row>
    <row r="171" spans="1:18">
      <c r="A171" s="1226">
        <v>23</v>
      </c>
      <c r="B171" s="17" t="s">
        <v>3201</v>
      </c>
      <c r="C171" s="1169"/>
      <c r="D171" s="1105" t="s">
        <v>4587</v>
      </c>
      <c r="E171" s="1169"/>
      <c r="F171" s="1732">
        <v>34.5</v>
      </c>
      <c r="G171" s="1699">
        <v>12</v>
      </c>
      <c r="H171" s="1693"/>
      <c r="I171" s="1105"/>
      <c r="J171" s="1693">
        <v>14</v>
      </c>
      <c r="K171" s="1243">
        <v>1</v>
      </c>
      <c r="L171" s="1243"/>
      <c r="M171" s="17" t="s">
        <v>4589</v>
      </c>
      <c r="N171" s="1105"/>
      <c r="O171" s="1169"/>
      <c r="P171" s="1679">
        <v>2</v>
      </c>
      <c r="Q171" s="1681"/>
      <c r="R171" s="1226">
        <v>23</v>
      </c>
    </row>
    <row r="172" spans="1:18">
      <c r="A172" s="1226">
        <v>24</v>
      </c>
      <c r="B172" s="17" t="s">
        <v>3201</v>
      </c>
      <c r="C172" s="1169"/>
      <c r="D172" s="1105" t="s">
        <v>4588</v>
      </c>
      <c r="E172" s="1169"/>
      <c r="F172" s="1687">
        <v>115</v>
      </c>
      <c r="G172" s="1699">
        <v>34.5</v>
      </c>
      <c r="H172" s="1693"/>
      <c r="I172" s="1105"/>
      <c r="J172" s="1693">
        <v>75</v>
      </c>
      <c r="K172" s="1243">
        <v>1</v>
      </c>
      <c r="L172" s="1243"/>
      <c r="M172" s="1105"/>
      <c r="N172" s="1105"/>
      <c r="O172" s="1169"/>
      <c r="P172" s="1679"/>
      <c r="Q172" s="1681"/>
      <c r="R172" s="1226">
        <v>24</v>
      </c>
    </row>
    <row r="173" spans="1:18">
      <c r="A173" s="1226">
        <v>25</v>
      </c>
      <c r="B173" s="17" t="s">
        <v>3202</v>
      </c>
      <c r="C173" s="1169"/>
      <c r="D173" s="1105" t="s">
        <v>4587</v>
      </c>
      <c r="E173" s="1169"/>
      <c r="F173" s="1687">
        <v>34.5</v>
      </c>
      <c r="G173" s="1699">
        <v>11</v>
      </c>
      <c r="H173" s="1693"/>
      <c r="I173" s="1105"/>
      <c r="J173" s="1693">
        <v>25</v>
      </c>
      <c r="K173" s="1243">
        <v>2</v>
      </c>
      <c r="L173" s="1243"/>
      <c r="M173" s="1105"/>
      <c r="N173" s="1105"/>
      <c r="O173" s="1169"/>
      <c r="P173" s="1679"/>
      <c r="Q173" s="1681"/>
      <c r="R173" s="1226">
        <v>25</v>
      </c>
    </row>
    <row r="174" spans="1:18">
      <c r="A174" s="1226">
        <v>26</v>
      </c>
      <c r="B174" s="17" t="s">
        <v>3203</v>
      </c>
      <c r="C174" s="1169"/>
      <c r="D174" s="1105" t="s">
        <v>4587</v>
      </c>
      <c r="E174" s="1169"/>
      <c r="F174" s="1687">
        <v>34.5</v>
      </c>
      <c r="G174" s="1699">
        <v>12</v>
      </c>
      <c r="H174" s="1693"/>
      <c r="I174" s="1105"/>
      <c r="J174" s="1693">
        <v>14</v>
      </c>
      <c r="K174" s="1243">
        <v>1</v>
      </c>
      <c r="L174" s="1243"/>
      <c r="M174" s="1105"/>
      <c r="N174" s="1105"/>
      <c r="O174" s="1169"/>
      <c r="P174" s="1679"/>
      <c r="Q174" s="1681"/>
      <c r="R174" s="1226">
        <v>26</v>
      </c>
    </row>
    <row r="175" spans="1:18">
      <c r="A175" s="1226">
        <v>27</v>
      </c>
      <c r="B175" s="17" t="s">
        <v>3204</v>
      </c>
      <c r="C175" s="1169"/>
      <c r="D175" s="1105" t="s">
        <v>4587</v>
      </c>
      <c r="E175" s="1169"/>
      <c r="F175" s="1687">
        <v>115</v>
      </c>
      <c r="G175" s="1699">
        <v>13.8</v>
      </c>
      <c r="H175" s="1693"/>
      <c r="I175" s="1105"/>
      <c r="J175" s="1693">
        <v>75</v>
      </c>
      <c r="K175" s="1243">
        <v>1</v>
      </c>
      <c r="L175" s="1243"/>
      <c r="M175" s="1105"/>
      <c r="N175" s="1105"/>
      <c r="O175" s="1169"/>
      <c r="P175" s="1679"/>
      <c r="Q175" s="1681"/>
      <c r="R175" s="1226">
        <v>27</v>
      </c>
    </row>
    <row r="176" spans="1:18">
      <c r="A176" s="1226">
        <v>28</v>
      </c>
      <c r="B176" s="17" t="s">
        <v>3205</v>
      </c>
      <c r="C176" s="1169"/>
      <c r="D176" s="1105" t="s">
        <v>4587</v>
      </c>
      <c r="E176" s="1169"/>
      <c r="F176" s="1687">
        <v>34.5</v>
      </c>
      <c r="G176" s="1699">
        <v>12</v>
      </c>
      <c r="H176" s="1693"/>
      <c r="I176" s="1105"/>
      <c r="J176" s="1693">
        <v>25</v>
      </c>
      <c r="K176" s="1243">
        <v>2</v>
      </c>
      <c r="L176" s="1243"/>
      <c r="M176" s="1105"/>
      <c r="N176" s="1105"/>
      <c r="O176" s="1169"/>
      <c r="P176" s="1679"/>
      <c r="Q176" s="1681"/>
      <c r="R176" s="1226">
        <v>28</v>
      </c>
    </row>
    <row r="177" spans="1:18">
      <c r="A177" s="1226">
        <v>29</v>
      </c>
      <c r="B177" s="17" t="s">
        <v>3206</v>
      </c>
      <c r="C177" s="1169"/>
      <c r="D177" s="1105" t="s">
        <v>4587</v>
      </c>
      <c r="E177" s="1169"/>
      <c r="F177" s="1687">
        <v>34.5</v>
      </c>
      <c r="G177" s="1699">
        <v>11</v>
      </c>
      <c r="H177" s="1693"/>
      <c r="I177" s="1105"/>
      <c r="J177" s="1693">
        <v>75</v>
      </c>
      <c r="K177" s="1243">
        <v>2</v>
      </c>
      <c r="L177" s="1243"/>
      <c r="M177" s="1105"/>
      <c r="N177" s="1105"/>
      <c r="O177" s="1169"/>
      <c r="P177" s="1679"/>
      <c r="Q177" s="1681"/>
      <c r="R177" s="1226">
        <v>29</v>
      </c>
    </row>
    <row r="178" spans="1:18">
      <c r="A178" s="1226">
        <v>30</v>
      </c>
      <c r="B178" s="17" t="s">
        <v>3207</v>
      </c>
      <c r="C178" s="1169"/>
      <c r="D178" s="1105" t="s">
        <v>4587</v>
      </c>
      <c r="E178" s="1169"/>
      <c r="F178" s="1687">
        <v>34.5</v>
      </c>
      <c r="G178" s="1699">
        <v>12</v>
      </c>
      <c r="H178" s="1693"/>
      <c r="I178" s="1105"/>
      <c r="J178" s="1693">
        <v>37</v>
      </c>
      <c r="K178" s="1243">
        <v>2</v>
      </c>
      <c r="L178" s="1243"/>
      <c r="M178" s="1105"/>
      <c r="N178" s="1105"/>
      <c r="O178" s="1169"/>
      <c r="P178" s="1679"/>
      <c r="Q178" s="1681"/>
      <c r="R178" s="1226">
        <v>30</v>
      </c>
    </row>
    <row r="179" spans="1:18">
      <c r="A179" s="1226">
        <v>31</v>
      </c>
      <c r="B179" s="17" t="s">
        <v>3208</v>
      </c>
      <c r="C179" s="1169"/>
      <c r="D179" s="1105" t="s">
        <v>4587</v>
      </c>
      <c r="E179" s="1169"/>
      <c r="F179" s="1687">
        <v>34.5</v>
      </c>
      <c r="G179" s="1699">
        <v>12</v>
      </c>
      <c r="H179" s="1693"/>
      <c r="I179" s="1105"/>
      <c r="J179" s="1693">
        <v>14</v>
      </c>
      <c r="K179" s="1243">
        <v>1</v>
      </c>
      <c r="L179" s="1243"/>
      <c r="M179" s="1105"/>
      <c r="N179" s="1105"/>
      <c r="O179" s="1169"/>
      <c r="P179" s="1679"/>
      <c r="Q179" s="1681"/>
      <c r="R179" s="1226">
        <v>31</v>
      </c>
    </row>
    <row r="180" spans="1:18">
      <c r="A180" s="1226">
        <v>32</v>
      </c>
      <c r="B180" s="17" t="s">
        <v>3209</v>
      </c>
      <c r="C180" s="1169"/>
      <c r="D180" s="1105" t="s">
        <v>4587</v>
      </c>
      <c r="E180" s="1169"/>
      <c r="F180" s="1687">
        <v>34.5</v>
      </c>
      <c r="G180" s="1699">
        <v>4</v>
      </c>
      <c r="H180" s="1693"/>
      <c r="I180" s="1105"/>
      <c r="J180" s="1693">
        <v>7</v>
      </c>
      <c r="K180" s="1243">
        <v>1</v>
      </c>
      <c r="L180" s="1243"/>
      <c r="M180" s="1105"/>
      <c r="N180" s="1105"/>
      <c r="O180" s="1169"/>
      <c r="P180" s="1679"/>
      <c r="Q180" s="1681"/>
      <c r="R180" s="1226">
        <v>32</v>
      </c>
    </row>
    <row r="181" spans="1:18">
      <c r="A181" s="1226">
        <v>33</v>
      </c>
      <c r="B181" s="17" t="s">
        <v>3210</v>
      </c>
      <c r="C181" s="1169"/>
      <c r="D181" s="1105" t="s">
        <v>4587</v>
      </c>
      <c r="E181" s="1169"/>
      <c r="F181" s="1687">
        <v>34.5</v>
      </c>
      <c r="G181" s="1699">
        <v>12</v>
      </c>
      <c r="H181" s="1693"/>
      <c r="I181" s="1105"/>
      <c r="J181" s="1693">
        <v>14</v>
      </c>
      <c r="K181" s="1243">
        <v>1</v>
      </c>
      <c r="L181" s="1243">
        <v>1</v>
      </c>
      <c r="M181" s="1105"/>
      <c r="N181" s="1105"/>
      <c r="O181" s="1169"/>
      <c r="P181" s="1679"/>
      <c r="Q181" s="1681"/>
      <c r="R181" s="1226">
        <v>33</v>
      </c>
    </row>
    <row r="182" spans="1:18">
      <c r="A182" s="1226">
        <v>34</v>
      </c>
      <c r="B182" s="17" t="s">
        <v>3211</v>
      </c>
      <c r="C182" s="1169"/>
      <c r="D182" s="1105" t="s">
        <v>4587</v>
      </c>
      <c r="E182" s="1169"/>
      <c r="F182" s="1687">
        <v>34.5</v>
      </c>
      <c r="G182" s="1699">
        <v>12</v>
      </c>
      <c r="H182" s="1693"/>
      <c r="I182" s="1105"/>
      <c r="J182" s="1693">
        <v>14</v>
      </c>
      <c r="K182" s="1243">
        <v>1</v>
      </c>
      <c r="L182" s="1243"/>
      <c r="M182" s="1105"/>
      <c r="N182" s="1105"/>
      <c r="O182" s="1169"/>
      <c r="P182" s="1679"/>
      <c r="Q182" s="1681"/>
      <c r="R182" s="1226">
        <v>34</v>
      </c>
    </row>
    <row r="183" spans="1:18">
      <c r="A183" s="1226">
        <v>35</v>
      </c>
      <c r="B183" s="17" t="s">
        <v>3212</v>
      </c>
      <c r="C183" s="1169"/>
      <c r="D183" s="1105" t="s">
        <v>4587</v>
      </c>
      <c r="E183" s="1169"/>
      <c r="F183" s="1687">
        <v>34.5</v>
      </c>
      <c r="G183" s="1699">
        <v>4</v>
      </c>
      <c r="H183" s="1693"/>
      <c r="I183" s="1105"/>
      <c r="J183" s="1693">
        <v>7</v>
      </c>
      <c r="K183" s="1243">
        <v>1</v>
      </c>
      <c r="L183" s="1243"/>
      <c r="M183" s="1105"/>
      <c r="N183" s="1105"/>
      <c r="O183" s="1169"/>
      <c r="P183" s="1679"/>
      <c r="Q183" s="1681"/>
      <c r="R183" s="1226">
        <v>35</v>
      </c>
    </row>
    <row r="184" spans="1:18">
      <c r="A184" s="1226">
        <v>36</v>
      </c>
      <c r="B184" s="17" t="s">
        <v>3213</v>
      </c>
      <c r="C184" s="1169"/>
      <c r="D184" s="1105" t="s">
        <v>4587</v>
      </c>
      <c r="E184" s="1169"/>
      <c r="F184" s="1687">
        <v>34.5</v>
      </c>
      <c r="G184" s="1699">
        <v>4</v>
      </c>
      <c r="H184" s="1693"/>
      <c r="I184" s="1105"/>
      <c r="J184" s="1693">
        <v>6</v>
      </c>
      <c r="K184" s="1243">
        <v>2</v>
      </c>
      <c r="L184" s="1243"/>
      <c r="M184" s="1105"/>
      <c r="N184" s="1105"/>
      <c r="O184" s="1169"/>
      <c r="P184" s="1679"/>
      <c r="Q184" s="1681"/>
      <c r="R184" s="1226">
        <v>37</v>
      </c>
    </row>
    <row r="185" spans="1:18">
      <c r="A185" s="1226">
        <v>37</v>
      </c>
      <c r="B185" s="17" t="s">
        <v>3214</v>
      </c>
      <c r="C185" s="1169"/>
      <c r="D185" s="1105" t="s">
        <v>4587</v>
      </c>
      <c r="E185" s="1169"/>
      <c r="F185" s="1687">
        <v>34.5</v>
      </c>
      <c r="G185" s="1699">
        <v>4</v>
      </c>
      <c r="H185" s="1693"/>
      <c r="I185" s="1105"/>
      <c r="J185" s="1693">
        <v>7</v>
      </c>
      <c r="K185" s="1243">
        <v>1</v>
      </c>
      <c r="L185" s="1243"/>
      <c r="M185" s="1105"/>
      <c r="N185" s="1105"/>
      <c r="O185" s="1169"/>
      <c r="P185" s="1679"/>
      <c r="Q185" s="1681"/>
      <c r="R185" s="1226">
        <v>38</v>
      </c>
    </row>
    <row r="186" spans="1:18">
      <c r="A186" s="1226">
        <v>38</v>
      </c>
      <c r="B186" s="17" t="s">
        <v>3215</v>
      </c>
      <c r="C186" s="1169"/>
      <c r="D186" s="1105" t="s">
        <v>4587</v>
      </c>
      <c r="E186" s="1169"/>
      <c r="F186" s="1687">
        <v>34.5</v>
      </c>
      <c r="G186" s="1699">
        <v>4</v>
      </c>
      <c r="H186" s="1693"/>
      <c r="I186" s="1105"/>
      <c r="J186" s="1693">
        <v>4</v>
      </c>
      <c r="K186" s="1243">
        <v>1</v>
      </c>
      <c r="L186" s="1243"/>
      <c r="M186" s="1105"/>
      <c r="N186" s="1105"/>
      <c r="O186" s="1169"/>
      <c r="P186" s="1679"/>
      <c r="Q186" s="1681"/>
      <c r="R186" s="1226">
        <v>39</v>
      </c>
    </row>
    <row r="187" spans="1:18">
      <c r="A187" s="1226">
        <v>39</v>
      </c>
      <c r="B187" s="17" t="s">
        <v>3215</v>
      </c>
      <c r="C187" s="1169"/>
      <c r="D187" s="1105" t="s">
        <v>4587</v>
      </c>
      <c r="E187" s="1169"/>
      <c r="F187" s="1687">
        <v>34.5</v>
      </c>
      <c r="G187" s="1699">
        <v>12</v>
      </c>
      <c r="H187" s="1693"/>
      <c r="I187" s="1105"/>
      <c r="J187" s="1693">
        <v>14</v>
      </c>
      <c r="K187" s="1243">
        <v>1</v>
      </c>
      <c r="L187" s="1243"/>
      <c r="M187" s="1105"/>
      <c r="N187" s="1105"/>
      <c r="O187" s="1169"/>
      <c r="P187" s="1679"/>
      <c r="Q187" s="1681"/>
      <c r="R187" s="1226">
        <v>40</v>
      </c>
    </row>
    <row r="188" spans="1:18">
      <c r="A188" s="1226">
        <v>40</v>
      </c>
      <c r="B188" s="17" t="s">
        <v>3216</v>
      </c>
      <c r="C188" s="1169"/>
      <c r="D188" s="1105" t="s">
        <v>4587</v>
      </c>
      <c r="E188" s="1169"/>
      <c r="F188" s="1687">
        <v>34.5</v>
      </c>
      <c r="G188" s="1699">
        <v>4</v>
      </c>
      <c r="H188" s="1693"/>
      <c r="I188" s="1105"/>
      <c r="J188" s="1693">
        <v>8</v>
      </c>
      <c r="K188" s="1243">
        <v>2</v>
      </c>
      <c r="L188" s="1243"/>
      <c r="M188" s="1105"/>
      <c r="N188" s="1105"/>
      <c r="O188" s="1169"/>
      <c r="P188" s="1679"/>
      <c r="Q188" s="1681"/>
      <c r="R188" s="1226">
        <v>41</v>
      </c>
    </row>
    <row r="189" spans="1:18">
      <c r="A189" s="1226">
        <v>41</v>
      </c>
      <c r="B189" s="17" t="s">
        <v>3217</v>
      </c>
      <c r="C189" s="1169"/>
      <c r="D189" s="1105" t="s">
        <v>4587</v>
      </c>
      <c r="E189" s="1169"/>
      <c r="F189" s="1687">
        <v>34.5</v>
      </c>
      <c r="G189" s="1699">
        <v>4</v>
      </c>
      <c r="H189" s="1693"/>
      <c r="I189" s="1105"/>
      <c r="J189" s="1693">
        <v>7</v>
      </c>
      <c r="K189" s="1243">
        <v>2</v>
      </c>
      <c r="L189" s="1243"/>
      <c r="M189" s="1105"/>
      <c r="N189" s="1105"/>
      <c r="O189" s="1169"/>
      <c r="P189" s="1679"/>
      <c r="Q189" s="1681"/>
      <c r="R189" s="1226">
        <v>42</v>
      </c>
    </row>
    <row r="190" spans="1:18">
      <c r="A190" s="1226">
        <v>42</v>
      </c>
      <c r="B190" s="17" t="s">
        <v>3218</v>
      </c>
      <c r="C190" s="1169"/>
      <c r="D190" s="1105" t="s">
        <v>4588</v>
      </c>
      <c r="E190" s="1169"/>
      <c r="F190" s="1687">
        <v>115</v>
      </c>
      <c r="G190" s="1699">
        <v>34.5</v>
      </c>
      <c r="H190" s="1693"/>
      <c r="I190" s="1105"/>
      <c r="J190" s="1693">
        <v>40</v>
      </c>
      <c r="K190" s="1243">
        <v>2</v>
      </c>
      <c r="L190" s="1243">
        <v>1</v>
      </c>
      <c r="M190" s="1105"/>
      <c r="N190" s="1105"/>
      <c r="O190" s="1169"/>
      <c r="P190" s="1679"/>
      <c r="Q190" s="1681"/>
      <c r="R190" s="1226">
        <v>43</v>
      </c>
    </row>
    <row r="191" spans="1:18">
      <c r="A191" s="1226">
        <v>43</v>
      </c>
      <c r="B191" s="17" t="s">
        <v>3219</v>
      </c>
      <c r="C191" s="1169"/>
      <c r="D191" s="1105" t="s">
        <v>4587</v>
      </c>
      <c r="E191" s="1169"/>
      <c r="F191" s="1687">
        <v>34.5</v>
      </c>
      <c r="G191" s="1699">
        <v>2.4</v>
      </c>
      <c r="H191" s="1693"/>
      <c r="I191" s="1105"/>
      <c r="J191" s="1693">
        <v>1</v>
      </c>
      <c r="K191" s="1243">
        <v>3</v>
      </c>
      <c r="L191" s="1243">
        <v>1</v>
      </c>
      <c r="M191" s="1105"/>
      <c r="N191" s="1105"/>
      <c r="O191" s="1169"/>
      <c r="P191" s="1679"/>
      <c r="Q191" s="1681"/>
      <c r="R191" s="1226">
        <v>44</v>
      </c>
    </row>
    <row r="192" spans="1:18">
      <c r="A192" s="1226">
        <v>44</v>
      </c>
      <c r="B192" s="17" t="s">
        <v>3220</v>
      </c>
      <c r="C192" s="1169"/>
      <c r="D192" s="1105" t="s">
        <v>4587</v>
      </c>
      <c r="E192" s="1169"/>
      <c r="F192" s="1687">
        <v>34.5</v>
      </c>
      <c r="G192" s="1699">
        <v>4</v>
      </c>
      <c r="H192" s="1693"/>
      <c r="I192" s="1105"/>
      <c r="J192" s="1693">
        <v>5</v>
      </c>
      <c r="K192" s="1243">
        <v>3</v>
      </c>
      <c r="L192" s="1243"/>
      <c r="M192" s="1105"/>
      <c r="N192" s="1105"/>
      <c r="O192" s="1169"/>
      <c r="P192" s="1679"/>
      <c r="Q192" s="1681"/>
      <c r="R192" s="1226">
        <v>45</v>
      </c>
    </row>
    <row r="193" spans="1:18">
      <c r="A193" s="1226">
        <v>45</v>
      </c>
      <c r="B193" s="17" t="s">
        <v>3221</v>
      </c>
      <c r="C193" s="1169"/>
      <c r="D193" s="1105" t="s">
        <v>4587</v>
      </c>
      <c r="E193" s="1169"/>
      <c r="F193" s="1687">
        <v>34.5</v>
      </c>
      <c r="G193" s="1699">
        <v>4</v>
      </c>
      <c r="H193" s="1693"/>
      <c r="I193" s="1105"/>
      <c r="J193" s="1693">
        <v>10</v>
      </c>
      <c r="K193" s="1243">
        <v>2</v>
      </c>
      <c r="L193" s="1243"/>
      <c r="M193" s="1105"/>
      <c r="N193" s="1105"/>
      <c r="O193" s="1169"/>
      <c r="P193" s="1679"/>
      <c r="Q193" s="1681"/>
      <c r="R193" s="1226">
        <v>46</v>
      </c>
    </row>
    <row r="194" spans="1:18">
      <c r="A194" s="1226">
        <v>46</v>
      </c>
      <c r="B194" s="17" t="s">
        <v>3222</v>
      </c>
      <c r="C194" s="1169"/>
      <c r="D194" s="1105" t="s">
        <v>4587</v>
      </c>
      <c r="E194" s="1169"/>
      <c r="F194" s="1687">
        <v>115</v>
      </c>
      <c r="G194" s="1699">
        <v>12</v>
      </c>
      <c r="H194" s="1693"/>
      <c r="I194" s="1105"/>
      <c r="J194" s="1693">
        <v>22</v>
      </c>
      <c r="K194" s="1243">
        <v>1</v>
      </c>
      <c r="L194" s="1243"/>
      <c r="M194" s="17" t="s">
        <v>4589</v>
      </c>
      <c r="N194" s="1105"/>
      <c r="O194" s="1169"/>
      <c r="P194" s="1679">
        <v>2</v>
      </c>
      <c r="Q194" s="1681"/>
      <c r="R194" s="1226">
        <v>47</v>
      </c>
    </row>
    <row r="195" spans="1:18">
      <c r="A195" s="1226">
        <v>47</v>
      </c>
      <c r="B195" s="17" t="s">
        <v>3222</v>
      </c>
      <c r="C195" s="1169"/>
      <c r="D195" s="1105" t="s">
        <v>4588</v>
      </c>
      <c r="E195" s="1169"/>
      <c r="F195" s="1687">
        <v>115</v>
      </c>
      <c r="G195" s="1699">
        <v>34.5</v>
      </c>
      <c r="H195" s="1693"/>
      <c r="I195" s="1105"/>
      <c r="J195" s="1693">
        <v>112</v>
      </c>
      <c r="K195" s="1243">
        <v>2</v>
      </c>
      <c r="L195" s="1243">
        <v>1</v>
      </c>
      <c r="M195" s="1105"/>
      <c r="N195" s="1105"/>
      <c r="O195" s="1169"/>
      <c r="P195" s="1679"/>
      <c r="Q195" s="1681"/>
      <c r="R195" s="1226">
        <v>48</v>
      </c>
    </row>
    <row r="196" spans="1:18">
      <c r="A196" s="1226">
        <v>48</v>
      </c>
      <c r="B196" s="17" t="s">
        <v>3223</v>
      </c>
      <c r="C196" s="1169"/>
      <c r="D196" s="1105" t="s">
        <v>4587</v>
      </c>
      <c r="E196" s="1169"/>
      <c r="F196" s="1687">
        <v>34.5</v>
      </c>
      <c r="G196" s="1699">
        <v>4</v>
      </c>
      <c r="H196" s="1693"/>
      <c r="I196" s="1105"/>
      <c r="J196" s="1693">
        <v>4</v>
      </c>
      <c r="K196" s="1243">
        <v>1</v>
      </c>
      <c r="L196" s="1243"/>
      <c r="M196" s="1105"/>
      <c r="N196" s="1105"/>
      <c r="O196" s="1169"/>
      <c r="P196" s="1679"/>
      <c r="Q196" s="1681"/>
      <c r="R196" s="1226">
        <v>49</v>
      </c>
    </row>
    <row r="197" spans="1:18">
      <c r="A197" s="1226">
        <v>49</v>
      </c>
      <c r="B197" s="17" t="s">
        <v>3224</v>
      </c>
      <c r="C197" s="1169"/>
      <c r="D197" s="1105" t="s">
        <v>4587</v>
      </c>
      <c r="E197" s="1169"/>
      <c r="F197" s="1687">
        <v>34.5</v>
      </c>
      <c r="G197" s="1699">
        <v>2.4</v>
      </c>
      <c r="H197" s="1693"/>
      <c r="I197" s="1105"/>
      <c r="J197" s="1693">
        <v>3</v>
      </c>
      <c r="K197" s="1243">
        <v>3</v>
      </c>
      <c r="L197" s="1243">
        <v>1</v>
      </c>
      <c r="M197" s="1105"/>
      <c r="N197" s="1105"/>
      <c r="O197" s="1169"/>
      <c r="P197" s="1679"/>
      <c r="Q197" s="1681"/>
      <c r="R197" s="1226">
        <v>50</v>
      </c>
    </row>
    <row r="198" spans="1:18">
      <c r="A198" s="1226">
        <v>50</v>
      </c>
      <c r="B198" s="17" t="s">
        <v>3225</v>
      </c>
      <c r="C198" s="1169"/>
      <c r="D198" s="1105" t="s">
        <v>4587</v>
      </c>
      <c r="E198" s="1169"/>
      <c r="F198" s="1687">
        <v>34.5</v>
      </c>
      <c r="G198" s="1699">
        <v>4</v>
      </c>
      <c r="H198" s="1693"/>
      <c r="I198" s="1105"/>
      <c r="J198" s="1693">
        <v>13</v>
      </c>
      <c r="K198" s="1243">
        <v>3</v>
      </c>
      <c r="L198" s="1243">
        <v>1</v>
      </c>
      <c r="M198" s="1105"/>
      <c r="N198" s="1105"/>
      <c r="O198" s="1169"/>
      <c r="P198" s="1679"/>
      <c r="Q198" s="1681"/>
      <c r="R198" s="1226">
        <v>51</v>
      </c>
    </row>
    <row r="199" spans="1:18">
      <c r="A199" s="1226">
        <v>51</v>
      </c>
      <c r="B199" s="17" t="s">
        <v>3226</v>
      </c>
      <c r="C199" s="1169"/>
      <c r="D199" s="1105" t="s">
        <v>4587</v>
      </c>
      <c r="E199" s="1169"/>
      <c r="F199" s="1687">
        <v>34.5</v>
      </c>
      <c r="G199" s="1699">
        <v>4</v>
      </c>
      <c r="H199" s="1693"/>
      <c r="I199" s="1105"/>
      <c r="J199" s="1693">
        <v>10</v>
      </c>
      <c r="K199" s="1243">
        <v>3</v>
      </c>
      <c r="L199" s="1243">
        <v>1</v>
      </c>
      <c r="M199" s="1105"/>
      <c r="N199" s="1105"/>
      <c r="O199" s="1169"/>
      <c r="P199" s="1679"/>
      <c r="Q199" s="1681"/>
      <c r="R199" s="1226">
        <v>52</v>
      </c>
    </row>
    <row r="200" spans="1:18">
      <c r="A200" s="1226">
        <v>52</v>
      </c>
      <c r="B200" s="17" t="s">
        <v>3227</v>
      </c>
      <c r="C200" s="1169"/>
      <c r="D200" s="1105" t="s">
        <v>4587</v>
      </c>
      <c r="E200" s="1169"/>
      <c r="F200" s="1687">
        <v>34.5</v>
      </c>
      <c r="G200" s="1699">
        <v>4</v>
      </c>
      <c r="H200" s="1693"/>
      <c r="I200" s="1105"/>
      <c r="J200" s="1693">
        <v>5</v>
      </c>
      <c r="K200" s="1243">
        <v>3</v>
      </c>
      <c r="L200" s="1243">
        <v>1</v>
      </c>
      <c r="M200" s="1105"/>
      <c r="N200" s="1105"/>
      <c r="O200" s="1169"/>
      <c r="P200" s="1679"/>
      <c r="Q200" s="1681"/>
      <c r="R200" s="1226">
        <v>53</v>
      </c>
    </row>
    <row r="201" spans="1:18">
      <c r="A201" s="1226">
        <v>53</v>
      </c>
      <c r="B201" s="17" t="s">
        <v>3228</v>
      </c>
      <c r="C201" s="1169"/>
      <c r="D201" s="1105" t="s">
        <v>4587</v>
      </c>
      <c r="E201" s="1169"/>
      <c r="F201" s="1687">
        <v>34.5</v>
      </c>
      <c r="G201" s="1699">
        <v>4</v>
      </c>
      <c r="H201" s="1693"/>
      <c r="I201" s="1105"/>
      <c r="J201" s="1693">
        <v>5</v>
      </c>
      <c r="K201" s="1243">
        <v>3</v>
      </c>
      <c r="L201" s="1243">
        <v>1</v>
      </c>
      <c r="M201" s="1105"/>
      <c r="N201" s="1105"/>
      <c r="O201" s="1169"/>
      <c r="P201" s="1679"/>
      <c r="Q201" s="1681"/>
      <c r="R201" s="1226">
        <v>54</v>
      </c>
    </row>
    <row r="202" spans="1:18">
      <c r="A202" s="1226">
        <v>54</v>
      </c>
      <c r="B202" s="17" t="s">
        <v>3229</v>
      </c>
      <c r="C202" s="1169"/>
      <c r="D202" s="1105" t="s">
        <v>4587</v>
      </c>
      <c r="E202" s="1169"/>
      <c r="F202" s="1687">
        <v>34.5</v>
      </c>
      <c r="G202" s="1699">
        <v>4</v>
      </c>
      <c r="H202" s="1693"/>
      <c r="I202" s="1105"/>
      <c r="J202" s="1693">
        <v>7</v>
      </c>
      <c r="K202" s="1243">
        <v>2</v>
      </c>
      <c r="L202" s="1243"/>
      <c r="M202" s="1105"/>
      <c r="N202" s="1105"/>
      <c r="O202" s="1169"/>
      <c r="P202" s="1679"/>
      <c r="Q202" s="1681"/>
      <c r="R202" s="1226">
        <v>55</v>
      </c>
    </row>
    <row r="203" spans="1:18">
      <c r="A203" s="1226">
        <v>55</v>
      </c>
      <c r="B203" s="17" t="s">
        <v>3230</v>
      </c>
      <c r="C203" s="1169"/>
      <c r="D203" s="1105" t="s">
        <v>4587</v>
      </c>
      <c r="E203" s="1169"/>
      <c r="F203" s="1687">
        <v>115</v>
      </c>
      <c r="G203" s="1699">
        <v>4</v>
      </c>
      <c r="H203" s="1693"/>
      <c r="I203" s="1105"/>
      <c r="J203" s="1693">
        <v>10</v>
      </c>
      <c r="K203" s="1243">
        <v>1</v>
      </c>
      <c r="L203" s="1243"/>
      <c r="M203" s="1105"/>
      <c r="N203" s="1105"/>
      <c r="O203" s="1169"/>
      <c r="P203" s="1679"/>
      <c r="Q203" s="1681"/>
      <c r="R203" s="1226">
        <v>56</v>
      </c>
    </row>
    <row r="204" spans="1:18">
      <c r="A204" s="1226">
        <v>56</v>
      </c>
      <c r="B204" s="17" t="s">
        <v>3231</v>
      </c>
      <c r="C204" s="1169"/>
      <c r="D204" s="1105" t="s">
        <v>4587</v>
      </c>
      <c r="E204" s="1169"/>
      <c r="F204" s="1687">
        <v>34.5</v>
      </c>
      <c r="G204" s="1699">
        <v>4</v>
      </c>
      <c r="H204" s="1693"/>
      <c r="I204" s="1105"/>
      <c r="J204" s="1693">
        <v>9</v>
      </c>
      <c r="K204" s="1243">
        <v>3</v>
      </c>
      <c r="L204" s="1243"/>
      <c r="M204" s="1105"/>
      <c r="N204" s="1105"/>
      <c r="O204" s="1169"/>
      <c r="P204" s="1679"/>
      <c r="Q204" s="1681"/>
      <c r="R204" s="1226">
        <v>57</v>
      </c>
    </row>
    <row r="205" spans="1:18">
      <c r="A205" s="1226">
        <v>57</v>
      </c>
      <c r="B205" s="17" t="s">
        <v>3232</v>
      </c>
      <c r="C205" s="1169"/>
      <c r="D205" s="1105" t="s">
        <v>4588</v>
      </c>
      <c r="E205" s="1169"/>
      <c r="F205" s="1687">
        <v>115</v>
      </c>
      <c r="G205" s="1699">
        <v>34.5</v>
      </c>
      <c r="H205" s="1693"/>
      <c r="I205" s="1105"/>
      <c r="J205" s="1693">
        <v>56</v>
      </c>
      <c r="K205" s="1243">
        <v>1</v>
      </c>
      <c r="L205" s="1243"/>
      <c r="M205" s="1105"/>
      <c r="N205" s="1105"/>
      <c r="O205" s="1169"/>
      <c r="P205" s="1679"/>
      <c r="Q205" s="1681"/>
      <c r="R205" s="1226">
        <v>58</v>
      </c>
    </row>
    <row r="206" spans="1:18" ht="15.6" thickBot="1">
      <c r="A206" s="1226">
        <v>58</v>
      </c>
      <c r="B206" s="113" t="s">
        <v>3233</v>
      </c>
      <c r="C206" s="1193"/>
      <c r="D206" s="1192" t="s">
        <v>4587</v>
      </c>
      <c r="E206" s="1193"/>
      <c r="F206" s="1688">
        <v>34.5</v>
      </c>
      <c r="G206" s="1700">
        <v>4</v>
      </c>
      <c r="H206" s="1694"/>
      <c r="I206" s="1105"/>
      <c r="J206" s="1694">
        <v>4</v>
      </c>
      <c r="K206" s="1345">
        <v>1</v>
      </c>
      <c r="L206" s="1345"/>
      <c r="M206" s="113" t="s">
        <v>4589</v>
      </c>
      <c r="N206" s="1158"/>
      <c r="O206" s="1193"/>
      <c r="P206" s="1680">
        <v>2</v>
      </c>
      <c r="Q206" s="1682"/>
      <c r="R206" s="1245">
        <v>59</v>
      </c>
    </row>
    <row r="207" spans="1:18">
      <c r="G207" s="1734"/>
      <c r="K207" s="1735"/>
    </row>
    <row r="208" spans="1:18">
      <c r="A208" s="69" t="s">
        <v>4703</v>
      </c>
      <c r="B208" s="1106"/>
      <c r="C208" s="1106"/>
      <c r="D208" s="1106"/>
      <c r="E208" s="1106"/>
      <c r="F208" s="1106"/>
      <c r="G208" s="1106"/>
      <c r="H208" s="1106"/>
      <c r="I208" s="1105"/>
      <c r="J208" s="69" t="s">
        <v>4704</v>
      </c>
      <c r="K208" s="1106"/>
      <c r="L208" s="1106"/>
      <c r="M208" s="1106"/>
      <c r="N208" s="1106"/>
      <c r="O208" s="1106"/>
      <c r="P208" s="1106"/>
      <c r="Q208" s="1106"/>
      <c r="R208" s="1106"/>
    </row>
    <row r="209" spans="1:18">
      <c r="G209" s="1734"/>
      <c r="K209" s="1736"/>
    </row>
    <row r="210" spans="1:18">
      <c r="G210" s="1734"/>
    </row>
    <row r="212" spans="1:18" ht="16.2" thickBot="1">
      <c r="A212" s="1175" t="str">
        <f>'Data Sheet'!$C$25</f>
        <v>Rochester Gas &amp; Electric Corporation</v>
      </c>
      <c r="B212" s="1158"/>
      <c r="C212" s="1158"/>
      <c r="D212" s="1158"/>
      <c r="E212" s="1158"/>
      <c r="F212" s="1248" t="str">
        <f>'Data Sheet'!$C$40</f>
        <v xml:space="preserve"> </v>
      </c>
      <c r="G212" s="1158" t="str">
        <f>'Data Sheet'!$C$38</f>
        <v>12/31/2013</v>
      </c>
      <c r="H212" s="1228"/>
      <c r="I212" s="1105"/>
      <c r="J212" s="1175" t="str">
        <f>'Data Sheet'!$C$25</f>
        <v>Rochester Gas &amp; Electric Corporation</v>
      </c>
      <c r="K212" s="1158"/>
      <c r="L212" s="1158"/>
      <c r="M212" s="1158"/>
      <c r="N212" s="1158"/>
      <c r="O212" s="1158"/>
      <c r="P212" s="1248" t="str">
        <f>'Data Sheet'!$C$40</f>
        <v xml:space="preserve"> </v>
      </c>
      <c r="Q212" s="1158" t="str">
        <f>'Data Sheet'!$C$38</f>
        <v>12/31/2013</v>
      </c>
      <c r="R212" s="1158"/>
    </row>
    <row r="213" spans="1:18" ht="16.2" thickBot="1">
      <c r="A213" s="802" t="s">
        <v>3791</v>
      </c>
      <c r="B213" s="729"/>
      <c r="C213" s="729"/>
      <c r="D213" s="1228"/>
      <c r="E213" s="1228"/>
      <c r="F213" s="1230"/>
      <c r="G213" s="1230"/>
      <c r="H213" s="1239"/>
      <c r="I213" s="1105"/>
      <c r="J213" s="802" t="s">
        <v>3791</v>
      </c>
      <c r="K213" s="729"/>
      <c r="L213" s="729"/>
      <c r="M213" s="1228"/>
      <c r="N213" s="1228"/>
      <c r="O213" s="1228"/>
      <c r="P213" s="1230"/>
      <c r="Q213" s="1230"/>
      <c r="R213" s="1239"/>
    </row>
    <row r="214" spans="1:18">
      <c r="A214" s="1222"/>
      <c r="B214" s="1105"/>
      <c r="C214" s="1169"/>
      <c r="D214" s="1151"/>
      <c r="E214" s="1118"/>
      <c r="F214" s="1106"/>
      <c r="G214" s="1106"/>
      <c r="H214" s="1207"/>
      <c r="I214" s="1105"/>
      <c r="J214" s="1222"/>
      <c r="K214" s="1169"/>
      <c r="L214" s="1169"/>
      <c r="M214" s="1106" t="s">
        <v>4440</v>
      </c>
      <c r="N214" s="1106"/>
      <c r="O214" s="1106"/>
      <c r="P214" s="1106"/>
      <c r="Q214" s="1167"/>
      <c r="R214" s="1232"/>
    </row>
    <row r="215" spans="1:18" ht="15.6" thickBot="1">
      <c r="A215" s="1235"/>
      <c r="B215" s="1151"/>
      <c r="C215" s="1118"/>
      <c r="D215" s="1151"/>
      <c r="E215" s="1118"/>
      <c r="F215" s="1228" t="s">
        <v>4441</v>
      </c>
      <c r="G215" s="1228"/>
      <c r="H215" s="1239"/>
      <c r="I215" s="1105"/>
      <c r="J215" s="1235" t="s">
        <v>4442</v>
      </c>
      <c r="K215" s="1118" t="s">
        <v>4443</v>
      </c>
      <c r="L215" s="1118" t="s">
        <v>4443</v>
      </c>
      <c r="M215" s="1228" t="s">
        <v>4444</v>
      </c>
      <c r="N215" s="1228"/>
      <c r="O215" s="1228"/>
      <c r="P215" s="1228"/>
      <c r="Q215" s="1239"/>
      <c r="R215" s="1118"/>
    </row>
    <row r="216" spans="1:18">
      <c r="A216" s="1235"/>
      <c r="B216" s="1151"/>
      <c r="C216" s="1118"/>
      <c r="D216" s="1151"/>
      <c r="E216" s="1118"/>
      <c r="F216" s="1118"/>
      <c r="G216" s="1167"/>
      <c r="H216" s="1118"/>
      <c r="I216" s="1105"/>
      <c r="J216" s="1235" t="s">
        <v>4445</v>
      </c>
      <c r="K216" s="1118" t="s">
        <v>4446</v>
      </c>
      <c r="L216" s="1118" t="s">
        <v>4447</v>
      </c>
      <c r="M216" s="1151"/>
      <c r="N216" s="1151"/>
      <c r="O216" s="1118"/>
      <c r="P216" s="1118"/>
      <c r="Q216" s="1167"/>
      <c r="R216" s="1118"/>
    </row>
    <row r="217" spans="1:18">
      <c r="A217" s="1235" t="s">
        <v>1357</v>
      </c>
      <c r="B217" s="1106" t="s">
        <v>4448</v>
      </c>
      <c r="C217" s="1167"/>
      <c r="D217" s="1106" t="s">
        <v>4449</v>
      </c>
      <c r="E217" s="1167"/>
      <c r="F217" s="1118"/>
      <c r="G217" s="1167"/>
      <c r="H217" s="1118"/>
      <c r="I217" s="1105"/>
      <c r="J217" s="1235" t="s">
        <v>4450</v>
      </c>
      <c r="K217" s="1118" t="s">
        <v>4451</v>
      </c>
      <c r="L217" s="1118" t="s">
        <v>4446</v>
      </c>
      <c r="M217" s="1106"/>
      <c r="N217" s="1106"/>
      <c r="O217" s="1167"/>
      <c r="P217" s="1118" t="s">
        <v>1416</v>
      </c>
      <c r="Q217" s="1167" t="s">
        <v>4452</v>
      </c>
      <c r="R217" s="1118" t="s">
        <v>1357</v>
      </c>
    </row>
    <row r="218" spans="1:18">
      <c r="A218" s="1235" t="s">
        <v>1360</v>
      </c>
      <c r="B218" s="1105"/>
      <c r="C218" s="1169"/>
      <c r="D218" s="1151"/>
      <c r="E218" s="1118"/>
      <c r="F218" s="1118" t="s">
        <v>4716</v>
      </c>
      <c r="G218" s="1167" t="s">
        <v>4453</v>
      </c>
      <c r="H218" s="1118" t="s">
        <v>4454</v>
      </c>
      <c r="I218" s="1105"/>
      <c r="J218" s="1235" t="s">
        <v>4455</v>
      </c>
      <c r="K218" s="1118" t="s">
        <v>2520</v>
      </c>
      <c r="L218" s="1118" t="s">
        <v>4451</v>
      </c>
      <c r="M218" s="1106" t="s">
        <v>4456</v>
      </c>
      <c r="N218" s="1106"/>
      <c r="O218" s="1167"/>
      <c r="P218" s="1118" t="s">
        <v>4457</v>
      </c>
      <c r="Q218" s="1167" t="s">
        <v>4458</v>
      </c>
      <c r="R218" s="1118" t="s">
        <v>1360</v>
      </c>
    </row>
    <row r="219" spans="1:18">
      <c r="A219" s="1226"/>
      <c r="B219" s="1105"/>
      <c r="C219" s="1118"/>
      <c r="D219" s="1105"/>
      <c r="E219" s="1118"/>
      <c r="F219" s="1118"/>
      <c r="G219" s="1167"/>
      <c r="H219" s="1169"/>
      <c r="I219" s="1105"/>
      <c r="J219" s="1226"/>
      <c r="K219" s="1169"/>
      <c r="L219" s="1118"/>
      <c r="M219" s="1105"/>
      <c r="N219" s="1105"/>
      <c r="O219" s="1118"/>
      <c r="P219" s="1118"/>
      <c r="Q219" s="1118"/>
      <c r="R219" s="1169"/>
    </row>
    <row r="220" spans="1:18" ht="15.6" thickBot="1">
      <c r="A220" s="1245"/>
      <c r="B220" s="1228" t="s">
        <v>446</v>
      </c>
      <c r="C220" s="1239"/>
      <c r="D220" s="1228" t="s">
        <v>447</v>
      </c>
      <c r="E220" s="1239"/>
      <c r="F220" s="1238" t="s">
        <v>448</v>
      </c>
      <c r="G220" s="1239" t="s">
        <v>449</v>
      </c>
      <c r="H220" s="1239" t="s">
        <v>1953</v>
      </c>
      <c r="I220" s="1105"/>
      <c r="J220" s="1237" t="s">
        <v>1954</v>
      </c>
      <c r="K220" s="1237" t="s">
        <v>1955</v>
      </c>
      <c r="L220" s="1237" t="s">
        <v>1956</v>
      </c>
      <c r="M220" s="1228" t="s">
        <v>1957</v>
      </c>
      <c r="N220" s="1228"/>
      <c r="O220" s="1239"/>
      <c r="P220" s="1238" t="s">
        <v>1958</v>
      </c>
      <c r="Q220" s="1238" t="s">
        <v>1959</v>
      </c>
      <c r="R220" s="1238"/>
    </row>
    <row r="221" spans="1:18">
      <c r="A221" s="1226">
        <v>1</v>
      </c>
      <c r="B221" s="17" t="s">
        <v>3235</v>
      </c>
      <c r="C221" s="1169"/>
      <c r="D221" s="1105" t="s">
        <v>4587</v>
      </c>
      <c r="E221" s="1167"/>
      <c r="F221" s="1732">
        <v>34.5</v>
      </c>
      <c r="G221" s="1697">
        <v>4</v>
      </c>
      <c r="H221" s="1693"/>
      <c r="I221" s="1105"/>
      <c r="J221" s="1693">
        <v>5</v>
      </c>
      <c r="K221" s="1243">
        <v>3</v>
      </c>
      <c r="L221" s="1243"/>
      <c r="M221" s="1105"/>
      <c r="N221" s="1105"/>
      <c r="O221" s="1167"/>
      <c r="P221" s="1679"/>
      <c r="Q221" s="1681"/>
      <c r="R221" s="1226">
        <v>1</v>
      </c>
    </row>
    <row r="222" spans="1:18">
      <c r="A222" s="1226">
        <v>2</v>
      </c>
      <c r="B222" s="17" t="s">
        <v>3236</v>
      </c>
      <c r="C222" s="1169"/>
      <c r="D222" s="1105" t="s">
        <v>4587</v>
      </c>
      <c r="E222" s="1118"/>
      <c r="F222" s="1732">
        <v>34.5</v>
      </c>
      <c r="G222" s="1698">
        <v>12</v>
      </c>
      <c r="H222" s="1693"/>
      <c r="I222" s="1105"/>
      <c r="J222" s="1693">
        <v>11</v>
      </c>
      <c r="K222" s="1243">
        <v>1</v>
      </c>
      <c r="L222" s="1243"/>
      <c r="M222" s="1105"/>
      <c r="N222" s="1105"/>
      <c r="O222" s="1118"/>
      <c r="P222" s="1679"/>
      <c r="Q222" s="1681"/>
      <c r="R222" s="1226">
        <v>2</v>
      </c>
    </row>
    <row r="223" spans="1:18">
      <c r="A223" s="1226">
        <v>3</v>
      </c>
      <c r="B223" s="17" t="s">
        <v>3237</v>
      </c>
      <c r="C223" s="1169"/>
      <c r="D223" s="1105" t="s">
        <v>4587</v>
      </c>
      <c r="E223" s="1118"/>
      <c r="F223" s="1732">
        <v>34.5</v>
      </c>
      <c r="G223" s="1698">
        <v>4</v>
      </c>
      <c r="H223" s="1693"/>
      <c r="I223" s="1105"/>
      <c r="J223" s="1693">
        <v>5</v>
      </c>
      <c r="K223" s="1243">
        <v>3</v>
      </c>
      <c r="L223" s="1243"/>
      <c r="M223" s="1105"/>
      <c r="N223" s="1105"/>
      <c r="O223" s="1118"/>
      <c r="P223" s="1679"/>
      <c r="Q223" s="1681"/>
      <c r="R223" s="1226">
        <v>3</v>
      </c>
    </row>
    <row r="224" spans="1:18">
      <c r="A224" s="1226">
        <v>4</v>
      </c>
      <c r="B224" s="17" t="s">
        <v>3234</v>
      </c>
      <c r="C224" s="1169"/>
      <c r="D224" s="1105" t="s">
        <v>4587</v>
      </c>
      <c r="E224" s="1118"/>
      <c r="F224" s="1732">
        <v>34.5</v>
      </c>
      <c r="G224" s="1698">
        <v>4</v>
      </c>
      <c r="H224" s="1693"/>
      <c r="I224" s="1105"/>
      <c r="J224" s="1693">
        <v>5</v>
      </c>
      <c r="K224" s="1243">
        <v>1</v>
      </c>
      <c r="L224" s="1243"/>
      <c r="M224" s="1105"/>
      <c r="N224" s="1105"/>
      <c r="O224" s="1118"/>
      <c r="P224" s="1679"/>
      <c r="Q224" s="1681"/>
      <c r="R224" s="1226">
        <v>4</v>
      </c>
    </row>
    <row r="225" spans="1:18">
      <c r="A225" s="1226">
        <v>5</v>
      </c>
      <c r="B225" s="17" t="s">
        <v>3238</v>
      </c>
      <c r="C225" s="1169"/>
      <c r="D225" s="1105" t="s">
        <v>4587</v>
      </c>
      <c r="E225" s="1118"/>
      <c r="F225" s="1732">
        <v>34.5</v>
      </c>
      <c r="G225" s="1698">
        <v>12</v>
      </c>
      <c r="H225" s="1693"/>
      <c r="I225" s="1105"/>
      <c r="J225" s="1693">
        <v>11</v>
      </c>
      <c r="K225" s="1243">
        <v>1</v>
      </c>
      <c r="L225" s="1243"/>
      <c r="M225" s="17" t="s">
        <v>4589</v>
      </c>
      <c r="N225" s="1105"/>
      <c r="O225" s="1118"/>
      <c r="P225" s="1679">
        <v>1</v>
      </c>
      <c r="Q225" s="1681"/>
      <c r="R225" s="1226">
        <v>5</v>
      </c>
    </row>
    <row r="226" spans="1:18">
      <c r="A226" s="1241">
        <v>6</v>
      </c>
      <c r="B226" s="17" t="s">
        <v>3239</v>
      </c>
      <c r="C226" s="1169"/>
      <c r="D226" s="1105" t="s">
        <v>4587</v>
      </c>
      <c r="E226" s="1169"/>
      <c r="F226" s="1687">
        <v>34.5</v>
      </c>
      <c r="G226" s="1699">
        <v>12</v>
      </c>
      <c r="H226" s="1693"/>
      <c r="I226" s="1105"/>
      <c r="J226" s="1701">
        <v>7</v>
      </c>
      <c r="K226" s="1243">
        <v>1</v>
      </c>
      <c r="L226" s="1243"/>
      <c r="M226" s="1105"/>
      <c r="N226" s="1105"/>
      <c r="O226" s="1169"/>
      <c r="P226" s="1679"/>
      <c r="Q226" s="1681"/>
      <c r="R226" s="1241">
        <v>6</v>
      </c>
    </row>
    <row r="227" spans="1:18">
      <c r="A227" s="1241">
        <v>7</v>
      </c>
      <c r="B227" s="17" t="s">
        <v>3240</v>
      </c>
      <c r="C227" s="1169"/>
      <c r="D227" s="1105" t="s">
        <v>4587</v>
      </c>
      <c r="E227" s="1169"/>
      <c r="F227" s="1687">
        <v>34.5</v>
      </c>
      <c r="G227" s="1699">
        <v>12</v>
      </c>
      <c r="H227" s="1693"/>
      <c r="I227" s="1105"/>
      <c r="J227" s="1701">
        <v>11</v>
      </c>
      <c r="K227" s="1243">
        <v>1</v>
      </c>
      <c r="L227" s="1243"/>
      <c r="M227" s="17" t="s">
        <v>4589</v>
      </c>
      <c r="N227" s="1105"/>
      <c r="O227" s="1169"/>
      <c r="P227" s="1679">
        <v>1</v>
      </c>
      <c r="Q227" s="1681"/>
      <c r="R227" s="1241">
        <v>7</v>
      </c>
    </row>
    <row r="228" spans="1:18">
      <c r="A228" s="1241">
        <v>8</v>
      </c>
      <c r="B228" s="17" t="s">
        <v>3241</v>
      </c>
      <c r="C228" s="1169"/>
      <c r="D228" s="1105" t="s">
        <v>4588</v>
      </c>
      <c r="E228" s="1169"/>
      <c r="F228" s="1687">
        <v>115</v>
      </c>
      <c r="G228" s="1699">
        <v>34.5</v>
      </c>
      <c r="H228" s="1693"/>
      <c r="I228" s="1105"/>
      <c r="J228" s="1701">
        <v>56</v>
      </c>
      <c r="K228" s="1243">
        <v>1</v>
      </c>
      <c r="L228" s="1243"/>
      <c r="M228" s="1105"/>
      <c r="N228" s="1105"/>
      <c r="O228" s="1169"/>
      <c r="P228" s="1679"/>
      <c r="Q228" s="1681"/>
      <c r="R228" s="1241">
        <v>8</v>
      </c>
    </row>
    <row r="229" spans="1:18">
      <c r="A229" s="1241">
        <v>9</v>
      </c>
      <c r="B229" s="17" t="s">
        <v>3242</v>
      </c>
      <c r="C229" s="1169"/>
      <c r="D229" s="1105" t="s">
        <v>4587</v>
      </c>
      <c r="E229" s="1169"/>
      <c r="F229" s="1687">
        <v>34.5</v>
      </c>
      <c r="G229" s="1699">
        <v>12</v>
      </c>
      <c r="H229" s="1693"/>
      <c r="I229" s="1105"/>
      <c r="J229" s="1701">
        <v>7</v>
      </c>
      <c r="K229" s="1243">
        <v>1</v>
      </c>
      <c r="L229" s="1243"/>
      <c r="M229" s="1105"/>
      <c r="N229" s="1105"/>
      <c r="O229" s="1169"/>
      <c r="P229" s="1679"/>
      <c r="Q229" s="1681"/>
      <c r="R229" s="1241">
        <v>9</v>
      </c>
    </row>
    <row r="230" spans="1:18">
      <c r="A230" s="1241">
        <v>10</v>
      </c>
      <c r="B230" s="17" t="s">
        <v>3243</v>
      </c>
      <c r="C230" s="1169"/>
      <c r="D230" s="1105" t="s">
        <v>4588</v>
      </c>
      <c r="E230" s="1169"/>
      <c r="F230" s="1687">
        <v>115</v>
      </c>
      <c r="G230" s="1699">
        <v>34.5</v>
      </c>
      <c r="H230" s="1693"/>
      <c r="I230" s="1105"/>
      <c r="J230" s="1701">
        <v>100</v>
      </c>
      <c r="K230" s="1243">
        <v>2</v>
      </c>
      <c r="L230" s="1243">
        <v>1</v>
      </c>
      <c r="M230" s="17" t="s">
        <v>4589</v>
      </c>
      <c r="N230" s="1105"/>
      <c r="O230" s="1169"/>
      <c r="P230" s="1679">
        <v>2</v>
      </c>
      <c r="Q230" s="1681"/>
      <c r="R230" s="1241">
        <v>10</v>
      </c>
    </row>
    <row r="231" spans="1:18">
      <c r="A231" s="1241">
        <v>11</v>
      </c>
      <c r="B231" s="17" t="s">
        <v>3243</v>
      </c>
      <c r="C231" s="1169"/>
      <c r="D231" s="1105" t="s">
        <v>4587</v>
      </c>
      <c r="E231" s="1169"/>
      <c r="F231" s="1687">
        <v>34.5</v>
      </c>
      <c r="G231" s="1699">
        <v>4</v>
      </c>
      <c r="H231" s="1693"/>
      <c r="I231" s="1105"/>
      <c r="J231" s="1701">
        <v>1</v>
      </c>
      <c r="K231" s="1243">
        <v>1</v>
      </c>
      <c r="L231" s="1243"/>
      <c r="M231" s="1105"/>
      <c r="N231" s="1105"/>
      <c r="O231" s="1169"/>
      <c r="P231" s="1679"/>
      <c r="Q231" s="1681"/>
      <c r="R231" s="1241">
        <v>11</v>
      </c>
    </row>
    <row r="232" spans="1:18">
      <c r="A232" s="1241">
        <v>12</v>
      </c>
      <c r="B232" s="17" t="s">
        <v>3244</v>
      </c>
      <c r="C232" s="1169"/>
      <c r="D232" s="1105" t="s">
        <v>4587</v>
      </c>
      <c r="E232" s="1169"/>
      <c r="F232" s="1687">
        <v>34.5</v>
      </c>
      <c r="G232" s="1699">
        <v>4</v>
      </c>
      <c r="H232" s="1693"/>
      <c r="I232" s="1105"/>
      <c r="J232" s="1701">
        <v>6</v>
      </c>
      <c r="K232" s="1243">
        <v>1</v>
      </c>
      <c r="L232" s="1243"/>
      <c r="M232" s="1105"/>
      <c r="N232" s="1105"/>
      <c r="O232" s="1169"/>
      <c r="P232" s="1679"/>
      <c r="Q232" s="1681"/>
      <c r="R232" s="1241">
        <v>12</v>
      </c>
    </row>
    <row r="233" spans="1:18">
      <c r="A233" s="1241">
        <v>13</v>
      </c>
      <c r="B233" s="17" t="s">
        <v>3244</v>
      </c>
      <c r="C233" s="1169"/>
      <c r="D233" s="1105" t="s">
        <v>4587</v>
      </c>
      <c r="E233" s="1169"/>
      <c r="F233" s="1687">
        <v>34.5</v>
      </c>
      <c r="G233" s="1699">
        <v>12</v>
      </c>
      <c r="H233" s="1693"/>
      <c r="I233" s="1105"/>
      <c r="J233" s="1701">
        <v>7</v>
      </c>
      <c r="K233" s="1243">
        <v>1</v>
      </c>
      <c r="L233" s="1243"/>
      <c r="M233" s="1105"/>
      <c r="N233" s="1105"/>
      <c r="O233" s="1169"/>
      <c r="P233" s="1679"/>
      <c r="Q233" s="1681"/>
      <c r="R233" s="1241">
        <v>13</v>
      </c>
    </row>
    <row r="234" spans="1:18">
      <c r="A234" s="1241">
        <v>14</v>
      </c>
      <c r="B234" s="17" t="s">
        <v>3245</v>
      </c>
      <c r="C234" s="1169"/>
      <c r="D234" s="1105" t="s">
        <v>4587</v>
      </c>
      <c r="E234" s="1169"/>
      <c r="F234" s="1687">
        <v>34.5</v>
      </c>
      <c r="G234" s="1699">
        <v>4</v>
      </c>
      <c r="H234" s="1693"/>
      <c r="I234" s="1105"/>
      <c r="J234" s="1701">
        <v>8</v>
      </c>
      <c r="K234" s="1243">
        <v>6</v>
      </c>
      <c r="L234" s="1243"/>
      <c r="M234" s="1105"/>
      <c r="N234" s="1105"/>
      <c r="O234" s="1169"/>
      <c r="P234" s="1679"/>
      <c r="Q234" s="1681"/>
      <c r="R234" s="1241">
        <v>14</v>
      </c>
    </row>
    <row r="235" spans="1:18">
      <c r="A235" s="1241">
        <v>15</v>
      </c>
      <c r="B235" s="17" t="s">
        <v>3246</v>
      </c>
      <c r="C235" s="1169"/>
      <c r="D235" s="1105" t="s">
        <v>4587</v>
      </c>
      <c r="E235" s="1169"/>
      <c r="F235" s="1687">
        <v>34.5</v>
      </c>
      <c r="G235" s="1699">
        <v>4</v>
      </c>
      <c r="H235" s="1693"/>
      <c r="I235" s="1105"/>
      <c r="J235" s="1701">
        <v>12</v>
      </c>
      <c r="K235" s="1243">
        <v>3</v>
      </c>
      <c r="L235" s="1243"/>
      <c r="M235" s="1105"/>
      <c r="N235" s="1105"/>
      <c r="O235" s="1169"/>
      <c r="P235" s="1679"/>
      <c r="Q235" s="1681"/>
      <c r="R235" s="1241">
        <v>15</v>
      </c>
    </row>
    <row r="236" spans="1:18">
      <c r="A236" s="1241">
        <v>16</v>
      </c>
      <c r="B236" s="17" t="s">
        <v>3247</v>
      </c>
      <c r="C236" s="1169"/>
      <c r="D236" s="1105" t="s">
        <v>4587</v>
      </c>
      <c r="E236" s="1169"/>
      <c r="F236" s="1687">
        <v>34.5</v>
      </c>
      <c r="G236" s="1699">
        <v>4</v>
      </c>
      <c r="H236" s="1693"/>
      <c r="I236" s="1105"/>
      <c r="J236" s="1701">
        <v>4</v>
      </c>
      <c r="K236" s="1243">
        <v>1</v>
      </c>
      <c r="L236" s="1243"/>
      <c r="M236" s="1105"/>
      <c r="N236" s="1105"/>
      <c r="O236" s="1169"/>
      <c r="P236" s="1679"/>
      <c r="Q236" s="1681"/>
      <c r="R236" s="1241">
        <v>16</v>
      </c>
    </row>
    <row r="237" spans="1:18">
      <c r="A237" s="1226">
        <v>17</v>
      </c>
      <c r="B237" s="17" t="s">
        <v>3248</v>
      </c>
      <c r="C237" s="1169"/>
      <c r="D237" s="1105" t="s">
        <v>4587</v>
      </c>
      <c r="E237" s="1169"/>
      <c r="F237" s="1687">
        <v>34.5</v>
      </c>
      <c r="G237" s="1699">
        <v>4</v>
      </c>
      <c r="H237" s="1693"/>
      <c r="I237" s="1105"/>
      <c r="J237" s="1693">
        <v>6</v>
      </c>
      <c r="K237" s="1243">
        <v>1</v>
      </c>
      <c r="L237" s="1243"/>
      <c r="M237" s="1105"/>
      <c r="N237" s="1105"/>
      <c r="O237" s="1169"/>
      <c r="P237" s="1679"/>
      <c r="Q237" s="1681"/>
      <c r="R237" s="1226">
        <v>17</v>
      </c>
    </row>
    <row r="238" spans="1:18">
      <c r="A238" s="1226">
        <v>18</v>
      </c>
      <c r="B238" s="17" t="s">
        <v>3249</v>
      </c>
      <c r="C238" s="1169"/>
      <c r="D238" s="1105" t="s">
        <v>4587</v>
      </c>
      <c r="E238" s="1169"/>
      <c r="F238" s="1687">
        <v>34.5</v>
      </c>
      <c r="G238" s="1699">
        <v>4</v>
      </c>
      <c r="H238" s="1693"/>
      <c r="I238" s="1105"/>
      <c r="J238" s="1693">
        <v>5</v>
      </c>
      <c r="K238" s="1243">
        <v>3</v>
      </c>
      <c r="L238" s="1243"/>
      <c r="M238" s="1105"/>
      <c r="N238" s="1105"/>
      <c r="O238" s="1169"/>
      <c r="P238" s="1679"/>
      <c r="Q238" s="1681"/>
      <c r="R238" s="1226">
        <v>18</v>
      </c>
    </row>
    <row r="239" spans="1:18">
      <c r="A239" s="1226">
        <v>19</v>
      </c>
      <c r="B239" s="17" t="s">
        <v>3250</v>
      </c>
      <c r="C239" s="1169"/>
      <c r="D239" s="1105" t="s">
        <v>4587</v>
      </c>
      <c r="E239" s="1169"/>
      <c r="F239" s="1687">
        <v>34.5</v>
      </c>
      <c r="G239" s="1699">
        <v>4</v>
      </c>
      <c r="H239" s="1693"/>
      <c r="I239" s="1105"/>
      <c r="J239" s="1693">
        <v>4</v>
      </c>
      <c r="K239" s="1243">
        <v>1</v>
      </c>
      <c r="L239" s="1243"/>
      <c r="M239" s="1105"/>
      <c r="N239" s="1105"/>
      <c r="O239" s="1169"/>
      <c r="P239" s="1679"/>
      <c r="Q239" s="1681"/>
      <c r="R239" s="1226">
        <v>19</v>
      </c>
    </row>
    <row r="240" spans="1:18">
      <c r="A240" s="1226">
        <v>20</v>
      </c>
      <c r="B240" s="17" t="s">
        <v>3251</v>
      </c>
      <c r="C240" s="1169"/>
      <c r="D240" s="1105" t="s">
        <v>4587</v>
      </c>
      <c r="E240" s="1169"/>
      <c r="F240" s="1687">
        <v>34.5</v>
      </c>
      <c r="G240" s="1699">
        <v>4</v>
      </c>
      <c r="H240" s="1693"/>
      <c r="I240" s="1105"/>
      <c r="J240" s="1693">
        <v>5</v>
      </c>
      <c r="K240" s="1243">
        <v>4</v>
      </c>
      <c r="L240" s="1243"/>
      <c r="M240" s="1105"/>
      <c r="N240" s="1105"/>
      <c r="O240" s="1169"/>
      <c r="P240" s="1679"/>
      <c r="Q240" s="1681"/>
      <c r="R240" s="1226">
        <v>20</v>
      </c>
    </row>
    <row r="241" spans="1:18">
      <c r="A241" s="1226">
        <v>21</v>
      </c>
      <c r="B241" s="17" t="s">
        <v>3252</v>
      </c>
      <c r="C241" s="1169"/>
      <c r="D241" s="1105" t="s">
        <v>4588</v>
      </c>
      <c r="E241" s="1169"/>
      <c r="F241" s="1687">
        <v>115</v>
      </c>
      <c r="G241" s="1699">
        <v>34.5</v>
      </c>
      <c r="H241" s="1693"/>
      <c r="I241" s="1105"/>
      <c r="J241" s="1693">
        <v>56</v>
      </c>
      <c r="K241" s="1243">
        <v>1</v>
      </c>
      <c r="L241" s="1243"/>
      <c r="M241" s="1105"/>
      <c r="N241" s="1105"/>
      <c r="O241" s="1169"/>
      <c r="P241" s="1679"/>
      <c r="Q241" s="1681"/>
      <c r="R241" s="1226">
        <v>21</v>
      </c>
    </row>
    <row r="242" spans="1:18">
      <c r="A242" s="1226">
        <v>22</v>
      </c>
      <c r="B242" s="17" t="s">
        <v>3253</v>
      </c>
      <c r="C242" s="1169"/>
      <c r="D242" s="1105" t="s">
        <v>4587</v>
      </c>
      <c r="E242" s="1169"/>
      <c r="F242" s="1687">
        <v>34.5</v>
      </c>
      <c r="G242" s="1699">
        <v>12</v>
      </c>
      <c r="H242" s="1693"/>
      <c r="I242" s="1105"/>
      <c r="J242" s="1693">
        <v>7</v>
      </c>
      <c r="K242" s="1243">
        <v>1</v>
      </c>
      <c r="L242" s="1243"/>
      <c r="M242" s="1105"/>
      <c r="N242" s="1105"/>
      <c r="O242" s="1169"/>
      <c r="P242" s="1679"/>
      <c r="Q242" s="1681"/>
      <c r="R242" s="1226">
        <v>22</v>
      </c>
    </row>
    <row r="243" spans="1:18">
      <c r="A243" s="1226">
        <v>23</v>
      </c>
      <c r="B243" s="17" t="s">
        <v>3254</v>
      </c>
      <c r="C243" s="1169"/>
      <c r="D243" s="1105" t="s">
        <v>4587</v>
      </c>
      <c r="E243" s="1169"/>
      <c r="F243" s="1687">
        <v>34.5</v>
      </c>
      <c r="G243" s="1699">
        <v>12</v>
      </c>
      <c r="H243" s="1693"/>
      <c r="I243" s="1105"/>
      <c r="J243" s="1693">
        <v>14</v>
      </c>
      <c r="K243" s="1243">
        <v>1</v>
      </c>
      <c r="L243" s="1243"/>
      <c r="M243" s="17" t="s">
        <v>4589</v>
      </c>
      <c r="N243" s="1105"/>
      <c r="O243" s="1169"/>
      <c r="P243" s="1679">
        <v>1</v>
      </c>
      <c r="Q243" s="1681"/>
      <c r="R243" s="1226">
        <v>23</v>
      </c>
    </row>
    <row r="244" spans="1:18">
      <c r="A244" s="1226">
        <v>24</v>
      </c>
      <c r="B244" s="17" t="s">
        <v>3255</v>
      </c>
      <c r="C244" s="1169"/>
      <c r="D244" s="1105" t="s">
        <v>4587</v>
      </c>
      <c r="E244" s="1169"/>
      <c r="F244" s="1687">
        <v>115</v>
      </c>
      <c r="G244" s="1699">
        <v>12</v>
      </c>
      <c r="H244" s="1693"/>
      <c r="I244" s="1105"/>
      <c r="J244" s="1693">
        <v>23</v>
      </c>
      <c r="K244" s="1243">
        <v>1</v>
      </c>
      <c r="L244" s="1243"/>
      <c r="M244" s="1105"/>
      <c r="N244" s="1105"/>
      <c r="O244" s="1169"/>
      <c r="P244" s="1679"/>
      <c r="Q244" s="1681"/>
      <c r="R244" s="1226">
        <v>24</v>
      </c>
    </row>
    <row r="245" spans="1:18">
      <c r="A245" s="1226">
        <v>25</v>
      </c>
      <c r="B245" s="17" t="s">
        <v>3256</v>
      </c>
      <c r="C245" s="1169"/>
      <c r="D245" s="1105" t="s">
        <v>4587</v>
      </c>
      <c r="E245" s="1169"/>
      <c r="F245" s="1687">
        <v>34.5</v>
      </c>
      <c r="G245" s="1699">
        <v>4</v>
      </c>
      <c r="H245" s="1693"/>
      <c r="I245" s="1105"/>
      <c r="J245" s="1693">
        <v>7</v>
      </c>
      <c r="K245" s="1243">
        <v>1</v>
      </c>
      <c r="L245" s="1243"/>
      <c r="M245" s="1105"/>
      <c r="N245" s="1105"/>
      <c r="O245" s="1169"/>
      <c r="P245" s="1679"/>
      <c r="Q245" s="1681"/>
      <c r="R245" s="1226">
        <v>25</v>
      </c>
    </row>
    <row r="246" spans="1:18">
      <c r="A246" s="1226">
        <v>26</v>
      </c>
      <c r="B246" s="17" t="s">
        <v>3257</v>
      </c>
      <c r="C246" s="1169"/>
      <c r="D246" s="1105" t="s">
        <v>4587</v>
      </c>
      <c r="E246" s="1169"/>
      <c r="F246" s="1687">
        <v>34.5</v>
      </c>
      <c r="G246" s="1699">
        <v>4</v>
      </c>
      <c r="H246" s="1693"/>
      <c r="I246" s="1105"/>
      <c r="J246" s="1693">
        <v>5</v>
      </c>
      <c r="K246" s="1243">
        <v>3</v>
      </c>
      <c r="L246" s="1243"/>
      <c r="M246" s="1105"/>
      <c r="N246" s="1105"/>
      <c r="O246" s="1169"/>
      <c r="P246" s="1679"/>
      <c r="Q246" s="1681"/>
      <c r="R246" s="1226">
        <v>26</v>
      </c>
    </row>
    <row r="247" spans="1:18">
      <c r="A247" s="1226">
        <v>27</v>
      </c>
      <c r="B247" s="17" t="s">
        <v>3258</v>
      </c>
      <c r="C247" s="1169"/>
      <c r="D247" s="1105" t="s">
        <v>4587</v>
      </c>
      <c r="E247" s="1169"/>
      <c r="F247" s="1687">
        <v>34.5</v>
      </c>
      <c r="G247" s="1699">
        <v>4</v>
      </c>
      <c r="H247" s="1693"/>
      <c r="I247" s="1105"/>
      <c r="J247" s="1693">
        <v>21</v>
      </c>
      <c r="K247" s="1243">
        <v>2</v>
      </c>
      <c r="L247" s="1243"/>
      <c r="M247" s="1105"/>
      <c r="N247" s="1105"/>
      <c r="O247" s="1169"/>
      <c r="P247" s="1679"/>
      <c r="Q247" s="1681"/>
      <c r="R247" s="1226">
        <v>27</v>
      </c>
    </row>
    <row r="248" spans="1:18">
      <c r="A248" s="1226">
        <v>28</v>
      </c>
      <c r="B248" s="17" t="s">
        <v>3259</v>
      </c>
      <c r="C248" s="1169"/>
      <c r="D248" s="1105" t="s">
        <v>4587</v>
      </c>
      <c r="E248" s="1169"/>
      <c r="F248" s="1687">
        <v>34.5</v>
      </c>
      <c r="G248" s="1699">
        <v>12</v>
      </c>
      <c r="H248" s="1693"/>
      <c r="I248" s="1105"/>
      <c r="J248" s="1693">
        <v>21</v>
      </c>
      <c r="K248" s="1243">
        <v>2</v>
      </c>
      <c r="L248" s="1243">
        <v>1</v>
      </c>
      <c r="M248" s="1105"/>
      <c r="N248" s="1105"/>
      <c r="O248" s="1169"/>
      <c r="P248" s="1679"/>
      <c r="Q248" s="1681"/>
      <c r="R248" s="1226">
        <v>28</v>
      </c>
    </row>
    <row r="249" spans="1:18">
      <c r="A249" s="1226">
        <v>29</v>
      </c>
      <c r="B249" s="17" t="s">
        <v>3260</v>
      </c>
      <c r="C249" s="1169"/>
      <c r="D249" s="1105" t="s">
        <v>4587</v>
      </c>
      <c r="E249" s="1169"/>
      <c r="F249" s="1687">
        <v>34.5</v>
      </c>
      <c r="G249" s="1699">
        <v>4</v>
      </c>
      <c r="H249" s="1693"/>
      <c r="I249" s="1105"/>
      <c r="J249" s="1693">
        <v>7</v>
      </c>
      <c r="K249" s="1243">
        <v>1</v>
      </c>
      <c r="L249" s="1243"/>
      <c r="M249" s="1105"/>
      <c r="N249" s="1105"/>
      <c r="O249" s="1169"/>
      <c r="P249" s="1679"/>
      <c r="Q249" s="1681"/>
      <c r="R249" s="1226">
        <v>29</v>
      </c>
    </row>
    <row r="250" spans="1:18">
      <c r="A250" s="1226">
        <v>30</v>
      </c>
      <c r="B250" s="17" t="s">
        <v>3261</v>
      </c>
      <c r="C250" s="1169"/>
      <c r="D250" s="1105" t="s">
        <v>4587</v>
      </c>
      <c r="E250" s="1169"/>
      <c r="F250" s="1687">
        <v>115</v>
      </c>
      <c r="G250" s="1699">
        <v>12</v>
      </c>
      <c r="H250" s="1693"/>
      <c r="I250" s="1105"/>
      <c r="J250" s="1693">
        <v>135</v>
      </c>
      <c r="K250" s="1243">
        <v>4</v>
      </c>
      <c r="L250" s="1243"/>
      <c r="M250" s="1105"/>
      <c r="N250" s="1105"/>
      <c r="O250" s="1169"/>
      <c r="P250" s="1679"/>
      <c r="Q250" s="1681"/>
      <c r="R250" s="1226">
        <v>30</v>
      </c>
    </row>
    <row r="251" spans="1:18">
      <c r="A251" s="1226">
        <v>31</v>
      </c>
      <c r="B251" s="17" t="s">
        <v>3262</v>
      </c>
      <c r="C251" s="1169"/>
      <c r="D251" s="1105" t="s">
        <v>4587</v>
      </c>
      <c r="E251" s="1169"/>
      <c r="F251" s="1687">
        <v>115</v>
      </c>
      <c r="G251" s="1699">
        <v>12</v>
      </c>
      <c r="H251" s="1693"/>
      <c r="I251" s="1105"/>
      <c r="J251" s="1693">
        <v>75</v>
      </c>
      <c r="K251" s="1243">
        <v>2</v>
      </c>
      <c r="L251" s="1243"/>
      <c r="M251" s="1105"/>
      <c r="N251" s="1105"/>
      <c r="O251" s="1169"/>
      <c r="P251" s="1679"/>
      <c r="Q251" s="1681"/>
      <c r="R251" s="1226">
        <v>31</v>
      </c>
    </row>
    <row r="252" spans="1:18">
      <c r="A252" s="1226">
        <v>32</v>
      </c>
      <c r="B252" s="17" t="s">
        <v>3263</v>
      </c>
      <c r="C252" s="1169"/>
      <c r="D252" s="1105" t="s">
        <v>4587</v>
      </c>
      <c r="E252" s="1169"/>
      <c r="F252" s="1687">
        <v>34.5</v>
      </c>
      <c r="G252" s="1699">
        <v>4</v>
      </c>
      <c r="H252" s="1693"/>
      <c r="I252" s="1105"/>
      <c r="J252" s="1693">
        <v>11</v>
      </c>
      <c r="K252" s="1243">
        <v>1</v>
      </c>
      <c r="L252" s="1243"/>
      <c r="M252" s="1105"/>
      <c r="N252" s="1105"/>
      <c r="O252" s="1169"/>
      <c r="P252" s="1679"/>
      <c r="Q252" s="1681"/>
      <c r="R252" s="1226">
        <v>32</v>
      </c>
    </row>
    <row r="253" spans="1:18">
      <c r="A253" s="1226">
        <v>33</v>
      </c>
      <c r="B253" s="17" t="s">
        <v>3264</v>
      </c>
      <c r="C253" s="1169"/>
      <c r="D253" s="1105" t="s">
        <v>4587</v>
      </c>
      <c r="E253" s="1169"/>
      <c r="F253" s="1687">
        <v>34.5</v>
      </c>
      <c r="G253" s="1699">
        <v>12</v>
      </c>
      <c r="H253" s="1693"/>
      <c r="I253" s="1105"/>
      <c r="J253" s="1693">
        <v>45</v>
      </c>
      <c r="K253" s="1243">
        <v>2</v>
      </c>
      <c r="L253" s="1243"/>
      <c r="M253" s="1105"/>
      <c r="N253" s="1105"/>
      <c r="O253" s="1169"/>
      <c r="P253" s="1679"/>
      <c r="Q253" s="1681"/>
      <c r="R253" s="1226">
        <v>33</v>
      </c>
    </row>
    <row r="254" spans="1:18">
      <c r="A254" s="1226">
        <v>34</v>
      </c>
      <c r="B254" s="17" t="s">
        <v>3265</v>
      </c>
      <c r="C254" s="1169"/>
      <c r="D254" s="1105" t="s">
        <v>4587</v>
      </c>
      <c r="E254" s="1169"/>
      <c r="F254" s="1687">
        <v>34.5</v>
      </c>
      <c r="G254" s="1699">
        <v>12</v>
      </c>
      <c r="H254" s="1693"/>
      <c r="I254" s="1105"/>
      <c r="J254" s="1693">
        <v>23</v>
      </c>
      <c r="K254" s="1243">
        <v>1</v>
      </c>
      <c r="L254" s="1243"/>
      <c r="M254" s="17" t="s">
        <v>4589</v>
      </c>
      <c r="N254" s="1105"/>
      <c r="O254" s="1169"/>
      <c r="P254" s="1679">
        <v>1</v>
      </c>
      <c r="Q254" s="1681">
        <v>10</v>
      </c>
      <c r="R254" s="1226">
        <v>34</v>
      </c>
    </row>
    <row r="255" spans="1:18">
      <c r="A255" s="1226">
        <v>35</v>
      </c>
      <c r="B255" s="17" t="s">
        <v>3265</v>
      </c>
      <c r="C255" s="1169"/>
      <c r="D255" s="1105" t="s">
        <v>4588</v>
      </c>
      <c r="E255" s="1169"/>
      <c r="F255" s="1687">
        <v>115</v>
      </c>
      <c r="G255" s="1699">
        <v>34.5</v>
      </c>
      <c r="H255" s="1693"/>
      <c r="I255" s="1105"/>
      <c r="J255" s="1693">
        <v>224</v>
      </c>
      <c r="K255" s="1243">
        <v>2</v>
      </c>
      <c r="L255" s="1243"/>
      <c r="M255" s="1105"/>
      <c r="N255" s="1105"/>
      <c r="O255" s="1169"/>
      <c r="P255" s="1679"/>
      <c r="Q255" s="1681"/>
      <c r="R255" s="1226">
        <v>35</v>
      </c>
    </row>
    <row r="256" spans="1:18">
      <c r="A256" s="1226">
        <v>36</v>
      </c>
      <c r="B256" s="17" t="s">
        <v>3266</v>
      </c>
      <c r="C256" s="1169"/>
      <c r="D256" s="1105" t="s">
        <v>4587</v>
      </c>
      <c r="E256" s="1169"/>
      <c r="F256" s="1687">
        <v>34.5</v>
      </c>
      <c r="G256" s="1699">
        <v>12</v>
      </c>
      <c r="H256" s="1693"/>
      <c r="I256" s="1105"/>
      <c r="J256" s="1693">
        <v>14</v>
      </c>
      <c r="K256" s="1243">
        <v>1</v>
      </c>
      <c r="L256" s="1243"/>
      <c r="M256" s="1105"/>
      <c r="N256" s="1105"/>
      <c r="O256" s="1169"/>
      <c r="P256" s="1679"/>
      <c r="Q256" s="1681"/>
      <c r="R256" s="1226">
        <v>37</v>
      </c>
    </row>
    <row r="257" spans="1:18">
      <c r="A257" s="1226">
        <v>37</v>
      </c>
      <c r="B257" s="17" t="s">
        <v>3267</v>
      </c>
      <c r="C257" s="1169"/>
      <c r="D257" s="1105" t="s">
        <v>4587</v>
      </c>
      <c r="E257" s="1169"/>
      <c r="F257" s="1687">
        <v>34.5</v>
      </c>
      <c r="G257" s="1699"/>
      <c r="H257" s="1693"/>
      <c r="I257" s="1105"/>
      <c r="J257" s="1693"/>
      <c r="K257" s="1243">
        <v>1</v>
      </c>
      <c r="L257" s="1243"/>
      <c r="M257" s="1105"/>
      <c r="N257" s="1105"/>
      <c r="O257" s="1169"/>
      <c r="P257" s="1679"/>
      <c r="Q257" s="1681"/>
      <c r="R257" s="1226">
        <v>38</v>
      </c>
    </row>
    <row r="258" spans="1:18">
      <c r="A258" s="1226">
        <v>38</v>
      </c>
      <c r="B258" s="1737" t="s">
        <v>3268</v>
      </c>
      <c r="C258" s="1169"/>
      <c r="D258" s="1105" t="s">
        <v>4587</v>
      </c>
      <c r="E258" s="1169"/>
      <c r="F258" s="1687">
        <v>34.5</v>
      </c>
      <c r="G258" s="1699"/>
      <c r="H258" s="1693"/>
      <c r="I258" s="1105"/>
      <c r="J258" s="1693">
        <v>1</v>
      </c>
      <c r="K258" s="1243">
        <v>1</v>
      </c>
      <c r="L258" s="1243"/>
      <c r="M258" s="1105"/>
      <c r="N258" s="1105"/>
      <c r="O258" s="1169"/>
      <c r="P258" s="1679"/>
      <c r="Q258" s="1681"/>
      <c r="R258" s="1226">
        <v>39</v>
      </c>
    </row>
    <row r="259" spans="1:18">
      <c r="A259" s="1226">
        <v>39</v>
      </c>
      <c r="B259" s="17" t="s">
        <v>3269</v>
      </c>
      <c r="C259" s="1169"/>
      <c r="D259" s="1105" t="s">
        <v>4587</v>
      </c>
      <c r="E259" s="1169"/>
      <c r="F259" s="1687">
        <v>34.5</v>
      </c>
      <c r="G259" s="1699"/>
      <c r="H259" s="1693"/>
      <c r="I259" s="1105"/>
      <c r="J259" s="1693"/>
      <c r="K259" s="1243">
        <v>1</v>
      </c>
      <c r="L259" s="1243"/>
      <c r="M259" s="1105"/>
      <c r="N259" s="1105"/>
      <c r="O259" s="1169"/>
      <c r="P259" s="1679"/>
      <c r="Q259" s="1681"/>
      <c r="R259" s="1226">
        <v>40</v>
      </c>
    </row>
    <row r="260" spans="1:18">
      <c r="A260" s="1226">
        <v>40</v>
      </c>
      <c r="B260" s="17" t="s">
        <v>3270</v>
      </c>
      <c r="C260" s="1169"/>
      <c r="D260" s="1105" t="s">
        <v>4587</v>
      </c>
      <c r="E260" s="1169"/>
      <c r="F260" s="1687">
        <v>34.5</v>
      </c>
      <c r="G260" s="1699"/>
      <c r="H260" s="1693"/>
      <c r="I260" s="1105"/>
      <c r="J260" s="1693"/>
      <c r="K260" s="1243">
        <v>1</v>
      </c>
      <c r="L260" s="1243"/>
      <c r="M260" s="1105"/>
      <c r="N260" s="1105"/>
      <c r="O260" s="1169"/>
      <c r="P260" s="1679"/>
      <c r="Q260" s="1681"/>
      <c r="R260" s="1226">
        <v>41</v>
      </c>
    </row>
    <row r="261" spans="1:18">
      <c r="A261" s="1226">
        <v>41</v>
      </c>
      <c r="B261" s="1105"/>
      <c r="C261" s="1169"/>
      <c r="D261" s="1105"/>
      <c r="E261" s="1169"/>
      <c r="F261" s="1687"/>
      <c r="G261" s="1699"/>
      <c r="H261" s="1693"/>
      <c r="I261" s="1105"/>
      <c r="J261" s="1693"/>
      <c r="K261" s="1243"/>
      <c r="L261" s="1243"/>
      <c r="M261" s="1105"/>
      <c r="N261" s="1105"/>
      <c r="O261" s="1169"/>
      <c r="P261" s="1679"/>
      <c r="Q261" s="1681"/>
      <c r="R261" s="1226">
        <v>42</v>
      </c>
    </row>
    <row r="262" spans="1:18">
      <c r="A262" s="1226">
        <v>42</v>
      </c>
      <c r="B262" s="1738" t="s">
        <v>3271</v>
      </c>
      <c r="C262" s="1169"/>
      <c r="D262" s="1105"/>
      <c r="E262" s="1169"/>
      <c r="F262" s="1687"/>
      <c r="G262" s="1699"/>
      <c r="H262" s="1693"/>
      <c r="I262" s="1105"/>
      <c r="J262" s="1693"/>
      <c r="K262" s="1243"/>
      <c r="L262" s="1243"/>
      <c r="M262" s="1105"/>
      <c r="N262" s="1105"/>
      <c r="O262" s="1169"/>
      <c r="P262" s="1679"/>
      <c r="Q262" s="1681"/>
      <c r="R262" s="1226">
        <v>43</v>
      </c>
    </row>
    <row r="263" spans="1:18">
      <c r="A263" s="1226">
        <v>43</v>
      </c>
      <c r="B263" s="1105"/>
      <c r="C263" s="1739" t="s">
        <v>3272</v>
      </c>
      <c r="D263" s="1740" t="s">
        <v>3273</v>
      </c>
      <c r="E263" s="1739" t="s">
        <v>3274</v>
      </c>
      <c r="F263" s="1687"/>
      <c r="G263" s="1699"/>
      <c r="H263" s="1693"/>
      <c r="I263" s="1105"/>
      <c r="J263" s="1693"/>
      <c r="K263" s="1243"/>
      <c r="L263" s="1243"/>
      <c r="M263" s="1105"/>
      <c r="N263" s="1105"/>
      <c r="O263" s="1169"/>
      <c r="P263" s="1679"/>
      <c r="Q263" s="1681"/>
      <c r="R263" s="1226">
        <v>44</v>
      </c>
    </row>
    <row r="264" spans="1:18">
      <c r="A264" s="1226">
        <v>44</v>
      </c>
      <c r="B264" s="17" t="s">
        <v>3275</v>
      </c>
      <c r="C264" s="1169">
        <v>58</v>
      </c>
      <c r="D264" s="1105">
        <v>92</v>
      </c>
      <c r="E264" s="1169">
        <v>329</v>
      </c>
      <c r="F264" s="1687"/>
      <c r="G264" s="1699"/>
      <c r="H264" s="1693"/>
      <c r="I264" s="1105"/>
      <c r="J264" s="1693"/>
      <c r="K264" s="1243"/>
      <c r="L264" s="1243"/>
      <c r="M264" s="1105"/>
      <c r="N264" s="1105"/>
      <c r="O264" s="1169"/>
      <c r="P264" s="1679"/>
      <c r="Q264" s="1681"/>
      <c r="R264" s="1226">
        <v>45</v>
      </c>
    </row>
    <row r="265" spans="1:18">
      <c r="A265" s="1226">
        <v>45</v>
      </c>
      <c r="B265" s="17" t="s">
        <v>2418</v>
      </c>
      <c r="C265" s="1169">
        <v>0</v>
      </c>
      <c r="D265" s="1105">
        <v>0</v>
      </c>
      <c r="E265" s="1169">
        <v>0</v>
      </c>
      <c r="F265" s="1687"/>
      <c r="G265" s="1699"/>
      <c r="H265" s="1693"/>
      <c r="I265" s="1105"/>
      <c r="J265" s="1693"/>
      <c r="K265" s="1243"/>
      <c r="L265" s="1243"/>
      <c r="M265" s="1105"/>
      <c r="N265" s="1105"/>
      <c r="O265" s="1169"/>
      <c r="P265" s="1679"/>
      <c r="Q265" s="1681"/>
      <c r="R265" s="1226">
        <v>46</v>
      </c>
    </row>
    <row r="266" spans="1:18">
      <c r="A266" s="1226">
        <v>46</v>
      </c>
      <c r="B266" s="1105"/>
      <c r="C266" s="1169"/>
      <c r="D266" s="1105"/>
      <c r="E266" s="1169"/>
      <c r="F266" s="1687"/>
      <c r="G266" s="1699"/>
      <c r="H266" s="1693"/>
      <c r="I266" s="1105"/>
      <c r="J266" s="1693"/>
      <c r="K266" s="1243"/>
      <c r="L266" s="1243"/>
      <c r="M266" s="1105"/>
      <c r="N266" s="1105"/>
      <c r="O266" s="1169"/>
      <c r="P266" s="1679"/>
      <c r="Q266" s="1681"/>
      <c r="R266" s="1226">
        <v>47</v>
      </c>
    </row>
    <row r="267" spans="1:18">
      <c r="A267" s="1226">
        <v>47</v>
      </c>
      <c r="B267" s="1738" t="s">
        <v>3271</v>
      </c>
      <c r="C267" s="1169"/>
      <c r="D267" s="1105"/>
      <c r="E267" s="1169"/>
      <c r="F267" s="1687"/>
      <c r="G267" s="1699"/>
      <c r="H267" s="1693"/>
      <c r="I267" s="1105"/>
      <c r="J267" s="1693"/>
      <c r="K267" s="1243"/>
      <c r="L267" s="1243"/>
      <c r="M267" s="1105"/>
      <c r="N267" s="1105"/>
      <c r="O267" s="1169"/>
      <c r="P267" s="1679"/>
      <c r="Q267" s="1681"/>
      <c r="R267" s="1226">
        <v>48</v>
      </c>
    </row>
    <row r="268" spans="1:18">
      <c r="A268" s="1226">
        <v>48</v>
      </c>
      <c r="B268" s="17" t="s">
        <v>3275</v>
      </c>
      <c r="C268" s="1169">
        <v>58</v>
      </c>
      <c r="D268" s="1105">
        <v>92</v>
      </c>
      <c r="E268" s="1169">
        <v>329</v>
      </c>
      <c r="F268" s="1687"/>
      <c r="G268" s="1699"/>
      <c r="H268" s="1693"/>
      <c r="I268" s="1105"/>
      <c r="J268" s="1693"/>
      <c r="K268" s="1243"/>
      <c r="L268" s="1243"/>
      <c r="M268" s="1105"/>
      <c r="N268" s="1105"/>
      <c r="O268" s="1169"/>
      <c r="P268" s="1679"/>
      <c r="Q268" s="1681"/>
      <c r="R268" s="1226">
        <v>49</v>
      </c>
    </row>
    <row r="269" spans="1:18">
      <c r="A269" s="1226">
        <v>49</v>
      </c>
      <c r="B269" s="17" t="s">
        <v>2418</v>
      </c>
      <c r="C269" s="1169">
        <v>0</v>
      </c>
      <c r="D269" s="1105">
        <v>0</v>
      </c>
      <c r="E269" s="1169">
        <v>0</v>
      </c>
      <c r="F269" s="1687"/>
      <c r="G269" s="1699"/>
      <c r="H269" s="1693"/>
      <c r="I269" s="1105"/>
      <c r="J269" s="1693"/>
      <c r="K269" s="1243"/>
      <c r="L269" s="1243"/>
      <c r="M269" s="1105"/>
      <c r="N269" s="1105"/>
      <c r="O269" s="1169"/>
      <c r="P269" s="1679"/>
      <c r="Q269" s="1681"/>
      <c r="R269" s="1226">
        <v>50</v>
      </c>
    </row>
    <row r="270" spans="1:18">
      <c r="A270" s="1226">
        <v>50</v>
      </c>
      <c r="B270" s="1105"/>
      <c r="C270" s="1169"/>
      <c r="D270" s="1105"/>
      <c r="E270" s="1169"/>
      <c r="F270" s="1687"/>
      <c r="G270" s="1699"/>
      <c r="H270" s="1693"/>
      <c r="I270" s="1105"/>
      <c r="J270" s="1693"/>
      <c r="K270" s="1243"/>
      <c r="L270" s="1243"/>
      <c r="M270" s="1105"/>
      <c r="N270" s="1105"/>
      <c r="O270" s="1169"/>
      <c r="P270" s="1679"/>
      <c r="Q270" s="1681"/>
      <c r="R270" s="1226">
        <v>51</v>
      </c>
    </row>
    <row r="271" spans="1:18">
      <c r="A271" s="1226">
        <v>51</v>
      </c>
      <c r="B271" s="1744" t="s">
        <v>3276</v>
      </c>
      <c r="C271" s="1169"/>
      <c r="D271" s="1105"/>
      <c r="E271" s="1169"/>
      <c r="F271" s="1687"/>
      <c r="G271" s="1699"/>
      <c r="H271" s="1693"/>
      <c r="I271" s="1105"/>
      <c r="J271" s="1693"/>
      <c r="K271" s="1243"/>
      <c r="L271" s="1243"/>
      <c r="M271" s="1105"/>
      <c r="N271" s="1105"/>
      <c r="O271" s="1169"/>
      <c r="P271" s="1679"/>
      <c r="Q271" s="1681"/>
      <c r="R271" s="1226">
        <v>52</v>
      </c>
    </row>
    <row r="272" spans="1:18">
      <c r="A272" s="1226">
        <v>52</v>
      </c>
      <c r="B272" s="17" t="s">
        <v>3278</v>
      </c>
      <c r="C272" s="1169">
        <v>137</v>
      </c>
      <c r="D272" s="1105"/>
      <c r="E272" s="1169"/>
      <c r="F272" s="1687"/>
      <c r="G272" s="1699"/>
      <c r="H272" s="1693"/>
      <c r="I272" s="1105"/>
      <c r="J272" s="1693"/>
      <c r="K272" s="1243"/>
      <c r="L272" s="1243"/>
      <c r="M272" s="1105"/>
      <c r="N272" s="1105"/>
      <c r="O272" s="1169"/>
      <c r="P272" s="1679"/>
      <c r="Q272" s="1681"/>
      <c r="R272" s="1226">
        <v>53</v>
      </c>
    </row>
    <row r="273" spans="1:18">
      <c r="A273" s="1226">
        <v>53</v>
      </c>
      <c r="B273" s="17" t="s">
        <v>3279</v>
      </c>
      <c r="C273" s="1169">
        <v>7</v>
      </c>
      <c r="D273" s="1105"/>
      <c r="E273" s="1169"/>
      <c r="F273" s="1687"/>
      <c r="G273" s="1699"/>
      <c r="H273" s="1693"/>
      <c r="I273" s="1105"/>
      <c r="J273" s="1693"/>
      <c r="K273" s="1243"/>
      <c r="L273" s="1243"/>
      <c r="M273" s="1105"/>
      <c r="N273" s="1105"/>
      <c r="O273" s="1169"/>
      <c r="P273" s="1679"/>
      <c r="Q273" s="1681"/>
      <c r="R273" s="1226">
        <v>54</v>
      </c>
    </row>
    <row r="274" spans="1:18">
      <c r="A274" s="1226">
        <v>54</v>
      </c>
      <c r="B274" s="17" t="s">
        <v>3277</v>
      </c>
      <c r="C274" s="1743">
        <v>14</v>
      </c>
      <c r="D274" s="1105"/>
      <c r="E274" s="1169"/>
      <c r="F274" s="1687"/>
      <c r="G274" s="1699"/>
      <c r="H274" s="1693"/>
      <c r="I274" s="1105"/>
      <c r="J274" s="1693"/>
      <c r="K274" s="1243"/>
      <c r="L274" s="1243"/>
      <c r="M274" s="1105"/>
      <c r="N274" s="1105"/>
      <c r="O274" s="1169"/>
      <c r="P274" s="1679"/>
      <c r="Q274" s="1681"/>
      <c r="R274" s="1226">
        <v>55</v>
      </c>
    </row>
    <row r="275" spans="1:18">
      <c r="A275" s="1226">
        <v>55</v>
      </c>
      <c r="B275" s="1741" t="s">
        <v>3276</v>
      </c>
      <c r="C275" s="1169">
        <v>158</v>
      </c>
      <c r="D275" s="1105"/>
      <c r="E275" s="1169"/>
      <c r="F275" s="1687"/>
      <c r="G275" s="1699"/>
      <c r="H275" s="1693"/>
      <c r="I275" s="1105"/>
      <c r="J275" s="1693"/>
      <c r="K275" s="1243"/>
      <c r="L275" s="1243"/>
      <c r="M275" s="1105"/>
      <c r="N275" s="1105"/>
      <c r="O275" s="1169"/>
      <c r="P275" s="1679"/>
      <c r="Q275" s="1681"/>
      <c r="R275" s="1226">
        <v>56</v>
      </c>
    </row>
    <row r="276" spans="1:18">
      <c r="A276" s="1226">
        <v>56</v>
      </c>
      <c r="B276" s="1742" t="s">
        <v>4700</v>
      </c>
      <c r="C276" s="1169">
        <v>67</v>
      </c>
      <c r="D276" s="1105"/>
      <c r="E276" s="1169"/>
      <c r="F276" s="1687"/>
      <c r="G276" s="1699"/>
      <c r="H276" s="1693"/>
      <c r="I276" s="1105"/>
      <c r="J276" s="1693"/>
      <c r="K276" s="1243"/>
      <c r="L276" s="1243"/>
      <c r="M276" s="1105"/>
      <c r="N276" s="1105"/>
      <c r="O276" s="1169"/>
      <c r="P276" s="1679"/>
      <c r="Q276" s="1681"/>
      <c r="R276" s="1226"/>
    </row>
    <row r="277" spans="1:18">
      <c r="A277" s="1226">
        <v>57</v>
      </c>
      <c r="B277" s="72"/>
      <c r="C277" s="1169"/>
      <c r="D277" s="1105"/>
      <c r="E277" s="1169"/>
      <c r="F277" s="1687"/>
      <c r="G277" s="1699"/>
      <c r="H277" s="1693"/>
      <c r="I277" s="1105"/>
      <c r="J277" s="1693"/>
      <c r="K277" s="1243"/>
      <c r="L277" s="1243"/>
      <c r="M277" s="1105"/>
      <c r="N277" s="1105"/>
      <c r="O277" s="1169"/>
      <c r="P277" s="1679"/>
      <c r="Q277" s="1681"/>
      <c r="R277" s="1226"/>
    </row>
    <row r="278" spans="1:18">
      <c r="A278" s="1226">
        <v>58</v>
      </c>
      <c r="B278" s="1742" t="s">
        <v>4701</v>
      </c>
      <c r="C278" s="1169"/>
      <c r="D278" s="1105"/>
      <c r="E278" s="1169"/>
      <c r="F278" s="1687"/>
      <c r="G278" s="1699"/>
      <c r="H278" s="1693"/>
      <c r="I278" s="1105"/>
      <c r="J278" s="1693"/>
      <c r="K278" s="1243"/>
      <c r="L278" s="1243"/>
      <c r="M278" s="1105"/>
      <c r="N278" s="1105"/>
      <c r="O278" s="1169"/>
      <c r="P278" s="1679"/>
      <c r="Q278" s="1681"/>
      <c r="R278" s="1226">
        <v>57</v>
      </c>
    </row>
    <row r="279" spans="1:18">
      <c r="A279" s="1226">
        <v>59</v>
      </c>
      <c r="B279" s="1742" t="s">
        <v>4702</v>
      </c>
      <c r="C279" s="1169"/>
      <c r="D279" s="1105"/>
      <c r="E279" s="1169"/>
      <c r="F279" s="1687"/>
      <c r="G279" s="1699"/>
      <c r="H279" s="1693"/>
      <c r="I279" s="1105"/>
      <c r="J279" s="1693"/>
      <c r="K279" s="1243"/>
      <c r="L279" s="1243"/>
      <c r="M279" s="1105"/>
      <c r="N279" s="1105"/>
      <c r="O279" s="1169"/>
      <c r="P279" s="1679"/>
      <c r="Q279" s="1681"/>
      <c r="R279" s="1226">
        <v>58</v>
      </c>
    </row>
    <row r="280" spans="1:18" ht="15.6" thickBot="1">
      <c r="A280" s="1226">
        <v>60</v>
      </c>
      <c r="B280" s="1158"/>
      <c r="C280" s="1193"/>
      <c r="D280" s="1158"/>
      <c r="E280" s="1193"/>
      <c r="F280" s="1688"/>
      <c r="G280" s="1700"/>
      <c r="H280" s="1694"/>
      <c r="I280" s="1105"/>
      <c r="J280" s="1694"/>
      <c r="K280" s="1345"/>
      <c r="L280" s="1345"/>
      <c r="M280" s="1158"/>
      <c r="N280" s="1158"/>
      <c r="O280" s="1193"/>
      <c r="P280" s="1680"/>
      <c r="Q280" s="1682"/>
      <c r="R280" s="1245">
        <v>59</v>
      </c>
    </row>
    <row r="282" spans="1:18">
      <c r="A282" s="69" t="s">
        <v>4705</v>
      </c>
      <c r="B282" s="1106"/>
      <c r="C282" s="1106"/>
      <c r="D282" s="1106"/>
      <c r="E282" s="1106"/>
      <c r="F282" s="1106"/>
      <c r="G282" s="1106"/>
      <c r="H282" s="1106"/>
      <c r="I282" s="1105"/>
      <c r="J282" s="69" t="s">
        <v>4706</v>
      </c>
      <c r="K282" s="1106"/>
      <c r="L282" s="1106"/>
      <c r="M282" s="1106"/>
      <c r="N282" s="1106"/>
      <c r="O282" s="1106"/>
      <c r="P282" s="1106"/>
      <c r="Q282" s="1106"/>
      <c r="R282" s="1106"/>
    </row>
    <row r="286" spans="1:18" ht="16.2" thickBot="1">
      <c r="A286" s="1175" t="str">
        <f>'Data Sheet'!$C$25</f>
        <v>Rochester Gas &amp; Electric Corporation</v>
      </c>
      <c r="B286" s="1158"/>
      <c r="C286" s="1158"/>
      <c r="D286" s="1158"/>
      <c r="E286" s="1158"/>
      <c r="F286" s="1248" t="str">
        <f>'Data Sheet'!$C$40</f>
        <v xml:space="preserve"> </v>
      </c>
      <c r="G286" s="1158" t="str">
        <f>'Data Sheet'!$C$38</f>
        <v>12/31/2013</v>
      </c>
      <c r="H286" s="1228"/>
      <c r="I286" s="1105"/>
      <c r="J286" s="1175" t="str">
        <f>'Data Sheet'!$C$25</f>
        <v>Rochester Gas &amp; Electric Corporation</v>
      </c>
      <c r="K286" s="1158"/>
      <c r="L286" s="1158"/>
      <c r="M286" s="1158"/>
      <c r="N286" s="1158"/>
      <c r="O286" s="1158"/>
      <c r="P286" s="1248" t="str">
        <f>'Data Sheet'!$C$40</f>
        <v xml:space="preserve"> </v>
      </c>
      <c r="Q286" s="1158" t="str">
        <f>'Data Sheet'!$C$38</f>
        <v>12/31/2013</v>
      </c>
      <c r="R286" s="1158"/>
    </row>
    <row r="287" spans="1:18" ht="16.2" thickBot="1">
      <c r="A287" s="802" t="s">
        <v>3791</v>
      </c>
      <c r="B287" s="729"/>
      <c r="C287" s="729"/>
      <c r="D287" s="1228"/>
      <c r="E287" s="1228"/>
      <c r="F287" s="1230"/>
      <c r="G287" s="1230"/>
      <c r="H287" s="1239"/>
      <c r="I287" s="1105"/>
      <c r="J287" s="802" t="s">
        <v>3791</v>
      </c>
      <c r="K287" s="729"/>
      <c r="L287" s="729"/>
      <c r="M287" s="1228"/>
      <c r="N287" s="1228"/>
      <c r="O287" s="1228"/>
      <c r="P287" s="1230"/>
      <c r="Q287" s="1230"/>
      <c r="R287" s="1239"/>
    </row>
    <row r="288" spans="1:18">
      <c r="A288" s="1222"/>
      <c r="B288" s="1105"/>
      <c r="C288" s="1169"/>
      <c r="D288" s="1151"/>
      <c r="E288" s="1118"/>
      <c r="F288" s="1106"/>
      <c r="G288" s="1106"/>
      <c r="H288" s="1207"/>
      <c r="I288" s="1105"/>
      <c r="J288" s="1222"/>
      <c r="K288" s="1169"/>
      <c r="L288" s="1169"/>
      <c r="M288" s="1106" t="s">
        <v>4440</v>
      </c>
      <c r="N288" s="1106"/>
      <c r="O288" s="1106"/>
      <c r="P288" s="1106"/>
      <c r="Q288" s="1167"/>
      <c r="R288" s="1232"/>
    </row>
    <row r="289" spans="1:18" ht="15.6" thickBot="1">
      <c r="A289" s="1235"/>
      <c r="B289" s="1151"/>
      <c r="C289" s="1118"/>
      <c r="D289" s="1151"/>
      <c r="E289" s="1118"/>
      <c r="F289" s="1228" t="s">
        <v>4441</v>
      </c>
      <c r="G289" s="1228"/>
      <c r="H289" s="1239"/>
      <c r="I289" s="1105"/>
      <c r="J289" s="1235" t="s">
        <v>4442</v>
      </c>
      <c r="K289" s="1118" t="s">
        <v>4443</v>
      </c>
      <c r="L289" s="1118" t="s">
        <v>4443</v>
      </c>
      <c r="M289" s="1228" t="s">
        <v>4444</v>
      </c>
      <c r="N289" s="1228"/>
      <c r="O289" s="1228"/>
      <c r="P289" s="1228"/>
      <c r="Q289" s="1239"/>
      <c r="R289" s="1118"/>
    </row>
    <row r="290" spans="1:18">
      <c r="A290" s="1235"/>
      <c r="B290" s="1151"/>
      <c r="C290" s="1118"/>
      <c r="D290" s="1151"/>
      <c r="E290" s="1118"/>
      <c r="F290" s="1118"/>
      <c r="G290" s="1167"/>
      <c r="H290" s="1118"/>
      <c r="I290" s="1105"/>
      <c r="J290" s="1235" t="s">
        <v>4445</v>
      </c>
      <c r="K290" s="1118" t="s">
        <v>4446</v>
      </c>
      <c r="L290" s="1118" t="s">
        <v>4447</v>
      </c>
      <c r="M290" s="1151"/>
      <c r="N290" s="1151"/>
      <c r="O290" s="1118"/>
      <c r="P290" s="1118"/>
      <c r="Q290" s="1167"/>
      <c r="R290" s="1118"/>
    </row>
    <row r="291" spans="1:18">
      <c r="A291" s="1235" t="s">
        <v>1357</v>
      </c>
      <c r="B291" s="1106" t="s">
        <v>4448</v>
      </c>
      <c r="C291" s="1167"/>
      <c r="D291" s="1106" t="s">
        <v>4449</v>
      </c>
      <c r="E291" s="1167"/>
      <c r="F291" s="1118"/>
      <c r="G291" s="1167"/>
      <c r="H291" s="1118"/>
      <c r="I291" s="1105"/>
      <c r="J291" s="1235" t="s">
        <v>4450</v>
      </c>
      <c r="K291" s="1118" t="s">
        <v>4451</v>
      </c>
      <c r="L291" s="1118" t="s">
        <v>4446</v>
      </c>
      <c r="M291" s="1106"/>
      <c r="N291" s="1106"/>
      <c r="O291" s="1167"/>
      <c r="P291" s="1118" t="s">
        <v>1416</v>
      </c>
      <c r="Q291" s="1167" t="s">
        <v>4452</v>
      </c>
      <c r="R291" s="1118" t="s">
        <v>1357</v>
      </c>
    </row>
    <row r="292" spans="1:18">
      <c r="A292" s="1235" t="s">
        <v>1360</v>
      </c>
      <c r="B292" s="1105"/>
      <c r="C292" s="1169"/>
      <c r="D292" s="1151"/>
      <c r="E292" s="1118"/>
      <c r="F292" s="1118" t="s">
        <v>4716</v>
      </c>
      <c r="G292" s="1167" t="s">
        <v>4453</v>
      </c>
      <c r="H292" s="1118" t="s">
        <v>4454</v>
      </c>
      <c r="I292" s="1105"/>
      <c r="J292" s="1235" t="s">
        <v>4455</v>
      </c>
      <c r="K292" s="1118" t="s">
        <v>2520</v>
      </c>
      <c r="L292" s="1118" t="s">
        <v>4451</v>
      </c>
      <c r="M292" s="1106" t="s">
        <v>4456</v>
      </c>
      <c r="N292" s="1106"/>
      <c r="O292" s="1167"/>
      <c r="P292" s="1118" t="s">
        <v>4457</v>
      </c>
      <c r="Q292" s="1167" t="s">
        <v>4458</v>
      </c>
      <c r="R292" s="1118" t="s">
        <v>1360</v>
      </c>
    </row>
    <row r="293" spans="1:18">
      <c r="A293" s="1226"/>
      <c r="B293" s="1105"/>
      <c r="C293" s="1118"/>
      <c r="D293" s="1105"/>
      <c r="E293" s="1118"/>
      <c r="F293" s="1118"/>
      <c r="G293" s="1167"/>
      <c r="H293" s="1169"/>
      <c r="I293" s="1105"/>
      <c r="J293" s="1226"/>
      <c r="K293" s="1169"/>
      <c r="L293" s="1118"/>
      <c r="M293" s="1105"/>
      <c r="N293" s="1105"/>
      <c r="O293" s="1118"/>
      <c r="P293" s="1118"/>
      <c r="Q293" s="1118"/>
      <c r="R293" s="1169"/>
    </row>
    <row r="294" spans="1:18" ht="15.6" thickBot="1">
      <c r="A294" s="1245"/>
      <c r="B294" s="1228" t="s">
        <v>446</v>
      </c>
      <c r="C294" s="1239"/>
      <c r="D294" s="1228" t="s">
        <v>447</v>
      </c>
      <c r="E294" s="1239"/>
      <c r="F294" s="1238" t="s">
        <v>448</v>
      </c>
      <c r="G294" s="1239" t="s">
        <v>449</v>
      </c>
      <c r="H294" s="1239" t="s">
        <v>1953</v>
      </c>
      <c r="I294" s="1105"/>
      <c r="J294" s="1237" t="s">
        <v>1954</v>
      </c>
      <c r="K294" s="1237" t="s">
        <v>1955</v>
      </c>
      <c r="L294" s="1237" t="s">
        <v>1956</v>
      </c>
      <c r="M294" s="1228" t="s">
        <v>1957</v>
      </c>
      <c r="N294" s="1228"/>
      <c r="O294" s="1239"/>
      <c r="P294" s="1238" t="s">
        <v>1958</v>
      </c>
      <c r="Q294" s="1238" t="s">
        <v>1959</v>
      </c>
      <c r="R294" s="1238"/>
    </row>
    <row r="295" spans="1:18">
      <c r="A295" s="1226">
        <v>1</v>
      </c>
      <c r="B295" s="1105"/>
      <c r="C295" s="1169"/>
      <c r="D295" s="1105"/>
      <c r="E295" s="1167"/>
      <c r="F295" s="1685"/>
      <c r="G295" s="1697"/>
      <c r="H295" s="1693"/>
      <c r="I295" s="1105"/>
      <c r="J295" s="1693"/>
      <c r="K295" s="1243"/>
      <c r="L295" s="1243"/>
      <c r="M295" s="1105"/>
      <c r="N295" s="1105"/>
      <c r="O295" s="1167"/>
      <c r="P295" s="1679"/>
      <c r="Q295" s="1681"/>
      <c r="R295" s="1226">
        <v>1</v>
      </c>
    </row>
    <row r="296" spans="1:18">
      <c r="A296" s="1226">
        <v>2</v>
      </c>
      <c r="B296" s="1105"/>
      <c r="C296" s="1169"/>
      <c r="D296" s="1105"/>
      <c r="E296" s="1118"/>
      <c r="F296" s="1686"/>
      <c r="G296" s="1698"/>
      <c r="H296" s="1693"/>
      <c r="I296" s="1105"/>
      <c r="J296" s="1693"/>
      <c r="K296" s="1243"/>
      <c r="L296" s="1243"/>
      <c r="M296" s="1105"/>
      <c r="N296" s="1105"/>
      <c r="O296" s="1118"/>
      <c r="P296" s="1679"/>
      <c r="Q296" s="1681"/>
      <c r="R296" s="1226">
        <v>2</v>
      </c>
    </row>
    <row r="297" spans="1:18">
      <c r="A297" s="1226">
        <v>3</v>
      </c>
      <c r="B297" s="1105"/>
      <c r="C297" s="1169"/>
      <c r="D297" s="1105"/>
      <c r="E297" s="1118"/>
      <c r="F297" s="1686"/>
      <c r="G297" s="1698"/>
      <c r="H297" s="1693"/>
      <c r="I297" s="1105"/>
      <c r="J297" s="1693"/>
      <c r="K297" s="1243"/>
      <c r="L297" s="1243"/>
      <c r="M297" s="1105"/>
      <c r="N297" s="1105"/>
      <c r="O297" s="1118"/>
      <c r="P297" s="1679"/>
      <c r="Q297" s="1681"/>
      <c r="R297" s="1226">
        <v>3</v>
      </c>
    </row>
    <row r="298" spans="1:18">
      <c r="A298" s="1226">
        <v>4</v>
      </c>
      <c r="B298" s="1105"/>
      <c r="C298" s="1169"/>
      <c r="D298" s="1105"/>
      <c r="E298" s="1118"/>
      <c r="F298" s="1686"/>
      <c r="G298" s="1698"/>
      <c r="H298" s="1693"/>
      <c r="I298" s="1105"/>
      <c r="J298" s="1693"/>
      <c r="K298" s="1243"/>
      <c r="L298" s="1243"/>
      <c r="M298" s="1105"/>
      <c r="N298" s="1105"/>
      <c r="O298" s="1118"/>
      <c r="P298" s="1679"/>
      <c r="Q298" s="1681"/>
      <c r="R298" s="1226">
        <v>4</v>
      </c>
    </row>
    <row r="299" spans="1:18">
      <c r="A299" s="1226">
        <v>5</v>
      </c>
      <c r="B299" s="1105"/>
      <c r="C299" s="1169"/>
      <c r="D299" s="1105"/>
      <c r="E299" s="1118"/>
      <c r="F299" s="1686"/>
      <c r="G299" s="1698"/>
      <c r="H299" s="1693"/>
      <c r="I299" s="1105"/>
      <c r="J299" s="1693"/>
      <c r="K299" s="1243"/>
      <c r="L299" s="1243"/>
      <c r="M299" s="1105"/>
      <c r="N299" s="1105"/>
      <c r="O299" s="1118"/>
      <c r="P299" s="1679"/>
      <c r="Q299" s="1681"/>
      <c r="R299" s="1226">
        <v>5</v>
      </c>
    </row>
    <row r="300" spans="1:18">
      <c r="A300" s="1241">
        <v>6</v>
      </c>
      <c r="B300" s="1105"/>
      <c r="C300" s="1169"/>
      <c r="D300" s="1105"/>
      <c r="E300" s="1169"/>
      <c r="F300" s="1687"/>
      <c r="G300" s="1699"/>
      <c r="H300" s="1693"/>
      <c r="I300" s="1105"/>
      <c r="J300" s="1701"/>
      <c r="K300" s="1243"/>
      <c r="L300" s="1243"/>
      <c r="M300" s="1105"/>
      <c r="N300" s="1105"/>
      <c r="O300" s="1169"/>
      <c r="P300" s="1679"/>
      <c r="Q300" s="1681"/>
      <c r="R300" s="1241">
        <v>6</v>
      </c>
    </row>
    <row r="301" spans="1:18">
      <c r="A301" s="1241">
        <v>7</v>
      </c>
      <c r="B301" s="1105"/>
      <c r="C301" s="1169"/>
      <c r="D301" s="1105"/>
      <c r="E301" s="1169"/>
      <c r="F301" s="1687"/>
      <c r="G301" s="1699"/>
      <c r="H301" s="1693"/>
      <c r="I301" s="1105"/>
      <c r="J301" s="1701"/>
      <c r="K301" s="1243"/>
      <c r="L301" s="1243"/>
      <c r="M301" s="1105"/>
      <c r="N301" s="1105"/>
      <c r="O301" s="1169"/>
      <c r="P301" s="1679"/>
      <c r="Q301" s="1681"/>
      <c r="R301" s="1241">
        <v>7</v>
      </c>
    </row>
    <row r="302" spans="1:18">
      <c r="A302" s="1241">
        <v>8</v>
      </c>
      <c r="B302" s="1105"/>
      <c r="C302" s="1169"/>
      <c r="D302" s="1105"/>
      <c r="E302" s="1169"/>
      <c r="F302" s="1687"/>
      <c r="G302" s="1699"/>
      <c r="H302" s="1693"/>
      <c r="I302" s="1105"/>
      <c r="J302" s="1701"/>
      <c r="K302" s="1243"/>
      <c r="L302" s="1243"/>
      <c r="M302" s="1105"/>
      <c r="N302" s="1105"/>
      <c r="O302" s="1169"/>
      <c r="P302" s="1679"/>
      <c r="Q302" s="1681"/>
      <c r="R302" s="1241">
        <v>8</v>
      </c>
    </row>
    <row r="303" spans="1:18">
      <c r="A303" s="1241">
        <v>9</v>
      </c>
      <c r="B303" s="1105"/>
      <c r="C303" s="1169"/>
      <c r="D303" s="1105"/>
      <c r="E303" s="1169"/>
      <c r="F303" s="1687"/>
      <c r="G303" s="1699"/>
      <c r="H303" s="1693"/>
      <c r="I303" s="1105"/>
      <c r="J303" s="1701"/>
      <c r="K303" s="1243"/>
      <c r="L303" s="1243"/>
      <c r="M303" s="1105"/>
      <c r="N303" s="1105"/>
      <c r="O303" s="1169"/>
      <c r="P303" s="1679"/>
      <c r="Q303" s="1681"/>
      <c r="R303" s="1241">
        <v>9</v>
      </c>
    </row>
    <row r="304" spans="1:18">
      <c r="A304" s="1241">
        <v>10</v>
      </c>
      <c r="B304" s="1105"/>
      <c r="C304" s="1169"/>
      <c r="D304" s="1105"/>
      <c r="E304" s="1169"/>
      <c r="F304" s="1687"/>
      <c r="G304" s="1699"/>
      <c r="H304" s="1693"/>
      <c r="I304" s="1105"/>
      <c r="J304" s="1701"/>
      <c r="K304" s="1243"/>
      <c r="L304" s="1243"/>
      <c r="M304" s="1105"/>
      <c r="N304" s="1105"/>
      <c r="O304" s="1169"/>
      <c r="P304" s="1679"/>
      <c r="Q304" s="1681"/>
      <c r="R304" s="1241">
        <v>10</v>
      </c>
    </row>
    <row r="305" spans="1:18">
      <c r="A305" s="1241">
        <v>11</v>
      </c>
      <c r="B305" s="1105"/>
      <c r="C305" s="1169"/>
      <c r="D305" s="1105"/>
      <c r="E305" s="1169"/>
      <c r="F305" s="1687"/>
      <c r="G305" s="1699"/>
      <c r="H305" s="1693"/>
      <c r="I305" s="1105"/>
      <c r="J305" s="1701"/>
      <c r="K305" s="1243"/>
      <c r="L305" s="1243"/>
      <c r="M305" s="1105"/>
      <c r="N305" s="1105"/>
      <c r="O305" s="1169"/>
      <c r="P305" s="1679"/>
      <c r="Q305" s="1681"/>
      <c r="R305" s="1241">
        <v>11</v>
      </c>
    </row>
    <row r="306" spans="1:18">
      <c r="A306" s="1241">
        <v>12</v>
      </c>
      <c r="B306" s="1105"/>
      <c r="C306" s="1169"/>
      <c r="D306" s="1105"/>
      <c r="E306" s="1169"/>
      <c r="F306" s="1687"/>
      <c r="G306" s="1699"/>
      <c r="H306" s="1693"/>
      <c r="I306" s="1105"/>
      <c r="J306" s="1701"/>
      <c r="K306" s="1243"/>
      <c r="L306" s="1243"/>
      <c r="M306" s="1105"/>
      <c r="N306" s="1105"/>
      <c r="O306" s="1169"/>
      <c r="P306" s="1679"/>
      <c r="Q306" s="1681"/>
      <c r="R306" s="1241">
        <v>12</v>
      </c>
    </row>
    <row r="307" spans="1:18">
      <c r="A307" s="1241">
        <v>13</v>
      </c>
      <c r="B307" s="1105"/>
      <c r="C307" s="1169"/>
      <c r="D307" s="1105"/>
      <c r="E307" s="1169"/>
      <c r="F307" s="1687"/>
      <c r="G307" s="1699"/>
      <c r="H307" s="1693"/>
      <c r="I307" s="1105"/>
      <c r="J307" s="1701"/>
      <c r="K307" s="1243"/>
      <c r="L307" s="1243"/>
      <c r="M307" s="1105"/>
      <c r="N307" s="1105"/>
      <c r="O307" s="1169"/>
      <c r="P307" s="1679"/>
      <c r="Q307" s="1681"/>
      <c r="R307" s="1241">
        <v>13</v>
      </c>
    </row>
    <row r="308" spans="1:18">
      <c r="A308" s="1241">
        <v>14</v>
      </c>
      <c r="B308" s="1105"/>
      <c r="C308" s="1169"/>
      <c r="D308" s="1105"/>
      <c r="E308" s="1169"/>
      <c r="F308" s="1687"/>
      <c r="G308" s="1699"/>
      <c r="H308" s="1693"/>
      <c r="I308" s="1105"/>
      <c r="J308" s="1701"/>
      <c r="K308" s="1243"/>
      <c r="L308" s="1243"/>
      <c r="M308" s="1105"/>
      <c r="N308" s="1105"/>
      <c r="O308" s="1169"/>
      <c r="P308" s="1679"/>
      <c r="Q308" s="1681"/>
      <c r="R308" s="1241">
        <v>14</v>
      </c>
    </row>
    <row r="309" spans="1:18">
      <c r="A309" s="1241">
        <v>15</v>
      </c>
      <c r="B309" s="1105"/>
      <c r="C309" s="1169"/>
      <c r="D309" s="1105"/>
      <c r="E309" s="1169"/>
      <c r="F309" s="1687"/>
      <c r="G309" s="1699"/>
      <c r="H309" s="1693"/>
      <c r="I309" s="1105"/>
      <c r="J309" s="1701"/>
      <c r="K309" s="1243"/>
      <c r="L309" s="1243"/>
      <c r="M309" s="1105"/>
      <c r="N309" s="1105"/>
      <c r="O309" s="1169"/>
      <c r="P309" s="1679"/>
      <c r="Q309" s="1681"/>
      <c r="R309" s="1241">
        <v>15</v>
      </c>
    </row>
    <row r="310" spans="1:18">
      <c r="A310" s="1241">
        <v>16</v>
      </c>
      <c r="B310" s="1105"/>
      <c r="C310" s="1169"/>
      <c r="D310" s="1105"/>
      <c r="E310" s="1169"/>
      <c r="F310" s="1687"/>
      <c r="G310" s="1699"/>
      <c r="H310" s="1693"/>
      <c r="I310" s="1105"/>
      <c r="J310" s="1701"/>
      <c r="K310" s="1243"/>
      <c r="L310" s="1243"/>
      <c r="M310" s="1105"/>
      <c r="N310" s="1105"/>
      <c r="O310" s="1169"/>
      <c r="P310" s="1679"/>
      <c r="Q310" s="1681"/>
      <c r="R310" s="1241">
        <v>16</v>
      </c>
    </row>
    <row r="311" spans="1:18">
      <c r="A311" s="1226">
        <v>17</v>
      </c>
      <c r="B311" s="1105"/>
      <c r="C311" s="1169"/>
      <c r="D311" s="1105"/>
      <c r="E311" s="1169"/>
      <c r="F311" s="1687"/>
      <c r="G311" s="1699"/>
      <c r="H311" s="1693"/>
      <c r="I311" s="1105"/>
      <c r="J311" s="1693"/>
      <c r="K311" s="1243"/>
      <c r="L311" s="1243"/>
      <c r="M311" s="1105"/>
      <c r="N311" s="1105"/>
      <c r="O311" s="1169"/>
      <c r="P311" s="1679"/>
      <c r="Q311" s="1681"/>
      <c r="R311" s="1226">
        <v>17</v>
      </c>
    </row>
    <row r="312" spans="1:18">
      <c r="A312" s="1226">
        <v>18</v>
      </c>
      <c r="B312" s="1105"/>
      <c r="C312" s="1169"/>
      <c r="D312" s="1105"/>
      <c r="E312" s="1169"/>
      <c r="F312" s="1687"/>
      <c r="G312" s="1699"/>
      <c r="H312" s="1693"/>
      <c r="I312" s="1105"/>
      <c r="J312" s="1693"/>
      <c r="K312" s="1243"/>
      <c r="L312" s="1243"/>
      <c r="M312" s="1105"/>
      <c r="N312" s="1105"/>
      <c r="O312" s="1169"/>
      <c r="P312" s="1679"/>
      <c r="Q312" s="1681"/>
      <c r="R312" s="1226">
        <v>18</v>
      </c>
    </row>
    <row r="313" spans="1:18">
      <c r="A313" s="1226">
        <v>19</v>
      </c>
      <c r="B313" s="1105"/>
      <c r="C313" s="1169"/>
      <c r="D313" s="1105"/>
      <c r="E313" s="1169"/>
      <c r="F313" s="1687"/>
      <c r="G313" s="1699"/>
      <c r="H313" s="1693"/>
      <c r="I313" s="1105"/>
      <c r="J313" s="1693"/>
      <c r="K313" s="1243"/>
      <c r="L313" s="1243"/>
      <c r="M313" s="1105"/>
      <c r="N313" s="1105"/>
      <c r="O313" s="1169"/>
      <c r="P313" s="1679"/>
      <c r="Q313" s="1681"/>
      <c r="R313" s="1226">
        <v>19</v>
      </c>
    </row>
    <row r="314" spans="1:18">
      <c r="A314" s="1226">
        <v>20</v>
      </c>
      <c r="B314" s="1105"/>
      <c r="C314" s="1169"/>
      <c r="D314" s="1105"/>
      <c r="E314" s="1169"/>
      <c r="F314" s="1687"/>
      <c r="G314" s="1699"/>
      <c r="H314" s="1693"/>
      <c r="I314" s="1105"/>
      <c r="J314" s="1693"/>
      <c r="K314" s="1243"/>
      <c r="L314" s="1243"/>
      <c r="M314" s="1105"/>
      <c r="N314" s="1105"/>
      <c r="O314" s="1169"/>
      <c r="P314" s="1679"/>
      <c r="Q314" s="1681"/>
      <c r="R314" s="1226">
        <v>20</v>
      </c>
    </row>
    <row r="315" spans="1:18">
      <c r="A315" s="1226">
        <v>21</v>
      </c>
      <c r="B315" s="1105"/>
      <c r="C315" s="1169"/>
      <c r="D315" s="1105"/>
      <c r="E315" s="1169"/>
      <c r="F315" s="1687"/>
      <c r="G315" s="1699"/>
      <c r="H315" s="1693"/>
      <c r="I315" s="1105"/>
      <c r="J315" s="1693"/>
      <c r="K315" s="1243"/>
      <c r="L315" s="1243"/>
      <c r="M315" s="1105"/>
      <c r="N315" s="1105"/>
      <c r="O315" s="1169"/>
      <c r="P315" s="1679"/>
      <c r="Q315" s="1681"/>
      <c r="R315" s="1226">
        <v>21</v>
      </c>
    </row>
    <row r="316" spans="1:18">
      <c r="A316" s="1226">
        <v>22</v>
      </c>
      <c r="B316" s="1105"/>
      <c r="C316" s="1169"/>
      <c r="D316" s="1105"/>
      <c r="E316" s="1169"/>
      <c r="F316" s="1687"/>
      <c r="G316" s="1699"/>
      <c r="H316" s="1693"/>
      <c r="I316" s="1105"/>
      <c r="J316" s="1693"/>
      <c r="K316" s="1243"/>
      <c r="L316" s="1243"/>
      <c r="M316" s="1105"/>
      <c r="N316" s="1105"/>
      <c r="O316" s="1169"/>
      <c r="P316" s="1679"/>
      <c r="Q316" s="1681"/>
      <c r="R316" s="1226">
        <v>22</v>
      </c>
    </row>
    <row r="317" spans="1:18">
      <c r="A317" s="1226">
        <v>23</v>
      </c>
      <c r="B317" s="1105"/>
      <c r="C317" s="1169"/>
      <c r="D317" s="1105"/>
      <c r="E317" s="1169"/>
      <c r="F317" s="1687"/>
      <c r="G317" s="1699"/>
      <c r="H317" s="1693"/>
      <c r="I317" s="1105"/>
      <c r="J317" s="1693"/>
      <c r="K317" s="1243"/>
      <c r="L317" s="1243"/>
      <c r="M317" s="1105"/>
      <c r="N317" s="1105"/>
      <c r="O317" s="1169"/>
      <c r="P317" s="1679"/>
      <c r="Q317" s="1681"/>
      <c r="R317" s="1226">
        <v>23</v>
      </c>
    </row>
    <row r="318" spans="1:18">
      <c r="A318" s="1226">
        <v>24</v>
      </c>
      <c r="B318" s="1105"/>
      <c r="C318" s="1169"/>
      <c r="D318" s="1105"/>
      <c r="E318" s="1169"/>
      <c r="F318" s="1687"/>
      <c r="G318" s="1699"/>
      <c r="H318" s="1693"/>
      <c r="I318" s="1105"/>
      <c r="J318" s="1693"/>
      <c r="K318" s="1243"/>
      <c r="L318" s="1243"/>
      <c r="M318" s="1105"/>
      <c r="N318" s="1105"/>
      <c r="O318" s="1169"/>
      <c r="P318" s="1679"/>
      <c r="Q318" s="1681"/>
      <c r="R318" s="1226">
        <v>24</v>
      </c>
    </row>
    <row r="319" spans="1:18">
      <c r="A319" s="1226">
        <v>25</v>
      </c>
      <c r="B319" s="1105"/>
      <c r="C319" s="1169"/>
      <c r="D319" s="1105"/>
      <c r="E319" s="1169"/>
      <c r="F319" s="1687"/>
      <c r="G319" s="1699"/>
      <c r="H319" s="1693"/>
      <c r="I319" s="1105"/>
      <c r="J319" s="1693"/>
      <c r="K319" s="1243"/>
      <c r="L319" s="1243"/>
      <c r="M319" s="1105"/>
      <c r="N319" s="1105"/>
      <c r="O319" s="1169"/>
      <c r="P319" s="1679"/>
      <c r="Q319" s="1681"/>
      <c r="R319" s="1226">
        <v>25</v>
      </c>
    </row>
    <row r="320" spans="1:18">
      <c r="A320" s="1226">
        <v>26</v>
      </c>
      <c r="B320" s="1105"/>
      <c r="C320" s="1169"/>
      <c r="D320" s="1105"/>
      <c r="E320" s="1169"/>
      <c r="F320" s="1687"/>
      <c r="G320" s="1699"/>
      <c r="H320" s="1693"/>
      <c r="I320" s="1105"/>
      <c r="J320" s="1693"/>
      <c r="K320" s="1243"/>
      <c r="L320" s="1243"/>
      <c r="M320" s="1105"/>
      <c r="N320" s="1105"/>
      <c r="O320" s="1169"/>
      <c r="P320" s="1679"/>
      <c r="Q320" s="1681"/>
      <c r="R320" s="1226">
        <v>26</v>
      </c>
    </row>
    <row r="321" spans="1:18">
      <c r="A321" s="1226">
        <v>27</v>
      </c>
      <c r="B321" s="1105"/>
      <c r="C321" s="1169"/>
      <c r="D321" s="1105"/>
      <c r="E321" s="1169"/>
      <c r="F321" s="1687"/>
      <c r="G321" s="1699"/>
      <c r="H321" s="1693"/>
      <c r="I321" s="1105"/>
      <c r="J321" s="1693"/>
      <c r="K321" s="1243"/>
      <c r="L321" s="1243"/>
      <c r="M321" s="1105"/>
      <c r="N321" s="1105"/>
      <c r="O321" s="1169"/>
      <c r="P321" s="1679"/>
      <c r="Q321" s="1681"/>
      <c r="R321" s="1226">
        <v>27</v>
      </c>
    </row>
    <row r="322" spans="1:18">
      <c r="A322" s="1226">
        <v>28</v>
      </c>
      <c r="B322" s="1105"/>
      <c r="C322" s="1169"/>
      <c r="D322" s="1105"/>
      <c r="E322" s="1169"/>
      <c r="F322" s="1687"/>
      <c r="G322" s="1699"/>
      <c r="H322" s="1693"/>
      <c r="I322" s="1105"/>
      <c r="J322" s="1693"/>
      <c r="K322" s="1243"/>
      <c r="L322" s="1243"/>
      <c r="M322" s="1105"/>
      <c r="N322" s="1105"/>
      <c r="O322" s="1169"/>
      <c r="P322" s="1679"/>
      <c r="Q322" s="1681"/>
      <c r="R322" s="1226">
        <v>28</v>
      </c>
    </row>
    <row r="323" spans="1:18">
      <c r="A323" s="1226">
        <v>29</v>
      </c>
      <c r="B323" s="1105"/>
      <c r="C323" s="1169"/>
      <c r="D323" s="1105"/>
      <c r="E323" s="1169"/>
      <c r="F323" s="1687"/>
      <c r="G323" s="1699"/>
      <c r="H323" s="1693"/>
      <c r="I323" s="1105"/>
      <c r="J323" s="1693"/>
      <c r="K323" s="1243"/>
      <c r="L323" s="1243"/>
      <c r="M323" s="1105"/>
      <c r="N323" s="1105"/>
      <c r="O323" s="1169"/>
      <c r="P323" s="1679"/>
      <c r="Q323" s="1681"/>
      <c r="R323" s="1226">
        <v>29</v>
      </c>
    </row>
    <row r="324" spans="1:18">
      <c r="A324" s="1226">
        <v>30</v>
      </c>
      <c r="B324" s="1105"/>
      <c r="C324" s="1169"/>
      <c r="D324" s="1105"/>
      <c r="E324" s="1169"/>
      <c r="F324" s="1687"/>
      <c r="G324" s="1699"/>
      <c r="H324" s="1693"/>
      <c r="I324" s="1105"/>
      <c r="J324" s="1693"/>
      <c r="K324" s="1243"/>
      <c r="L324" s="1243"/>
      <c r="M324" s="1105"/>
      <c r="N324" s="1105"/>
      <c r="O324" s="1169"/>
      <c r="P324" s="1679"/>
      <c r="Q324" s="1681"/>
      <c r="R324" s="1226">
        <v>30</v>
      </c>
    </row>
    <row r="325" spans="1:18">
      <c r="A325" s="1226">
        <v>31</v>
      </c>
      <c r="B325" s="1105"/>
      <c r="C325" s="1169"/>
      <c r="D325" s="1105"/>
      <c r="E325" s="1169"/>
      <c r="F325" s="1687"/>
      <c r="G325" s="1699"/>
      <c r="H325" s="1693"/>
      <c r="I325" s="1105"/>
      <c r="J325" s="1693"/>
      <c r="K325" s="1243"/>
      <c r="L325" s="1243"/>
      <c r="M325" s="1105"/>
      <c r="N325" s="1105"/>
      <c r="O325" s="1169"/>
      <c r="P325" s="1679"/>
      <c r="Q325" s="1681"/>
      <c r="R325" s="1226">
        <v>31</v>
      </c>
    </row>
    <row r="326" spans="1:18">
      <c r="A326" s="1226">
        <v>32</v>
      </c>
      <c r="B326" s="1105"/>
      <c r="C326" s="1169"/>
      <c r="D326" s="1105"/>
      <c r="E326" s="1169"/>
      <c r="F326" s="1687"/>
      <c r="G326" s="1699"/>
      <c r="H326" s="1693"/>
      <c r="I326" s="1105"/>
      <c r="J326" s="1693"/>
      <c r="K326" s="1243"/>
      <c r="L326" s="1243"/>
      <c r="M326" s="1105"/>
      <c r="N326" s="1105"/>
      <c r="O326" s="1169"/>
      <c r="P326" s="1679"/>
      <c r="Q326" s="1681"/>
      <c r="R326" s="1226">
        <v>32</v>
      </c>
    </row>
    <row r="327" spans="1:18">
      <c r="A327" s="1226">
        <v>33</v>
      </c>
      <c r="B327" s="1105"/>
      <c r="C327" s="1169"/>
      <c r="D327" s="1105"/>
      <c r="E327" s="1169"/>
      <c r="F327" s="1687"/>
      <c r="G327" s="1699"/>
      <c r="H327" s="1693"/>
      <c r="I327" s="1105"/>
      <c r="J327" s="1693"/>
      <c r="K327" s="1243"/>
      <c r="L327" s="1243"/>
      <c r="M327" s="1105"/>
      <c r="N327" s="1105"/>
      <c r="O327" s="1169"/>
      <c r="P327" s="1679"/>
      <c r="Q327" s="1681"/>
      <c r="R327" s="1226">
        <v>33</v>
      </c>
    </row>
    <row r="328" spans="1:18">
      <c r="A328" s="1226">
        <v>34</v>
      </c>
      <c r="B328" s="1105"/>
      <c r="C328" s="1169"/>
      <c r="D328" s="1105"/>
      <c r="E328" s="1169"/>
      <c r="F328" s="1687"/>
      <c r="G328" s="1699"/>
      <c r="H328" s="1693"/>
      <c r="I328" s="1105"/>
      <c r="J328" s="1693"/>
      <c r="K328" s="1243"/>
      <c r="L328" s="1243"/>
      <c r="M328" s="1105"/>
      <c r="N328" s="1105"/>
      <c r="O328" s="1169"/>
      <c r="P328" s="1679"/>
      <c r="Q328" s="1681"/>
      <c r="R328" s="1226">
        <v>34</v>
      </c>
    </row>
    <row r="329" spans="1:18">
      <c r="A329" s="1226">
        <v>35</v>
      </c>
      <c r="B329" s="1105"/>
      <c r="C329" s="1169"/>
      <c r="D329" s="1105"/>
      <c r="E329" s="1169"/>
      <c r="F329" s="1687"/>
      <c r="G329" s="1699"/>
      <c r="H329" s="1693"/>
      <c r="I329" s="1105"/>
      <c r="J329" s="1693"/>
      <c r="K329" s="1243"/>
      <c r="L329" s="1243"/>
      <c r="M329" s="1105"/>
      <c r="N329" s="1105"/>
      <c r="O329" s="1169"/>
      <c r="P329" s="1679"/>
      <c r="Q329" s="1681"/>
      <c r="R329" s="1226">
        <v>35</v>
      </c>
    </row>
    <row r="330" spans="1:18">
      <c r="A330" s="1226">
        <v>36</v>
      </c>
      <c r="B330" s="1105"/>
      <c r="C330" s="1169"/>
      <c r="D330" s="1105"/>
      <c r="E330" s="1169"/>
      <c r="F330" s="1687"/>
      <c r="G330" s="1699"/>
      <c r="H330" s="1693"/>
      <c r="I330" s="1105"/>
      <c r="J330" s="1693"/>
      <c r="K330" s="1243"/>
      <c r="L330" s="1243"/>
      <c r="M330" s="1105"/>
      <c r="N330" s="1105"/>
      <c r="O330" s="1169"/>
      <c r="P330" s="1679"/>
      <c r="Q330" s="1681"/>
      <c r="R330" s="1226">
        <v>37</v>
      </c>
    </row>
    <row r="331" spans="1:18">
      <c r="A331" s="1226">
        <v>37</v>
      </c>
      <c r="B331" s="1105"/>
      <c r="C331" s="1169"/>
      <c r="D331" s="1105"/>
      <c r="E331" s="1169"/>
      <c r="F331" s="1687"/>
      <c r="G331" s="1699"/>
      <c r="H331" s="1693"/>
      <c r="I331" s="1105"/>
      <c r="J331" s="1693"/>
      <c r="K331" s="1243"/>
      <c r="L331" s="1243"/>
      <c r="M331" s="1105"/>
      <c r="N331" s="1105"/>
      <c r="O331" s="1169"/>
      <c r="P331" s="1679"/>
      <c r="Q331" s="1681"/>
      <c r="R331" s="1226">
        <v>38</v>
      </c>
    </row>
    <row r="332" spans="1:18">
      <c r="A332" s="1226">
        <v>38</v>
      </c>
      <c r="B332" s="1105"/>
      <c r="C332" s="1169"/>
      <c r="D332" s="1105"/>
      <c r="E332" s="1169"/>
      <c r="F332" s="1687"/>
      <c r="G332" s="1699"/>
      <c r="H332" s="1693"/>
      <c r="I332" s="1105"/>
      <c r="J332" s="1693"/>
      <c r="K332" s="1243"/>
      <c r="L332" s="1243"/>
      <c r="M332" s="1105"/>
      <c r="N332" s="1105"/>
      <c r="O332" s="1169"/>
      <c r="P332" s="1679"/>
      <c r="Q332" s="1681"/>
      <c r="R332" s="1226">
        <v>39</v>
      </c>
    </row>
    <row r="333" spans="1:18">
      <c r="A333" s="1226">
        <v>39</v>
      </c>
      <c r="B333" s="1105"/>
      <c r="C333" s="1169"/>
      <c r="D333" s="1105"/>
      <c r="E333" s="1169"/>
      <c r="F333" s="1687"/>
      <c r="G333" s="1699"/>
      <c r="H333" s="1693"/>
      <c r="I333" s="1105"/>
      <c r="J333" s="1693"/>
      <c r="K333" s="1243"/>
      <c r="L333" s="1243"/>
      <c r="M333" s="1105"/>
      <c r="N333" s="1105"/>
      <c r="O333" s="1169"/>
      <c r="P333" s="1679"/>
      <c r="Q333" s="1681"/>
      <c r="R333" s="1226">
        <v>40</v>
      </c>
    </row>
    <row r="334" spans="1:18">
      <c r="A334" s="1226">
        <v>40</v>
      </c>
      <c r="B334" s="1105"/>
      <c r="C334" s="1169"/>
      <c r="D334" s="1105"/>
      <c r="E334" s="1169"/>
      <c r="F334" s="1687"/>
      <c r="G334" s="1699"/>
      <c r="H334" s="1693"/>
      <c r="I334" s="1105"/>
      <c r="J334" s="1693"/>
      <c r="K334" s="1243"/>
      <c r="L334" s="1243"/>
      <c r="M334" s="1105"/>
      <c r="N334" s="1105"/>
      <c r="O334" s="1169"/>
      <c r="P334" s="1679"/>
      <c r="Q334" s="1681"/>
      <c r="R334" s="1226">
        <v>41</v>
      </c>
    </row>
    <row r="335" spans="1:18">
      <c r="A335" s="1226">
        <v>41</v>
      </c>
      <c r="B335" s="1105"/>
      <c r="C335" s="1169"/>
      <c r="D335" s="1105"/>
      <c r="E335" s="1169"/>
      <c r="F335" s="1687"/>
      <c r="G335" s="1699"/>
      <c r="H335" s="1693"/>
      <c r="I335" s="1105"/>
      <c r="J335" s="1693"/>
      <c r="K335" s="1243"/>
      <c r="L335" s="1243"/>
      <c r="M335" s="1105"/>
      <c r="N335" s="1105"/>
      <c r="O335" s="1169"/>
      <c r="P335" s="1679"/>
      <c r="Q335" s="1681"/>
      <c r="R335" s="1226">
        <v>42</v>
      </c>
    </row>
    <row r="336" spans="1:18">
      <c r="A336" s="1226">
        <v>42</v>
      </c>
      <c r="B336" s="1105"/>
      <c r="C336" s="1169"/>
      <c r="D336" s="1105"/>
      <c r="E336" s="1169"/>
      <c r="F336" s="1687"/>
      <c r="G336" s="1699"/>
      <c r="H336" s="1693"/>
      <c r="I336" s="1105"/>
      <c r="J336" s="1693"/>
      <c r="K336" s="1243"/>
      <c r="L336" s="1243"/>
      <c r="M336" s="1105"/>
      <c r="N336" s="1105"/>
      <c r="O336" s="1169"/>
      <c r="P336" s="1679"/>
      <c r="Q336" s="1681"/>
      <c r="R336" s="1226">
        <v>43</v>
      </c>
    </row>
    <row r="337" spans="1:18">
      <c r="A337" s="1226">
        <v>43</v>
      </c>
      <c r="B337" s="1105"/>
      <c r="C337" s="1169"/>
      <c r="D337" s="1105"/>
      <c r="E337" s="1169"/>
      <c r="F337" s="1687"/>
      <c r="G337" s="1699"/>
      <c r="H337" s="1693"/>
      <c r="I337" s="1105"/>
      <c r="J337" s="1693"/>
      <c r="K337" s="1243"/>
      <c r="L337" s="1243"/>
      <c r="M337" s="1105"/>
      <c r="N337" s="1105"/>
      <c r="O337" s="1169"/>
      <c r="P337" s="1679"/>
      <c r="Q337" s="1681"/>
      <c r="R337" s="1226">
        <v>44</v>
      </c>
    </row>
    <row r="338" spans="1:18">
      <c r="A338" s="1226">
        <v>44</v>
      </c>
      <c r="B338" s="1105"/>
      <c r="C338" s="1169"/>
      <c r="D338" s="1105"/>
      <c r="E338" s="1169"/>
      <c r="F338" s="1687"/>
      <c r="G338" s="1699"/>
      <c r="H338" s="1693"/>
      <c r="I338" s="1105"/>
      <c r="J338" s="1693"/>
      <c r="K338" s="1243"/>
      <c r="L338" s="1243"/>
      <c r="M338" s="1105"/>
      <c r="N338" s="1105"/>
      <c r="O338" s="1169"/>
      <c r="P338" s="1679"/>
      <c r="Q338" s="1681"/>
      <c r="R338" s="1226">
        <v>45</v>
      </c>
    </row>
    <row r="339" spans="1:18">
      <c r="A339" s="1226">
        <v>45</v>
      </c>
      <c r="B339" s="1105"/>
      <c r="C339" s="1169"/>
      <c r="D339" s="1105"/>
      <c r="E339" s="1169"/>
      <c r="F339" s="1687"/>
      <c r="G339" s="1699"/>
      <c r="H339" s="1693"/>
      <c r="I339" s="1105"/>
      <c r="J339" s="1693"/>
      <c r="K339" s="1243"/>
      <c r="L339" s="1243"/>
      <c r="M339" s="1105"/>
      <c r="N339" s="1105"/>
      <c r="O339" s="1169"/>
      <c r="P339" s="1679"/>
      <c r="Q339" s="1681"/>
      <c r="R339" s="1226">
        <v>46</v>
      </c>
    </row>
    <row r="340" spans="1:18">
      <c r="A340" s="1226">
        <v>46</v>
      </c>
      <c r="B340" s="1105"/>
      <c r="C340" s="1169"/>
      <c r="D340" s="1105"/>
      <c r="E340" s="1169"/>
      <c r="F340" s="1687"/>
      <c r="G340" s="1699"/>
      <c r="H340" s="1693"/>
      <c r="I340" s="1105"/>
      <c r="J340" s="1693"/>
      <c r="K340" s="1243"/>
      <c r="L340" s="1243"/>
      <c r="M340" s="1105"/>
      <c r="N340" s="1105"/>
      <c r="O340" s="1169"/>
      <c r="P340" s="1679"/>
      <c r="Q340" s="1681"/>
      <c r="R340" s="1226">
        <v>47</v>
      </c>
    </row>
    <row r="341" spans="1:18">
      <c r="A341" s="1226">
        <v>47</v>
      </c>
      <c r="B341" s="1105"/>
      <c r="C341" s="1169"/>
      <c r="D341" s="1105"/>
      <c r="E341" s="1169"/>
      <c r="F341" s="1687"/>
      <c r="G341" s="1699"/>
      <c r="H341" s="1693"/>
      <c r="I341" s="1105"/>
      <c r="J341" s="1693"/>
      <c r="K341" s="1243"/>
      <c r="L341" s="1243"/>
      <c r="M341" s="1105"/>
      <c r="N341" s="1105"/>
      <c r="O341" s="1169"/>
      <c r="P341" s="1679"/>
      <c r="Q341" s="1681"/>
      <c r="R341" s="1226">
        <v>48</v>
      </c>
    </row>
    <row r="342" spans="1:18">
      <c r="A342" s="1226">
        <v>48</v>
      </c>
      <c r="B342" s="1105"/>
      <c r="C342" s="1169"/>
      <c r="D342" s="1105"/>
      <c r="E342" s="1169"/>
      <c r="F342" s="1687"/>
      <c r="G342" s="1699"/>
      <c r="H342" s="1693"/>
      <c r="I342" s="1105"/>
      <c r="J342" s="1693"/>
      <c r="K342" s="1243"/>
      <c r="L342" s="1243"/>
      <c r="M342" s="1105"/>
      <c r="N342" s="1105"/>
      <c r="O342" s="1169"/>
      <c r="P342" s="1679"/>
      <c r="Q342" s="1681"/>
      <c r="R342" s="1226">
        <v>49</v>
      </c>
    </row>
    <row r="343" spans="1:18">
      <c r="A343" s="1226">
        <v>49</v>
      </c>
      <c r="B343" s="1105"/>
      <c r="C343" s="1169"/>
      <c r="D343" s="1105"/>
      <c r="E343" s="1169"/>
      <c r="F343" s="1687"/>
      <c r="G343" s="1699"/>
      <c r="H343" s="1693"/>
      <c r="I343" s="1105"/>
      <c r="J343" s="1693"/>
      <c r="K343" s="1243"/>
      <c r="L343" s="1243"/>
      <c r="M343" s="1105"/>
      <c r="N343" s="1105"/>
      <c r="O343" s="1169"/>
      <c r="P343" s="1679"/>
      <c r="Q343" s="1681"/>
      <c r="R343" s="1226">
        <v>50</v>
      </c>
    </row>
    <row r="344" spans="1:18">
      <c r="A344" s="1226">
        <v>50</v>
      </c>
      <c r="B344" s="1105"/>
      <c r="C344" s="1169"/>
      <c r="D344" s="1105"/>
      <c r="E344" s="1169"/>
      <c r="F344" s="1687"/>
      <c r="G344" s="1699"/>
      <c r="H344" s="1693"/>
      <c r="I344" s="1105"/>
      <c r="J344" s="1693"/>
      <c r="K344" s="1243"/>
      <c r="L344" s="1243"/>
      <c r="M344" s="1105"/>
      <c r="N344" s="1105"/>
      <c r="O344" s="1169"/>
      <c r="P344" s="1679"/>
      <c r="Q344" s="1681"/>
      <c r="R344" s="1226">
        <v>51</v>
      </c>
    </row>
    <row r="345" spans="1:18">
      <c r="A345" s="1226">
        <v>51</v>
      </c>
      <c r="B345" s="1105"/>
      <c r="C345" s="1169"/>
      <c r="D345" s="1105"/>
      <c r="E345" s="1169"/>
      <c r="F345" s="1687"/>
      <c r="G345" s="1699"/>
      <c r="H345" s="1693"/>
      <c r="I345" s="1105"/>
      <c r="J345" s="1693"/>
      <c r="K345" s="1243"/>
      <c r="L345" s="1243"/>
      <c r="M345" s="1105"/>
      <c r="N345" s="1105"/>
      <c r="O345" s="1169"/>
      <c r="P345" s="1679"/>
      <c r="Q345" s="1681"/>
      <c r="R345" s="1226">
        <v>52</v>
      </c>
    </row>
    <row r="346" spans="1:18">
      <c r="A346" s="1226">
        <v>52</v>
      </c>
      <c r="B346" s="1105"/>
      <c r="C346" s="1169"/>
      <c r="D346" s="1105"/>
      <c r="E346" s="1169"/>
      <c r="F346" s="1687"/>
      <c r="G346" s="1699"/>
      <c r="H346" s="1693"/>
      <c r="I346" s="1105"/>
      <c r="J346" s="1693"/>
      <c r="K346" s="1243"/>
      <c r="L346" s="1243"/>
      <c r="M346" s="1105"/>
      <c r="N346" s="1105"/>
      <c r="O346" s="1169"/>
      <c r="P346" s="1679"/>
      <c r="Q346" s="1681"/>
      <c r="R346" s="1226">
        <v>53</v>
      </c>
    </row>
    <row r="347" spans="1:18">
      <c r="A347" s="1226">
        <v>53</v>
      </c>
      <c r="B347" s="1105"/>
      <c r="C347" s="1169"/>
      <c r="D347" s="1105"/>
      <c r="E347" s="1169"/>
      <c r="F347" s="1687"/>
      <c r="G347" s="1699"/>
      <c r="H347" s="1693"/>
      <c r="I347" s="1105"/>
      <c r="J347" s="1693"/>
      <c r="K347" s="1243"/>
      <c r="L347" s="1243"/>
      <c r="M347" s="1105"/>
      <c r="N347" s="1105"/>
      <c r="O347" s="1169"/>
      <c r="P347" s="1679"/>
      <c r="Q347" s="1681"/>
      <c r="R347" s="1226">
        <v>54</v>
      </c>
    </row>
    <row r="348" spans="1:18">
      <c r="A348" s="1226">
        <v>54</v>
      </c>
      <c r="B348" s="1105"/>
      <c r="C348" s="1169"/>
      <c r="D348" s="1105"/>
      <c r="E348" s="1169"/>
      <c r="F348" s="1687"/>
      <c r="G348" s="1699"/>
      <c r="H348" s="1693"/>
      <c r="I348" s="1105"/>
      <c r="J348" s="1693"/>
      <c r="K348" s="1243"/>
      <c r="L348" s="1243"/>
      <c r="M348" s="1105"/>
      <c r="N348" s="1105"/>
      <c r="O348" s="1169"/>
      <c r="P348" s="1679"/>
      <c r="Q348" s="1681"/>
      <c r="R348" s="1226">
        <v>55</v>
      </c>
    </row>
    <row r="349" spans="1:18">
      <c r="A349" s="1226">
        <v>55</v>
      </c>
      <c r="B349" s="1105"/>
      <c r="C349" s="1169"/>
      <c r="D349" s="1105"/>
      <c r="E349" s="1169"/>
      <c r="F349" s="1687"/>
      <c r="G349" s="1699"/>
      <c r="H349" s="1693"/>
      <c r="I349" s="1105"/>
      <c r="J349" s="1693"/>
      <c r="K349" s="1243"/>
      <c r="L349" s="1243"/>
      <c r="M349" s="1105"/>
      <c r="N349" s="1105"/>
      <c r="O349" s="1169"/>
      <c r="P349" s="1679"/>
      <c r="Q349" s="1681"/>
      <c r="R349" s="1226">
        <v>56</v>
      </c>
    </row>
    <row r="350" spans="1:18">
      <c r="A350" s="1226">
        <v>56</v>
      </c>
      <c r="B350" s="1105"/>
      <c r="C350" s="1169"/>
      <c r="D350" s="1105"/>
      <c r="E350" s="1169"/>
      <c r="F350" s="1687"/>
      <c r="G350" s="1699"/>
      <c r="H350" s="1693"/>
      <c r="I350" s="1105"/>
      <c r="J350" s="1693"/>
      <c r="K350" s="1243"/>
      <c r="L350" s="1243"/>
      <c r="M350" s="1105"/>
      <c r="N350" s="1105"/>
      <c r="O350" s="1169"/>
      <c r="P350" s="1679"/>
      <c r="Q350" s="1681"/>
      <c r="R350" s="1226">
        <v>57</v>
      </c>
    </row>
    <row r="351" spans="1:18">
      <c r="A351" s="1226">
        <v>57</v>
      </c>
      <c r="B351" s="1105"/>
      <c r="C351" s="1169"/>
      <c r="D351" s="1105"/>
      <c r="E351" s="1169"/>
      <c r="F351" s="1687"/>
      <c r="G351" s="1699"/>
      <c r="H351" s="1693"/>
      <c r="I351" s="1105"/>
      <c r="J351" s="1693"/>
      <c r="K351" s="1243"/>
      <c r="L351" s="1243"/>
      <c r="M351" s="1105"/>
      <c r="N351" s="1105"/>
      <c r="O351" s="1169"/>
      <c r="P351" s="1679"/>
      <c r="Q351" s="1681"/>
      <c r="R351" s="1226">
        <v>58</v>
      </c>
    </row>
    <row r="352" spans="1:18" ht="15.6" thickBot="1">
      <c r="A352" s="1226">
        <v>58</v>
      </c>
      <c r="B352" s="1158"/>
      <c r="C352" s="1193"/>
      <c r="D352" s="1158"/>
      <c r="E352" s="1193"/>
      <c r="F352" s="1688"/>
      <c r="G352" s="1700"/>
      <c r="H352" s="1694"/>
      <c r="I352" s="1105"/>
      <c r="J352" s="1694"/>
      <c r="K352" s="1345"/>
      <c r="L352" s="1345"/>
      <c r="M352" s="1158"/>
      <c r="N352" s="1158"/>
      <c r="O352" s="1193"/>
      <c r="P352" s="1680"/>
      <c r="Q352" s="1682"/>
      <c r="R352" s="1245">
        <v>59</v>
      </c>
    </row>
    <row r="354" spans="1:18">
      <c r="A354" s="1106" t="s">
        <v>4461</v>
      </c>
      <c r="B354" s="1106"/>
      <c r="C354" s="1106"/>
      <c r="D354" s="1106"/>
      <c r="E354" s="1106"/>
      <c r="F354" s="1106"/>
      <c r="G354" s="1106"/>
      <c r="H354" s="1106"/>
      <c r="I354" s="1105"/>
      <c r="J354" s="1106" t="s">
        <v>4462</v>
      </c>
      <c r="K354" s="1106"/>
      <c r="L354" s="1106"/>
      <c r="M354" s="1106"/>
      <c r="N354" s="1106"/>
      <c r="O354" s="1106"/>
      <c r="P354" s="1106"/>
      <c r="Q354" s="1106"/>
      <c r="R354" s="1106"/>
    </row>
    <row r="358" spans="1:18" ht="16.2" thickBot="1">
      <c r="A358" s="1175" t="str">
        <f>'Data Sheet'!$C$25</f>
        <v>Rochester Gas &amp; Electric Corporation</v>
      </c>
      <c r="B358" s="1158"/>
      <c r="C358" s="1158"/>
      <c r="D358" s="1158"/>
      <c r="E358" s="1158"/>
      <c r="F358" s="1248" t="str">
        <f>'Data Sheet'!$C$40</f>
        <v xml:space="preserve"> </v>
      </c>
      <c r="G358" s="1158" t="str">
        <f>'Data Sheet'!$C$38</f>
        <v>12/31/2013</v>
      </c>
      <c r="H358" s="1228"/>
      <c r="I358" s="1105"/>
      <c r="J358" s="1175" t="str">
        <f>'Data Sheet'!$C$25</f>
        <v>Rochester Gas &amp; Electric Corporation</v>
      </c>
      <c r="K358" s="1158"/>
      <c r="L358" s="1158"/>
      <c r="M358" s="1158"/>
      <c r="N358" s="1158"/>
      <c r="O358" s="1158"/>
      <c r="P358" s="1248" t="str">
        <f>'Data Sheet'!$C$40</f>
        <v xml:space="preserve"> </v>
      </c>
      <c r="Q358" s="1158" t="str">
        <f>'Data Sheet'!$C$38</f>
        <v>12/31/2013</v>
      </c>
      <c r="R358" s="1158"/>
    </row>
    <row r="359" spans="1:18" ht="16.2" thickBot="1">
      <c r="A359" s="802" t="s">
        <v>3791</v>
      </c>
      <c r="B359" s="729"/>
      <c r="C359" s="729"/>
      <c r="D359" s="1228"/>
      <c r="E359" s="1228"/>
      <c r="F359" s="1230"/>
      <c r="G359" s="1230"/>
      <c r="H359" s="1239"/>
      <c r="I359" s="1105"/>
      <c r="J359" s="802" t="s">
        <v>3791</v>
      </c>
      <c r="K359" s="729"/>
      <c r="L359" s="729"/>
      <c r="M359" s="1228"/>
      <c r="N359" s="1228"/>
      <c r="O359" s="1228"/>
      <c r="P359" s="1230"/>
      <c r="Q359" s="1230"/>
      <c r="R359" s="1239"/>
    </row>
    <row r="360" spans="1:18">
      <c r="A360" s="1222"/>
      <c r="B360" s="1105"/>
      <c r="C360" s="1169"/>
      <c r="D360" s="1151"/>
      <c r="E360" s="1118"/>
      <c r="F360" s="1106"/>
      <c r="G360" s="1106"/>
      <c r="H360" s="1207"/>
      <c r="I360" s="1105"/>
      <c r="J360" s="1222"/>
      <c r="K360" s="1169"/>
      <c r="L360" s="1169"/>
      <c r="M360" s="1106" t="s">
        <v>4440</v>
      </c>
      <c r="N360" s="1106"/>
      <c r="O360" s="1106"/>
      <c r="P360" s="1106"/>
      <c r="Q360" s="1167"/>
      <c r="R360" s="1232"/>
    </row>
    <row r="361" spans="1:18" ht="15.6" thickBot="1">
      <c r="A361" s="1235"/>
      <c r="B361" s="1151"/>
      <c r="C361" s="1118"/>
      <c r="D361" s="1151"/>
      <c r="E361" s="1118"/>
      <c r="F361" s="1228" t="s">
        <v>4441</v>
      </c>
      <c r="G361" s="1228"/>
      <c r="H361" s="1239"/>
      <c r="I361" s="1105"/>
      <c r="J361" s="1235" t="s">
        <v>4442</v>
      </c>
      <c r="K361" s="1118" t="s">
        <v>4443</v>
      </c>
      <c r="L361" s="1118" t="s">
        <v>4443</v>
      </c>
      <c r="M361" s="1228" t="s">
        <v>4444</v>
      </c>
      <c r="N361" s="1228"/>
      <c r="O361" s="1228"/>
      <c r="P361" s="1228"/>
      <c r="Q361" s="1239"/>
      <c r="R361" s="1118"/>
    </row>
    <row r="362" spans="1:18">
      <c r="A362" s="1235"/>
      <c r="B362" s="1151"/>
      <c r="C362" s="1118"/>
      <c r="D362" s="1151"/>
      <c r="E362" s="1118"/>
      <c r="F362" s="1118"/>
      <c r="G362" s="1167"/>
      <c r="H362" s="1118"/>
      <c r="I362" s="1105"/>
      <c r="J362" s="1235" t="s">
        <v>4445</v>
      </c>
      <c r="K362" s="1118" t="s">
        <v>4446</v>
      </c>
      <c r="L362" s="1118" t="s">
        <v>4447</v>
      </c>
      <c r="M362" s="1151"/>
      <c r="N362" s="1151"/>
      <c r="O362" s="1118"/>
      <c r="P362" s="1118"/>
      <c r="Q362" s="1167"/>
      <c r="R362" s="1118"/>
    </row>
    <row r="363" spans="1:18">
      <c r="A363" s="1235" t="s">
        <v>1357</v>
      </c>
      <c r="B363" s="1106" t="s">
        <v>4448</v>
      </c>
      <c r="C363" s="1167"/>
      <c r="D363" s="1106" t="s">
        <v>4449</v>
      </c>
      <c r="E363" s="1167"/>
      <c r="F363" s="1118"/>
      <c r="G363" s="1167"/>
      <c r="H363" s="1118"/>
      <c r="I363" s="1105"/>
      <c r="J363" s="1235" t="s">
        <v>4450</v>
      </c>
      <c r="K363" s="1118" t="s">
        <v>4451</v>
      </c>
      <c r="L363" s="1118" t="s">
        <v>4446</v>
      </c>
      <c r="M363" s="1106"/>
      <c r="N363" s="1106"/>
      <c r="O363" s="1167"/>
      <c r="P363" s="1118" t="s">
        <v>1416</v>
      </c>
      <c r="Q363" s="1167" t="s">
        <v>4452</v>
      </c>
      <c r="R363" s="1118" t="s">
        <v>1357</v>
      </c>
    </row>
    <row r="364" spans="1:18">
      <c r="A364" s="1235" t="s">
        <v>1360</v>
      </c>
      <c r="B364" s="1105"/>
      <c r="C364" s="1169"/>
      <c r="D364" s="1151"/>
      <c r="E364" s="1118"/>
      <c r="F364" s="1118" t="s">
        <v>4716</v>
      </c>
      <c r="G364" s="1167" t="s">
        <v>4453</v>
      </c>
      <c r="H364" s="1118" t="s">
        <v>4454</v>
      </c>
      <c r="I364" s="1105"/>
      <c r="J364" s="1235" t="s">
        <v>4455</v>
      </c>
      <c r="K364" s="1118" t="s">
        <v>2520</v>
      </c>
      <c r="L364" s="1118" t="s">
        <v>4451</v>
      </c>
      <c r="M364" s="1106" t="s">
        <v>4456</v>
      </c>
      <c r="N364" s="1106"/>
      <c r="O364" s="1167"/>
      <c r="P364" s="1118" t="s">
        <v>4457</v>
      </c>
      <c r="Q364" s="1167" t="s">
        <v>4458</v>
      </c>
      <c r="R364" s="1118" t="s">
        <v>1360</v>
      </c>
    </row>
    <row r="365" spans="1:18">
      <c r="A365" s="1226"/>
      <c r="B365" s="1105"/>
      <c r="C365" s="1118"/>
      <c r="D365" s="1105"/>
      <c r="E365" s="1118"/>
      <c r="F365" s="1118"/>
      <c r="G365" s="1167"/>
      <c r="H365" s="1169"/>
      <c r="I365" s="1105"/>
      <c r="J365" s="1226"/>
      <c r="K365" s="1169"/>
      <c r="L365" s="1118"/>
      <c r="M365" s="1105"/>
      <c r="N365" s="1105"/>
      <c r="O365" s="1118"/>
      <c r="P365" s="1118"/>
      <c r="Q365" s="1118"/>
      <c r="R365" s="1169"/>
    </row>
    <row r="366" spans="1:18" ht="15.6" thickBot="1">
      <c r="A366" s="1245"/>
      <c r="B366" s="1228" t="s">
        <v>446</v>
      </c>
      <c r="C366" s="1239"/>
      <c r="D366" s="1228" t="s">
        <v>447</v>
      </c>
      <c r="E366" s="1239"/>
      <c r="F366" s="1238" t="s">
        <v>448</v>
      </c>
      <c r="G366" s="1239" t="s">
        <v>449</v>
      </c>
      <c r="H366" s="1239" t="s">
        <v>1953</v>
      </c>
      <c r="I366" s="1105"/>
      <c r="J366" s="1237" t="s">
        <v>1954</v>
      </c>
      <c r="K366" s="1237" t="s">
        <v>1955</v>
      </c>
      <c r="L366" s="1237" t="s">
        <v>1956</v>
      </c>
      <c r="M366" s="1228" t="s">
        <v>1957</v>
      </c>
      <c r="N366" s="1228"/>
      <c r="O366" s="1239"/>
      <c r="P366" s="1238" t="s">
        <v>1958</v>
      </c>
      <c r="Q366" s="1238" t="s">
        <v>1959</v>
      </c>
      <c r="R366" s="1238"/>
    </row>
    <row r="367" spans="1:18">
      <c r="A367" s="1226">
        <v>1</v>
      </c>
      <c r="B367" s="1105"/>
      <c r="C367" s="1169"/>
      <c r="D367" s="1105"/>
      <c r="E367" s="1167"/>
      <c r="F367" s="1685"/>
      <c r="G367" s="1697"/>
      <c r="H367" s="1693"/>
      <c r="I367" s="1105"/>
      <c r="J367" s="1693"/>
      <c r="K367" s="1243"/>
      <c r="L367" s="1243"/>
      <c r="M367" s="1105"/>
      <c r="N367" s="1105"/>
      <c r="O367" s="1167"/>
      <c r="P367" s="1679"/>
      <c r="Q367" s="1681"/>
      <c r="R367" s="1226">
        <v>1</v>
      </c>
    </row>
    <row r="368" spans="1:18">
      <c r="A368" s="1226">
        <v>2</v>
      </c>
      <c r="B368" s="1105"/>
      <c r="C368" s="1169"/>
      <c r="D368" s="1105"/>
      <c r="E368" s="1118"/>
      <c r="F368" s="1686"/>
      <c r="G368" s="1698"/>
      <c r="H368" s="1693"/>
      <c r="I368" s="1105"/>
      <c r="J368" s="1693"/>
      <c r="K368" s="1243"/>
      <c r="L368" s="1243"/>
      <c r="M368" s="1105"/>
      <c r="N368" s="1105"/>
      <c r="O368" s="1118"/>
      <c r="P368" s="1679"/>
      <c r="Q368" s="1681"/>
      <c r="R368" s="1226">
        <v>2</v>
      </c>
    </row>
    <row r="369" spans="1:18">
      <c r="A369" s="1226">
        <v>3</v>
      </c>
      <c r="B369" s="1105"/>
      <c r="C369" s="1169"/>
      <c r="D369" s="1105"/>
      <c r="E369" s="1118"/>
      <c r="F369" s="1686"/>
      <c r="G369" s="1698"/>
      <c r="H369" s="1693"/>
      <c r="I369" s="1105"/>
      <c r="J369" s="1693"/>
      <c r="K369" s="1243"/>
      <c r="L369" s="1243"/>
      <c r="M369" s="1105"/>
      <c r="N369" s="1105"/>
      <c r="O369" s="1118"/>
      <c r="P369" s="1679"/>
      <c r="Q369" s="1681"/>
      <c r="R369" s="1226">
        <v>3</v>
      </c>
    </row>
    <row r="370" spans="1:18">
      <c r="A370" s="1226">
        <v>4</v>
      </c>
      <c r="B370" s="1105"/>
      <c r="C370" s="1169"/>
      <c r="D370" s="1105"/>
      <c r="E370" s="1118"/>
      <c r="F370" s="1686"/>
      <c r="G370" s="1698"/>
      <c r="H370" s="1693"/>
      <c r="I370" s="1105"/>
      <c r="J370" s="1693"/>
      <c r="K370" s="1243"/>
      <c r="L370" s="1243"/>
      <c r="M370" s="1105"/>
      <c r="N370" s="1105"/>
      <c r="O370" s="1118"/>
      <c r="P370" s="1679"/>
      <c r="Q370" s="1681"/>
      <c r="R370" s="1226">
        <v>4</v>
      </c>
    </row>
    <row r="371" spans="1:18">
      <c r="A371" s="1226">
        <v>5</v>
      </c>
      <c r="B371" s="1105"/>
      <c r="C371" s="1169"/>
      <c r="D371" s="1105"/>
      <c r="E371" s="1118"/>
      <c r="F371" s="1686"/>
      <c r="G371" s="1698"/>
      <c r="H371" s="1693"/>
      <c r="I371" s="1105"/>
      <c r="J371" s="1693"/>
      <c r="K371" s="1243"/>
      <c r="L371" s="1243"/>
      <c r="M371" s="1105"/>
      <c r="N371" s="1105"/>
      <c r="O371" s="1118"/>
      <c r="P371" s="1679"/>
      <c r="Q371" s="1681"/>
      <c r="R371" s="1226">
        <v>5</v>
      </c>
    </row>
    <row r="372" spans="1:18">
      <c r="A372" s="1241">
        <v>6</v>
      </c>
      <c r="B372" s="1105"/>
      <c r="C372" s="1169"/>
      <c r="D372" s="1105"/>
      <c r="E372" s="1169"/>
      <c r="F372" s="1687"/>
      <c r="G372" s="1699"/>
      <c r="H372" s="1693"/>
      <c r="I372" s="1105"/>
      <c r="J372" s="1701"/>
      <c r="K372" s="1243"/>
      <c r="L372" s="1243"/>
      <c r="M372" s="1105"/>
      <c r="N372" s="1105"/>
      <c r="O372" s="1169"/>
      <c r="P372" s="1679"/>
      <c r="Q372" s="1681"/>
      <c r="R372" s="1241">
        <v>6</v>
      </c>
    </row>
    <row r="373" spans="1:18">
      <c r="A373" s="1241">
        <v>7</v>
      </c>
      <c r="B373" s="1105"/>
      <c r="C373" s="1169"/>
      <c r="D373" s="1105"/>
      <c r="E373" s="1169"/>
      <c r="F373" s="1687"/>
      <c r="G373" s="1699"/>
      <c r="H373" s="1693"/>
      <c r="I373" s="1105"/>
      <c r="J373" s="1701"/>
      <c r="K373" s="1243"/>
      <c r="L373" s="1243"/>
      <c r="M373" s="1105"/>
      <c r="N373" s="1105"/>
      <c r="O373" s="1169"/>
      <c r="P373" s="1679"/>
      <c r="Q373" s="1681"/>
      <c r="R373" s="1241">
        <v>7</v>
      </c>
    </row>
    <row r="374" spans="1:18">
      <c r="A374" s="1241">
        <v>8</v>
      </c>
      <c r="B374" s="1105"/>
      <c r="C374" s="1169"/>
      <c r="D374" s="1105"/>
      <c r="E374" s="1169"/>
      <c r="F374" s="1687"/>
      <c r="G374" s="1699"/>
      <c r="H374" s="1693"/>
      <c r="I374" s="1105"/>
      <c r="J374" s="1701"/>
      <c r="K374" s="1243"/>
      <c r="L374" s="1243"/>
      <c r="M374" s="1105"/>
      <c r="N374" s="1105"/>
      <c r="O374" s="1169"/>
      <c r="P374" s="1679"/>
      <c r="Q374" s="1681"/>
      <c r="R374" s="1241">
        <v>8</v>
      </c>
    </row>
    <row r="375" spans="1:18">
      <c r="A375" s="1241">
        <v>9</v>
      </c>
      <c r="B375" s="1105"/>
      <c r="C375" s="1169"/>
      <c r="D375" s="1105"/>
      <c r="E375" s="1169"/>
      <c r="F375" s="1687"/>
      <c r="G375" s="1699"/>
      <c r="H375" s="1693"/>
      <c r="I375" s="1105"/>
      <c r="J375" s="1701"/>
      <c r="K375" s="1243"/>
      <c r="L375" s="1243"/>
      <c r="M375" s="1105"/>
      <c r="N375" s="1105"/>
      <c r="O375" s="1169"/>
      <c r="P375" s="1679"/>
      <c r="Q375" s="1681"/>
      <c r="R375" s="1241">
        <v>9</v>
      </c>
    </row>
    <row r="376" spans="1:18">
      <c r="A376" s="1241">
        <v>10</v>
      </c>
      <c r="B376" s="1105"/>
      <c r="C376" s="1169"/>
      <c r="D376" s="1105"/>
      <c r="E376" s="1169"/>
      <c r="F376" s="1687"/>
      <c r="G376" s="1699"/>
      <c r="H376" s="1693"/>
      <c r="I376" s="1105"/>
      <c r="J376" s="1701"/>
      <c r="K376" s="1243"/>
      <c r="L376" s="1243"/>
      <c r="M376" s="1105"/>
      <c r="N376" s="1105"/>
      <c r="O376" s="1169"/>
      <c r="P376" s="1679"/>
      <c r="Q376" s="1681"/>
      <c r="R376" s="1241">
        <v>10</v>
      </c>
    </row>
    <row r="377" spans="1:18">
      <c r="A377" s="1241">
        <v>11</v>
      </c>
      <c r="B377" s="1105"/>
      <c r="C377" s="1169"/>
      <c r="D377" s="1105"/>
      <c r="E377" s="1169"/>
      <c r="F377" s="1687"/>
      <c r="G377" s="1699"/>
      <c r="H377" s="1693"/>
      <c r="I377" s="1105"/>
      <c r="J377" s="1701"/>
      <c r="K377" s="1243"/>
      <c r="L377" s="1243"/>
      <c r="M377" s="1105"/>
      <c r="N377" s="1105"/>
      <c r="O377" s="1169"/>
      <c r="P377" s="1679"/>
      <c r="Q377" s="1681"/>
      <c r="R377" s="1241">
        <v>11</v>
      </c>
    </row>
    <row r="378" spans="1:18">
      <c r="A378" s="1241">
        <v>12</v>
      </c>
      <c r="B378" s="1105"/>
      <c r="C378" s="1169"/>
      <c r="D378" s="1105"/>
      <c r="E378" s="1169"/>
      <c r="F378" s="1687"/>
      <c r="G378" s="1699"/>
      <c r="H378" s="1693"/>
      <c r="I378" s="1105"/>
      <c r="J378" s="1701"/>
      <c r="K378" s="1243"/>
      <c r="L378" s="1243"/>
      <c r="M378" s="1105"/>
      <c r="N378" s="1105"/>
      <c r="O378" s="1169"/>
      <c r="P378" s="1679"/>
      <c r="Q378" s="1681"/>
      <c r="R378" s="1241">
        <v>12</v>
      </c>
    </row>
    <row r="379" spans="1:18">
      <c r="A379" s="1241">
        <v>13</v>
      </c>
      <c r="B379" s="1105"/>
      <c r="C379" s="1169"/>
      <c r="D379" s="1105"/>
      <c r="E379" s="1169"/>
      <c r="F379" s="1687"/>
      <c r="G379" s="1699"/>
      <c r="H379" s="1693"/>
      <c r="I379" s="1105"/>
      <c r="J379" s="1701"/>
      <c r="K379" s="1243"/>
      <c r="L379" s="1243"/>
      <c r="M379" s="1105"/>
      <c r="N379" s="1105"/>
      <c r="O379" s="1169"/>
      <c r="P379" s="1679"/>
      <c r="Q379" s="1681"/>
      <c r="R379" s="1241">
        <v>13</v>
      </c>
    </row>
    <row r="380" spans="1:18">
      <c r="A380" s="1241">
        <v>14</v>
      </c>
      <c r="B380" s="1105"/>
      <c r="C380" s="1169"/>
      <c r="D380" s="1105"/>
      <c r="E380" s="1169"/>
      <c r="F380" s="1687"/>
      <c r="G380" s="1699"/>
      <c r="H380" s="1693"/>
      <c r="I380" s="1105"/>
      <c r="J380" s="1701"/>
      <c r="K380" s="1243"/>
      <c r="L380" s="1243"/>
      <c r="M380" s="1105"/>
      <c r="N380" s="1105"/>
      <c r="O380" s="1169"/>
      <c r="P380" s="1679"/>
      <c r="Q380" s="1681"/>
      <c r="R380" s="1241">
        <v>14</v>
      </c>
    </row>
    <row r="381" spans="1:18">
      <c r="A381" s="1241">
        <v>15</v>
      </c>
      <c r="B381" s="1105"/>
      <c r="C381" s="1169"/>
      <c r="D381" s="1105"/>
      <c r="E381" s="1169"/>
      <c r="F381" s="1687"/>
      <c r="G381" s="1699"/>
      <c r="H381" s="1693"/>
      <c r="I381" s="1105"/>
      <c r="J381" s="1701"/>
      <c r="K381" s="1243"/>
      <c r="L381" s="1243"/>
      <c r="M381" s="1105"/>
      <c r="N381" s="1105"/>
      <c r="O381" s="1169"/>
      <c r="P381" s="1679"/>
      <c r="Q381" s="1681"/>
      <c r="R381" s="1241">
        <v>15</v>
      </c>
    </row>
    <row r="382" spans="1:18">
      <c r="A382" s="1241">
        <v>16</v>
      </c>
      <c r="B382" s="1105"/>
      <c r="C382" s="1169"/>
      <c r="D382" s="1105"/>
      <c r="E382" s="1169"/>
      <c r="F382" s="1687"/>
      <c r="G382" s="1699"/>
      <c r="H382" s="1693"/>
      <c r="I382" s="1105"/>
      <c r="J382" s="1701"/>
      <c r="K382" s="1243"/>
      <c r="L382" s="1243"/>
      <c r="M382" s="1105"/>
      <c r="N382" s="1105"/>
      <c r="O382" s="1169"/>
      <c r="P382" s="1679"/>
      <c r="Q382" s="1681"/>
      <c r="R382" s="1241">
        <v>16</v>
      </c>
    </row>
    <row r="383" spans="1:18">
      <c r="A383" s="1226">
        <v>17</v>
      </c>
      <c r="B383" s="1105"/>
      <c r="C383" s="1169"/>
      <c r="D383" s="1105"/>
      <c r="E383" s="1169"/>
      <c r="F383" s="1687"/>
      <c r="G383" s="1699"/>
      <c r="H383" s="1693"/>
      <c r="I383" s="1105"/>
      <c r="J383" s="1693"/>
      <c r="K383" s="1243"/>
      <c r="L383" s="1243"/>
      <c r="M383" s="1105"/>
      <c r="N383" s="1105"/>
      <c r="O383" s="1169"/>
      <c r="P383" s="1679"/>
      <c r="Q383" s="1681"/>
      <c r="R383" s="1226">
        <v>17</v>
      </c>
    </row>
    <row r="384" spans="1:18">
      <c r="A384" s="1226">
        <v>18</v>
      </c>
      <c r="B384" s="1105"/>
      <c r="C384" s="1169"/>
      <c r="D384" s="1105"/>
      <c r="E384" s="1169"/>
      <c r="F384" s="1687"/>
      <c r="G384" s="1699"/>
      <c r="H384" s="1693"/>
      <c r="I384" s="1105"/>
      <c r="J384" s="1693"/>
      <c r="K384" s="1243"/>
      <c r="L384" s="1243"/>
      <c r="M384" s="1105"/>
      <c r="N384" s="1105"/>
      <c r="O384" s="1169"/>
      <c r="P384" s="1679"/>
      <c r="Q384" s="1681"/>
      <c r="R384" s="1226">
        <v>18</v>
      </c>
    </row>
    <row r="385" spans="1:18">
      <c r="A385" s="1226">
        <v>19</v>
      </c>
      <c r="B385" s="1105"/>
      <c r="C385" s="1169"/>
      <c r="D385" s="1105"/>
      <c r="E385" s="1169"/>
      <c r="F385" s="1687"/>
      <c r="G385" s="1699"/>
      <c r="H385" s="1693"/>
      <c r="I385" s="1105"/>
      <c r="J385" s="1693"/>
      <c r="K385" s="1243"/>
      <c r="L385" s="1243"/>
      <c r="M385" s="1105"/>
      <c r="N385" s="1105"/>
      <c r="O385" s="1169"/>
      <c r="P385" s="1679"/>
      <c r="Q385" s="1681"/>
      <c r="R385" s="1226">
        <v>19</v>
      </c>
    </row>
    <row r="386" spans="1:18">
      <c r="A386" s="1226">
        <v>20</v>
      </c>
      <c r="B386" s="1105"/>
      <c r="C386" s="1169"/>
      <c r="D386" s="1105"/>
      <c r="E386" s="1169"/>
      <c r="F386" s="1687"/>
      <c r="G386" s="1699"/>
      <c r="H386" s="1693"/>
      <c r="I386" s="1105"/>
      <c r="J386" s="1693"/>
      <c r="K386" s="1243"/>
      <c r="L386" s="1243"/>
      <c r="M386" s="1105"/>
      <c r="N386" s="1105"/>
      <c r="O386" s="1169"/>
      <c r="P386" s="1679"/>
      <c r="Q386" s="1681"/>
      <c r="R386" s="1226">
        <v>20</v>
      </c>
    </row>
    <row r="387" spans="1:18">
      <c r="A387" s="1226">
        <v>21</v>
      </c>
      <c r="B387" s="1105"/>
      <c r="C387" s="1169"/>
      <c r="D387" s="1105"/>
      <c r="E387" s="1169"/>
      <c r="F387" s="1687"/>
      <c r="G387" s="1699"/>
      <c r="H387" s="1693"/>
      <c r="I387" s="1105"/>
      <c r="J387" s="1693"/>
      <c r="K387" s="1243"/>
      <c r="L387" s="1243"/>
      <c r="M387" s="1105"/>
      <c r="N387" s="1105"/>
      <c r="O387" s="1169"/>
      <c r="P387" s="1679"/>
      <c r="Q387" s="1681"/>
      <c r="R387" s="1226">
        <v>21</v>
      </c>
    </row>
    <row r="388" spans="1:18">
      <c r="A388" s="1226">
        <v>22</v>
      </c>
      <c r="B388" s="1105"/>
      <c r="C388" s="1169"/>
      <c r="D388" s="1105"/>
      <c r="E388" s="1169"/>
      <c r="F388" s="1687"/>
      <c r="G388" s="1699"/>
      <c r="H388" s="1693"/>
      <c r="I388" s="1105"/>
      <c r="J388" s="1693"/>
      <c r="K388" s="1243"/>
      <c r="L388" s="1243"/>
      <c r="M388" s="1105"/>
      <c r="N388" s="1105"/>
      <c r="O388" s="1169"/>
      <c r="P388" s="1679"/>
      <c r="Q388" s="1681"/>
      <c r="R388" s="1226">
        <v>22</v>
      </c>
    </row>
    <row r="389" spans="1:18">
      <c r="A389" s="1226">
        <v>23</v>
      </c>
      <c r="B389" s="1105"/>
      <c r="C389" s="1169"/>
      <c r="D389" s="1105"/>
      <c r="E389" s="1169"/>
      <c r="F389" s="1687"/>
      <c r="G389" s="1699"/>
      <c r="H389" s="1693"/>
      <c r="I389" s="1105"/>
      <c r="J389" s="1693"/>
      <c r="K389" s="1243"/>
      <c r="L389" s="1243"/>
      <c r="M389" s="1105"/>
      <c r="N389" s="1105"/>
      <c r="O389" s="1169"/>
      <c r="P389" s="1679"/>
      <c r="Q389" s="1681"/>
      <c r="R389" s="1226">
        <v>23</v>
      </c>
    </row>
    <row r="390" spans="1:18">
      <c r="A390" s="1226">
        <v>24</v>
      </c>
      <c r="B390" s="1105"/>
      <c r="C390" s="1169"/>
      <c r="D390" s="1105"/>
      <c r="E390" s="1169"/>
      <c r="F390" s="1687"/>
      <c r="G390" s="1699"/>
      <c r="H390" s="1693"/>
      <c r="I390" s="1105"/>
      <c r="J390" s="1693"/>
      <c r="K390" s="1243"/>
      <c r="L390" s="1243"/>
      <c r="M390" s="1105"/>
      <c r="N390" s="1105"/>
      <c r="O390" s="1169"/>
      <c r="P390" s="1679"/>
      <c r="Q390" s="1681"/>
      <c r="R390" s="1226">
        <v>24</v>
      </c>
    </row>
    <row r="391" spans="1:18">
      <c r="A391" s="1226">
        <v>25</v>
      </c>
      <c r="B391" s="1105"/>
      <c r="C391" s="1169"/>
      <c r="D391" s="1105"/>
      <c r="E391" s="1169"/>
      <c r="F391" s="1687"/>
      <c r="G391" s="1699"/>
      <c r="H391" s="1693"/>
      <c r="I391" s="1105"/>
      <c r="J391" s="1693"/>
      <c r="K391" s="1243"/>
      <c r="L391" s="1243"/>
      <c r="M391" s="1105"/>
      <c r="N391" s="1105"/>
      <c r="O391" s="1169"/>
      <c r="P391" s="1679"/>
      <c r="Q391" s="1681"/>
      <c r="R391" s="1226">
        <v>25</v>
      </c>
    </row>
    <row r="392" spans="1:18">
      <c r="A392" s="1226">
        <v>26</v>
      </c>
      <c r="B392" s="1105"/>
      <c r="C392" s="1169"/>
      <c r="D392" s="1105"/>
      <c r="E392" s="1169"/>
      <c r="F392" s="1687"/>
      <c r="G392" s="1699"/>
      <c r="H392" s="1693"/>
      <c r="I392" s="1105"/>
      <c r="J392" s="1693"/>
      <c r="K392" s="1243"/>
      <c r="L392" s="1243"/>
      <c r="M392" s="1105"/>
      <c r="N392" s="1105"/>
      <c r="O392" s="1169"/>
      <c r="P392" s="1679"/>
      <c r="Q392" s="1681"/>
      <c r="R392" s="1226">
        <v>26</v>
      </c>
    </row>
    <row r="393" spans="1:18">
      <c r="A393" s="1226">
        <v>27</v>
      </c>
      <c r="B393" s="1105"/>
      <c r="C393" s="1169"/>
      <c r="D393" s="1105"/>
      <c r="E393" s="1169"/>
      <c r="F393" s="1687"/>
      <c r="G393" s="1699"/>
      <c r="H393" s="1693"/>
      <c r="I393" s="1105"/>
      <c r="J393" s="1693"/>
      <c r="K393" s="1243"/>
      <c r="L393" s="1243"/>
      <c r="M393" s="1105"/>
      <c r="N393" s="1105"/>
      <c r="O393" s="1169"/>
      <c r="P393" s="1679"/>
      <c r="Q393" s="1681"/>
      <c r="R393" s="1226">
        <v>27</v>
      </c>
    </row>
    <row r="394" spans="1:18">
      <c r="A394" s="1226">
        <v>28</v>
      </c>
      <c r="B394" s="1105"/>
      <c r="C394" s="1169"/>
      <c r="D394" s="1105"/>
      <c r="E394" s="1169"/>
      <c r="F394" s="1687"/>
      <c r="G394" s="1699"/>
      <c r="H394" s="1693"/>
      <c r="I394" s="1105"/>
      <c r="J394" s="1693"/>
      <c r="K394" s="1243"/>
      <c r="L394" s="1243"/>
      <c r="M394" s="1105"/>
      <c r="N394" s="1105"/>
      <c r="O394" s="1169"/>
      <c r="P394" s="1679"/>
      <c r="Q394" s="1681"/>
      <c r="R394" s="1226">
        <v>28</v>
      </c>
    </row>
    <row r="395" spans="1:18">
      <c r="A395" s="1226">
        <v>29</v>
      </c>
      <c r="B395" s="1105"/>
      <c r="C395" s="1169"/>
      <c r="D395" s="1105"/>
      <c r="E395" s="1169"/>
      <c r="F395" s="1687"/>
      <c r="G395" s="1699"/>
      <c r="H395" s="1693"/>
      <c r="I395" s="1105"/>
      <c r="J395" s="1693"/>
      <c r="K395" s="1243"/>
      <c r="L395" s="1243"/>
      <c r="M395" s="1105"/>
      <c r="N395" s="1105"/>
      <c r="O395" s="1169"/>
      <c r="P395" s="1679"/>
      <c r="Q395" s="1681"/>
      <c r="R395" s="1226">
        <v>29</v>
      </c>
    </row>
    <row r="396" spans="1:18">
      <c r="A396" s="1226">
        <v>30</v>
      </c>
      <c r="B396" s="1105"/>
      <c r="C396" s="1169"/>
      <c r="D396" s="1105"/>
      <c r="E396" s="1169"/>
      <c r="F396" s="1687"/>
      <c r="G396" s="1699"/>
      <c r="H396" s="1693"/>
      <c r="I396" s="1105"/>
      <c r="J396" s="1693"/>
      <c r="K396" s="1243"/>
      <c r="L396" s="1243"/>
      <c r="M396" s="1105"/>
      <c r="N396" s="1105"/>
      <c r="O396" s="1169"/>
      <c r="P396" s="1679"/>
      <c r="Q396" s="1681"/>
      <c r="R396" s="1226">
        <v>30</v>
      </c>
    </row>
    <row r="397" spans="1:18">
      <c r="A397" s="1226">
        <v>31</v>
      </c>
      <c r="B397" s="1105"/>
      <c r="C397" s="1169"/>
      <c r="D397" s="1105"/>
      <c r="E397" s="1169"/>
      <c r="F397" s="1687"/>
      <c r="G397" s="1699"/>
      <c r="H397" s="1693"/>
      <c r="I397" s="1105"/>
      <c r="J397" s="1693"/>
      <c r="K397" s="1243"/>
      <c r="L397" s="1243"/>
      <c r="M397" s="1105"/>
      <c r="N397" s="1105"/>
      <c r="O397" s="1169"/>
      <c r="P397" s="1679"/>
      <c r="Q397" s="1681"/>
      <c r="R397" s="1226">
        <v>31</v>
      </c>
    </row>
    <row r="398" spans="1:18">
      <c r="A398" s="1226">
        <v>32</v>
      </c>
      <c r="B398" s="1105"/>
      <c r="C398" s="1169"/>
      <c r="D398" s="1105"/>
      <c r="E398" s="1169"/>
      <c r="F398" s="1687"/>
      <c r="G398" s="1699"/>
      <c r="H398" s="1693"/>
      <c r="I398" s="1105"/>
      <c r="J398" s="1693"/>
      <c r="K398" s="1243"/>
      <c r="L398" s="1243"/>
      <c r="M398" s="1105"/>
      <c r="N398" s="1105"/>
      <c r="O398" s="1169"/>
      <c r="P398" s="1679"/>
      <c r="Q398" s="1681"/>
      <c r="R398" s="1226">
        <v>32</v>
      </c>
    </row>
    <row r="399" spans="1:18">
      <c r="A399" s="1226">
        <v>33</v>
      </c>
      <c r="B399" s="1105"/>
      <c r="C399" s="1169"/>
      <c r="D399" s="1105"/>
      <c r="E399" s="1169"/>
      <c r="F399" s="1687"/>
      <c r="G399" s="1699"/>
      <c r="H399" s="1693"/>
      <c r="I399" s="1105"/>
      <c r="J399" s="1693"/>
      <c r="K399" s="1243"/>
      <c r="L399" s="1243"/>
      <c r="M399" s="1105"/>
      <c r="N399" s="1105"/>
      <c r="O399" s="1169"/>
      <c r="P399" s="1679"/>
      <c r="Q399" s="1681"/>
      <c r="R399" s="1226">
        <v>33</v>
      </c>
    </row>
    <row r="400" spans="1:18">
      <c r="A400" s="1226">
        <v>34</v>
      </c>
      <c r="B400" s="1105"/>
      <c r="C400" s="1169"/>
      <c r="D400" s="1105"/>
      <c r="E400" s="1169"/>
      <c r="F400" s="1687"/>
      <c r="G400" s="1699"/>
      <c r="H400" s="1693"/>
      <c r="I400" s="1105"/>
      <c r="J400" s="1693"/>
      <c r="K400" s="1243"/>
      <c r="L400" s="1243"/>
      <c r="M400" s="1105"/>
      <c r="N400" s="1105"/>
      <c r="O400" s="1169"/>
      <c r="P400" s="1679"/>
      <c r="Q400" s="1681"/>
      <c r="R400" s="1226">
        <v>34</v>
      </c>
    </row>
    <row r="401" spans="1:18">
      <c r="A401" s="1226">
        <v>35</v>
      </c>
      <c r="B401" s="1105"/>
      <c r="C401" s="1169"/>
      <c r="D401" s="1105"/>
      <c r="E401" s="1169"/>
      <c r="F401" s="1687"/>
      <c r="G401" s="1699"/>
      <c r="H401" s="1693"/>
      <c r="I401" s="1105"/>
      <c r="J401" s="1693"/>
      <c r="K401" s="1243"/>
      <c r="L401" s="1243"/>
      <c r="M401" s="1105"/>
      <c r="N401" s="1105"/>
      <c r="O401" s="1169"/>
      <c r="P401" s="1679"/>
      <c r="Q401" s="1681"/>
      <c r="R401" s="1226">
        <v>35</v>
      </c>
    </row>
    <row r="402" spans="1:18">
      <c r="A402" s="1226">
        <v>36</v>
      </c>
      <c r="B402" s="1105"/>
      <c r="C402" s="1169"/>
      <c r="D402" s="1105"/>
      <c r="E402" s="1169"/>
      <c r="F402" s="1687"/>
      <c r="G402" s="1699"/>
      <c r="H402" s="1693"/>
      <c r="I402" s="1105"/>
      <c r="J402" s="1693"/>
      <c r="K402" s="1243"/>
      <c r="L402" s="1243"/>
      <c r="M402" s="1105"/>
      <c r="N402" s="1105"/>
      <c r="O402" s="1169"/>
      <c r="P402" s="1679"/>
      <c r="Q402" s="1681"/>
      <c r="R402" s="1226">
        <v>37</v>
      </c>
    </row>
    <row r="403" spans="1:18">
      <c r="A403" s="1226">
        <v>37</v>
      </c>
      <c r="B403" s="1105"/>
      <c r="C403" s="1169"/>
      <c r="D403" s="1105"/>
      <c r="E403" s="1169"/>
      <c r="F403" s="1687"/>
      <c r="G403" s="1699"/>
      <c r="H403" s="1693"/>
      <c r="I403" s="1105"/>
      <c r="J403" s="1693"/>
      <c r="K403" s="1243"/>
      <c r="L403" s="1243"/>
      <c r="M403" s="1105"/>
      <c r="N403" s="1105"/>
      <c r="O403" s="1169"/>
      <c r="P403" s="1679"/>
      <c r="Q403" s="1681"/>
      <c r="R403" s="1226">
        <v>38</v>
      </c>
    </row>
    <row r="404" spans="1:18">
      <c r="A404" s="1226">
        <v>38</v>
      </c>
      <c r="B404" s="1105"/>
      <c r="C404" s="1169"/>
      <c r="D404" s="1105"/>
      <c r="E404" s="1169"/>
      <c r="F404" s="1687"/>
      <c r="G404" s="1699"/>
      <c r="H404" s="1693"/>
      <c r="I404" s="1105"/>
      <c r="J404" s="1693"/>
      <c r="K404" s="1243"/>
      <c r="L404" s="1243"/>
      <c r="M404" s="1105"/>
      <c r="N404" s="1105"/>
      <c r="O404" s="1169"/>
      <c r="P404" s="1679"/>
      <c r="Q404" s="1681"/>
      <c r="R404" s="1226">
        <v>39</v>
      </c>
    </row>
    <row r="405" spans="1:18">
      <c r="A405" s="1226">
        <v>39</v>
      </c>
      <c r="B405" s="1105"/>
      <c r="C405" s="1169"/>
      <c r="D405" s="1105"/>
      <c r="E405" s="1169"/>
      <c r="F405" s="1687"/>
      <c r="G405" s="1699"/>
      <c r="H405" s="1693"/>
      <c r="I405" s="1105"/>
      <c r="J405" s="1693"/>
      <c r="K405" s="1243"/>
      <c r="L405" s="1243"/>
      <c r="M405" s="1105"/>
      <c r="N405" s="1105"/>
      <c r="O405" s="1169"/>
      <c r="P405" s="1679"/>
      <c r="Q405" s="1681"/>
      <c r="R405" s="1226">
        <v>40</v>
      </c>
    </row>
    <row r="406" spans="1:18">
      <c r="A406" s="1226">
        <v>40</v>
      </c>
      <c r="B406" s="1105"/>
      <c r="C406" s="1169"/>
      <c r="D406" s="1105"/>
      <c r="E406" s="1169"/>
      <c r="F406" s="1687"/>
      <c r="G406" s="1699"/>
      <c r="H406" s="1693"/>
      <c r="I406" s="1105"/>
      <c r="J406" s="1693"/>
      <c r="K406" s="1243"/>
      <c r="L406" s="1243"/>
      <c r="M406" s="1105"/>
      <c r="N406" s="1105"/>
      <c r="O406" s="1169"/>
      <c r="P406" s="1679"/>
      <c r="Q406" s="1681"/>
      <c r="R406" s="1226">
        <v>41</v>
      </c>
    </row>
    <row r="407" spans="1:18">
      <c r="A407" s="1226">
        <v>41</v>
      </c>
      <c r="B407" s="1105"/>
      <c r="C407" s="1169"/>
      <c r="D407" s="1105"/>
      <c r="E407" s="1169"/>
      <c r="F407" s="1687"/>
      <c r="G407" s="1699"/>
      <c r="H407" s="1693"/>
      <c r="I407" s="1105"/>
      <c r="J407" s="1693"/>
      <c r="K407" s="1243"/>
      <c r="L407" s="1243"/>
      <c r="M407" s="1105"/>
      <c r="N407" s="1105"/>
      <c r="O407" s="1169"/>
      <c r="P407" s="1679"/>
      <c r="Q407" s="1681"/>
      <c r="R407" s="1226">
        <v>42</v>
      </c>
    </row>
    <row r="408" spans="1:18">
      <c r="A408" s="1226">
        <v>42</v>
      </c>
      <c r="B408" s="1105"/>
      <c r="C408" s="1169"/>
      <c r="D408" s="1105"/>
      <c r="E408" s="1169"/>
      <c r="F408" s="1687"/>
      <c r="G408" s="1699"/>
      <c r="H408" s="1693"/>
      <c r="I408" s="1105"/>
      <c r="J408" s="1693"/>
      <c r="K408" s="1243"/>
      <c r="L408" s="1243"/>
      <c r="M408" s="1105"/>
      <c r="N408" s="1105"/>
      <c r="O408" s="1169"/>
      <c r="P408" s="1679"/>
      <c r="Q408" s="1681"/>
      <c r="R408" s="1226">
        <v>43</v>
      </c>
    </row>
    <row r="409" spans="1:18">
      <c r="A409" s="1226">
        <v>43</v>
      </c>
      <c r="B409" s="1105"/>
      <c r="C409" s="1169"/>
      <c r="D409" s="1105"/>
      <c r="E409" s="1169"/>
      <c r="F409" s="1687"/>
      <c r="G409" s="1699"/>
      <c r="H409" s="1693"/>
      <c r="I409" s="1105"/>
      <c r="J409" s="1693"/>
      <c r="K409" s="1243"/>
      <c r="L409" s="1243"/>
      <c r="M409" s="1105"/>
      <c r="N409" s="1105"/>
      <c r="O409" s="1169"/>
      <c r="P409" s="1679"/>
      <c r="Q409" s="1681"/>
      <c r="R409" s="1226">
        <v>44</v>
      </c>
    </row>
    <row r="410" spans="1:18">
      <c r="A410" s="1226">
        <v>44</v>
      </c>
      <c r="B410" s="1105"/>
      <c r="C410" s="1169"/>
      <c r="D410" s="1105"/>
      <c r="E410" s="1169"/>
      <c r="F410" s="1687"/>
      <c r="G410" s="1699"/>
      <c r="H410" s="1693"/>
      <c r="I410" s="1105"/>
      <c r="J410" s="1693"/>
      <c r="K410" s="1243"/>
      <c r="L410" s="1243"/>
      <c r="M410" s="1105"/>
      <c r="N410" s="1105"/>
      <c r="O410" s="1169"/>
      <c r="P410" s="1679"/>
      <c r="Q410" s="1681"/>
      <c r="R410" s="1226">
        <v>45</v>
      </c>
    </row>
    <row r="411" spans="1:18">
      <c r="A411" s="1226">
        <v>45</v>
      </c>
      <c r="B411" s="1105"/>
      <c r="C411" s="1169"/>
      <c r="D411" s="1105"/>
      <c r="E411" s="1169"/>
      <c r="F411" s="1687"/>
      <c r="G411" s="1699"/>
      <c r="H411" s="1693"/>
      <c r="I411" s="1105"/>
      <c r="J411" s="1693"/>
      <c r="K411" s="1243"/>
      <c r="L411" s="1243"/>
      <c r="M411" s="1105"/>
      <c r="N411" s="1105"/>
      <c r="O411" s="1169"/>
      <c r="P411" s="1679"/>
      <c r="Q411" s="1681"/>
      <c r="R411" s="1226">
        <v>46</v>
      </c>
    </row>
    <row r="412" spans="1:18">
      <c r="A412" s="1226">
        <v>46</v>
      </c>
      <c r="B412" s="1105"/>
      <c r="C412" s="1169"/>
      <c r="D412" s="1105"/>
      <c r="E412" s="1169"/>
      <c r="F412" s="1687"/>
      <c r="G412" s="1699"/>
      <c r="H412" s="1693"/>
      <c r="I412" s="1105"/>
      <c r="J412" s="1693"/>
      <c r="K412" s="1243"/>
      <c r="L412" s="1243"/>
      <c r="M412" s="1105"/>
      <c r="N412" s="1105"/>
      <c r="O412" s="1169"/>
      <c r="P412" s="1679"/>
      <c r="Q412" s="1681"/>
      <c r="R412" s="1226">
        <v>47</v>
      </c>
    </row>
    <row r="413" spans="1:18">
      <c r="A413" s="1226">
        <v>47</v>
      </c>
      <c r="B413" s="1105"/>
      <c r="C413" s="1169"/>
      <c r="D413" s="1105"/>
      <c r="E413" s="1169"/>
      <c r="F413" s="1687"/>
      <c r="G413" s="1699"/>
      <c r="H413" s="1693"/>
      <c r="I413" s="1105"/>
      <c r="J413" s="1693"/>
      <c r="K413" s="1243"/>
      <c r="L413" s="1243"/>
      <c r="M413" s="1105"/>
      <c r="N413" s="1105"/>
      <c r="O413" s="1169"/>
      <c r="P413" s="1679"/>
      <c r="Q413" s="1681"/>
      <c r="R413" s="1226">
        <v>48</v>
      </c>
    </row>
    <row r="414" spans="1:18">
      <c r="A414" s="1226">
        <v>48</v>
      </c>
      <c r="B414" s="1105"/>
      <c r="C414" s="1169"/>
      <c r="D414" s="1105"/>
      <c r="E414" s="1169"/>
      <c r="F414" s="1687"/>
      <c r="G414" s="1699"/>
      <c r="H414" s="1693"/>
      <c r="I414" s="1105"/>
      <c r="J414" s="1693"/>
      <c r="K414" s="1243"/>
      <c r="L414" s="1243"/>
      <c r="M414" s="1105"/>
      <c r="N414" s="1105"/>
      <c r="O414" s="1169"/>
      <c r="P414" s="1679"/>
      <c r="Q414" s="1681"/>
      <c r="R414" s="1226">
        <v>49</v>
      </c>
    </row>
    <row r="415" spans="1:18">
      <c r="A415" s="1226">
        <v>49</v>
      </c>
      <c r="B415" s="1105"/>
      <c r="C415" s="1169"/>
      <c r="D415" s="1105"/>
      <c r="E415" s="1169"/>
      <c r="F415" s="1687"/>
      <c r="G415" s="1699"/>
      <c r="H415" s="1693"/>
      <c r="I415" s="1105"/>
      <c r="J415" s="1693"/>
      <c r="K415" s="1243"/>
      <c r="L415" s="1243"/>
      <c r="M415" s="1105"/>
      <c r="N415" s="1105"/>
      <c r="O415" s="1169"/>
      <c r="P415" s="1679"/>
      <c r="Q415" s="1681"/>
      <c r="R415" s="1226">
        <v>50</v>
      </c>
    </row>
    <row r="416" spans="1:18">
      <c r="A416" s="1226">
        <v>50</v>
      </c>
      <c r="B416" s="1105"/>
      <c r="C416" s="1169"/>
      <c r="D416" s="1105"/>
      <c r="E416" s="1169"/>
      <c r="F416" s="1687"/>
      <c r="G416" s="1699"/>
      <c r="H416" s="1693"/>
      <c r="I416" s="1105"/>
      <c r="J416" s="1693"/>
      <c r="K416" s="1243"/>
      <c r="L416" s="1243"/>
      <c r="M416" s="1105"/>
      <c r="N416" s="1105"/>
      <c r="O416" s="1169"/>
      <c r="P416" s="1679"/>
      <c r="Q416" s="1681"/>
      <c r="R416" s="1226">
        <v>51</v>
      </c>
    </row>
    <row r="417" spans="1:18">
      <c r="A417" s="1226">
        <v>51</v>
      </c>
      <c r="B417" s="1105"/>
      <c r="C417" s="1169"/>
      <c r="D417" s="1105"/>
      <c r="E417" s="1169"/>
      <c r="F417" s="1687"/>
      <c r="G417" s="1699"/>
      <c r="H417" s="1693"/>
      <c r="I417" s="1105"/>
      <c r="J417" s="1693"/>
      <c r="K417" s="1243"/>
      <c r="L417" s="1243"/>
      <c r="M417" s="1105"/>
      <c r="N417" s="1105"/>
      <c r="O417" s="1169"/>
      <c r="P417" s="1679"/>
      <c r="Q417" s="1681"/>
      <c r="R417" s="1226">
        <v>52</v>
      </c>
    </row>
    <row r="418" spans="1:18">
      <c r="A418" s="1226">
        <v>52</v>
      </c>
      <c r="B418" s="1105"/>
      <c r="C418" s="1169"/>
      <c r="D418" s="1105"/>
      <c r="E418" s="1169"/>
      <c r="F418" s="1687"/>
      <c r="G418" s="1699"/>
      <c r="H418" s="1693"/>
      <c r="I418" s="1105"/>
      <c r="J418" s="1693"/>
      <c r="K418" s="1243"/>
      <c r="L418" s="1243"/>
      <c r="M418" s="1105"/>
      <c r="N418" s="1105"/>
      <c r="O418" s="1169"/>
      <c r="P418" s="1679"/>
      <c r="Q418" s="1681"/>
      <c r="R418" s="1226">
        <v>53</v>
      </c>
    </row>
    <row r="419" spans="1:18">
      <c r="A419" s="1226">
        <v>53</v>
      </c>
      <c r="B419" s="1105"/>
      <c r="C419" s="1169"/>
      <c r="D419" s="1105"/>
      <c r="E419" s="1169"/>
      <c r="F419" s="1687"/>
      <c r="G419" s="1699"/>
      <c r="H419" s="1693"/>
      <c r="I419" s="1105"/>
      <c r="J419" s="1693"/>
      <c r="K419" s="1243"/>
      <c r="L419" s="1243"/>
      <c r="M419" s="1105"/>
      <c r="N419" s="1105"/>
      <c r="O419" s="1169"/>
      <c r="P419" s="1679"/>
      <c r="Q419" s="1681"/>
      <c r="R419" s="1226">
        <v>54</v>
      </c>
    </row>
    <row r="420" spans="1:18">
      <c r="A420" s="1226">
        <v>54</v>
      </c>
      <c r="B420" s="1105"/>
      <c r="C420" s="1169"/>
      <c r="D420" s="1105"/>
      <c r="E420" s="1169"/>
      <c r="F420" s="1687"/>
      <c r="G420" s="1699"/>
      <c r="H420" s="1693"/>
      <c r="I420" s="1105"/>
      <c r="J420" s="1693"/>
      <c r="K420" s="1243"/>
      <c r="L420" s="1243"/>
      <c r="M420" s="1105"/>
      <c r="N420" s="1105"/>
      <c r="O420" s="1169"/>
      <c r="P420" s="1679"/>
      <c r="Q420" s="1681"/>
      <c r="R420" s="1226">
        <v>55</v>
      </c>
    </row>
    <row r="421" spans="1:18">
      <c r="A421" s="1226">
        <v>55</v>
      </c>
      <c r="B421" s="1105"/>
      <c r="C421" s="1169"/>
      <c r="D421" s="1105"/>
      <c r="E421" s="1169"/>
      <c r="F421" s="1687"/>
      <c r="G421" s="1699"/>
      <c r="H421" s="1693"/>
      <c r="I421" s="1105"/>
      <c r="J421" s="1693"/>
      <c r="K421" s="1243"/>
      <c r="L421" s="1243"/>
      <c r="M421" s="1105"/>
      <c r="N421" s="1105"/>
      <c r="O421" s="1169"/>
      <c r="P421" s="1679"/>
      <c r="Q421" s="1681"/>
      <c r="R421" s="1226">
        <v>56</v>
      </c>
    </row>
    <row r="422" spans="1:18">
      <c r="A422" s="1226">
        <v>56</v>
      </c>
      <c r="B422" s="1105"/>
      <c r="C422" s="1169"/>
      <c r="D422" s="1105"/>
      <c r="E422" s="1169"/>
      <c r="F422" s="1687"/>
      <c r="G422" s="1699"/>
      <c r="H422" s="1693"/>
      <c r="I422" s="1105"/>
      <c r="J422" s="1693"/>
      <c r="K422" s="1243"/>
      <c r="L422" s="1243"/>
      <c r="M422" s="1105"/>
      <c r="N422" s="1105"/>
      <c r="O422" s="1169"/>
      <c r="P422" s="1679"/>
      <c r="Q422" s="1681"/>
      <c r="R422" s="1226">
        <v>57</v>
      </c>
    </row>
    <row r="423" spans="1:18">
      <c r="A423" s="1226">
        <v>57</v>
      </c>
      <c r="B423" s="1105"/>
      <c r="C423" s="1169"/>
      <c r="D423" s="1105"/>
      <c r="E423" s="1169"/>
      <c r="F423" s="1687"/>
      <c r="G423" s="1699"/>
      <c r="H423" s="1693"/>
      <c r="I423" s="1105"/>
      <c r="J423" s="1693"/>
      <c r="K423" s="1243"/>
      <c r="L423" s="1243"/>
      <c r="M423" s="1105"/>
      <c r="N423" s="1105"/>
      <c r="O423" s="1169"/>
      <c r="P423" s="1679"/>
      <c r="Q423" s="1681"/>
      <c r="R423" s="1226">
        <v>58</v>
      </c>
    </row>
    <row r="424" spans="1:18" ht="15.6" thickBot="1">
      <c r="A424" s="1226">
        <v>58</v>
      </c>
      <c r="B424" s="1158"/>
      <c r="C424" s="1193"/>
      <c r="D424" s="1158"/>
      <c r="E424" s="1193"/>
      <c r="F424" s="1688"/>
      <c r="G424" s="1700"/>
      <c r="H424" s="1694"/>
      <c r="I424" s="1105"/>
      <c r="J424" s="1694"/>
      <c r="K424" s="1345"/>
      <c r="L424" s="1345"/>
      <c r="M424" s="1158"/>
      <c r="N424" s="1158"/>
      <c r="O424" s="1193"/>
      <c r="P424" s="1680"/>
      <c r="Q424" s="1682"/>
      <c r="R424" s="1245">
        <v>59</v>
      </c>
    </row>
    <row r="426" spans="1:18">
      <c r="A426" s="1106" t="s">
        <v>4461</v>
      </c>
      <c r="B426" s="1106"/>
      <c r="C426" s="1106"/>
      <c r="D426" s="1106"/>
      <c r="E426" s="1106"/>
      <c r="F426" s="1106"/>
      <c r="G426" s="1106"/>
      <c r="H426" s="1106"/>
      <c r="I426" s="1105"/>
      <c r="J426" s="1106" t="s">
        <v>4462</v>
      </c>
      <c r="K426" s="1106"/>
      <c r="L426" s="1106"/>
      <c r="M426" s="1106"/>
      <c r="N426" s="1106"/>
      <c r="O426" s="1106"/>
      <c r="P426" s="1106"/>
      <c r="Q426" s="1106"/>
      <c r="R426" s="1106"/>
    </row>
    <row r="430" spans="1:18" ht="16.2" thickBot="1">
      <c r="A430" s="1175" t="str">
        <f>'Data Sheet'!$C$25</f>
        <v>Rochester Gas &amp; Electric Corporation</v>
      </c>
      <c r="B430" s="1158"/>
      <c r="C430" s="1158"/>
      <c r="D430" s="1158"/>
      <c r="E430" s="1158"/>
      <c r="F430" s="1248" t="str">
        <f>'Data Sheet'!$C$40</f>
        <v xml:space="preserve"> </v>
      </c>
      <c r="G430" s="1158" t="str">
        <f>'Data Sheet'!$C$38</f>
        <v>12/31/2013</v>
      </c>
      <c r="H430" s="1228"/>
      <c r="I430" s="1105"/>
      <c r="J430" s="1175" t="str">
        <f>'Data Sheet'!$C$25</f>
        <v>Rochester Gas &amp; Electric Corporation</v>
      </c>
      <c r="K430" s="1158"/>
      <c r="L430" s="1158"/>
      <c r="M430" s="1158"/>
      <c r="N430" s="1158"/>
      <c r="O430" s="1158"/>
      <c r="P430" s="1248" t="str">
        <f>'Data Sheet'!$C$40</f>
        <v xml:space="preserve"> </v>
      </c>
      <c r="Q430" s="1158" t="str">
        <f>'Data Sheet'!$C$38</f>
        <v>12/31/2013</v>
      </c>
      <c r="R430" s="1158"/>
    </row>
    <row r="431" spans="1:18" ht="16.2" thickBot="1">
      <c r="A431" s="802" t="s">
        <v>3791</v>
      </c>
      <c r="B431" s="729"/>
      <c r="C431" s="729"/>
      <c r="D431" s="1228"/>
      <c r="E431" s="1228"/>
      <c r="F431" s="1230"/>
      <c r="G431" s="1230"/>
      <c r="H431" s="1239"/>
      <c r="I431" s="1105"/>
      <c r="J431" s="802" t="s">
        <v>3791</v>
      </c>
      <c r="K431" s="729"/>
      <c r="L431" s="729"/>
      <c r="M431" s="1228"/>
      <c r="N431" s="1228"/>
      <c r="O431" s="1228"/>
      <c r="P431" s="1230"/>
      <c r="Q431" s="1230"/>
      <c r="R431" s="1239"/>
    </row>
    <row r="432" spans="1:18">
      <c r="A432" s="1222"/>
      <c r="B432" s="1105"/>
      <c r="C432" s="1169"/>
      <c r="D432" s="1151"/>
      <c r="E432" s="1118"/>
      <c r="F432" s="1106"/>
      <c r="G432" s="1106"/>
      <c r="H432" s="1207"/>
      <c r="I432" s="1105"/>
      <c r="J432" s="1222"/>
      <c r="K432" s="1169"/>
      <c r="L432" s="1169"/>
      <c r="M432" s="1106" t="s">
        <v>4440</v>
      </c>
      <c r="N432" s="1106"/>
      <c r="O432" s="1106"/>
      <c r="P432" s="1106"/>
      <c r="Q432" s="1167"/>
      <c r="R432" s="1232"/>
    </row>
    <row r="433" spans="1:18" ht="15.6" thickBot="1">
      <c r="A433" s="1235"/>
      <c r="B433" s="1151"/>
      <c r="C433" s="1118"/>
      <c r="D433" s="1151"/>
      <c r="E433" s="1118"/>
      <c r="F433" s="1228" t="s">
        <v>4441</v>
      </c>
      <c r="G433" s="1228"/>
      <c r="H433" s="1239"/>
      <c r="I433" s="1105"/>
      <c r="J433" s="1235" t="s">
        <v>4442</v>
      </c>
      <c r="K433" s="1118" t="s">
        <v>4443</v>
      </c>
      <c r="L433" s="1118" t="s">
        <v>4443</v>
      </c>
      <c r="M433" s="1228" t="s">
        <v>4444</v>
      </c>
      <c r="N433" s="1228"/>
      <c r="O433" s="1228"/>
      <c r="P433" s="1228"/>
      <c r="Q433" s="1239"/>
      <c r="R433" s="1118"/>
    </row>
    <row r="434" spans="1:18">
      <c r="A434" s="1235"/>
      <c r="B434" s="1151"/>
      <c r="C434" s="1118"/>
      <c r="D434" s="1151"/>
      <c r="E434" s="1118"/>
      <c r="F434" s="1118"/>
      <c r="G434" s="1167"/>
      <c r="H434" s="1118"/>
      <c r="I434" s="1105"/>
      <c r="J434" s="1235" t="s">
        <v>4445</v>
      </c>
      <c r="K434" s="1118" t="s">
        <v>4446</v>
      </c>
      <c r="L434" s="1118" t="s">
        <v>4447</v>
      </c>
      <c r="M434" s="1151"/>
      <c r="N434" s="1151"/>
      <c r="O434" s="1118"/>
      <c r="P434" s="1118"/>
      <c r="Q434" s="1167"/>
      <c r="R434" s="1118"/>
    </row>
    <row r="435" spans="1:18">
      <c r="A435" s="1235" t="s">
        <v>1357</v>
      </c>
      <c r="B435" s="1106" t="s">
        <v>4448</v>
      </c>
      <c r="C435" s="1167"/>
      <c r="D435" s="1106" t="s">
        <v>4449</v>
      </c>
      <c r="E435" s="1167"/>
      <c r="F435" s="1118"/>
      <c r="G435" s="1167"/>
      <c r="H435" s="1118"/>
      <c r="I435" s="1105"/>
      <c r="J435" s="1235" t="s">
        <v>4450</v>
      </c>
      <c r="K435" s="1118" t="s">
        <v>4451</v>
      </c>
      <c r="L435" s="1118" t="s">
        <v>4446</v>
      </c>
      <c r="M435" s="1106"/>
      <c r="N435" s="1106"/>
      <c r="O435" s="1167"/>
      <c r="P435" s="1118" t="s">
        <v>1416</v>
      </c>
      <c r="Q435" s="1167" t="s">
        <v>4452</v>
      </c>
      <c r="R435" s="1118" t="s">
        <v>1357</v>
      </c>
    </row>
    <row r="436" spans="1:18">
      <c r="A436" s="1235" t="s">
        <v>1360</v>
      </c>
      <c r="B436" s="1105"/>
      <c r="C436" s="1169"/>
      <c r="D436" s="1151"/>
      <c r="E436" s="1118"/>
      <c r="F436" s="1118" t="s">
        <v>4716</v>
      </c>
      <c r="G436" s="1167" t="s">
        <v>4453</v>
      </c>
      <c r="H436" s="1118" t="s">
        <v>4454</v>
      </c>
      <c r="I436" s="1105"/>
      <c r="J436" s="1235" t="s">
        <v>4455</v>
      </c>
      <c r="K436" s="1118" t="s">
        <v>2520</v>
      </c>
      <c r="L436" s="1118" t="s">
        <v>4451</v>
      </c>
      <c r="M436" s="1106" t="s">
        <v>4456</v>
      </c>
      <c r="N436" s="1106"/>
      <c r="O436" s="1167"/>
      <c r="P436" s="1118" t="s">
        <v>4457</v>
      </c>
      <c r="Q436" s="1167" t="s">
        <v>4458</v>
      </c>
      <c r="R436" s="1118" t="s">
        <v>1360</v>
      </c>
    </row>
    <row r="437" spans="1:18">
      <c r="A437" s="1226"/>
      <c r="B437" s="1105"/>
      <c r="C437" s="1118"/>
      <c r="D437" s="1105"/>
      <c r="E437" s="1118"/>
      <c r="F437" s="1118"/>
      <c r="G437" s="1167"/>
      <c r="H437" s="1169"/>
      <c r="I437" s="1105"/>
      <c r="J437" s="1226"/>
      <c r="K437" s="1169"/>
      <c r="L437" s="1118"/>
      <c r="M437" s="1105"/>
      <c r="N437" s="1105"/>
      <c r="O437" s="1118"/>
      <c r="P437" s="1118"/>
      <c r="Q437" s="1118"/>
      <c r="R437" s="1169"/>
    </row>
    <row r="438" spans="1:18" ht="15.6" thickBot="1">
      <c r="A438" s="1245"/>
      <c r="B438" s="1228" t="s">
        <v>446</v>
      </c>
      <c r="C438" s="1239"/>
      <c r="D438" s="1228" t="s">
        <v>447</v>
      </c>
      <c r="E438" s="1239"/>
      <c r="F438" s="1238" t="s">
        <v>448</v>
      </c>
      <c r="G438" s="1239" t="s">
        <v>449</v>
      </c>
      <c r="H438" s="1239" t="s">
        <v>1953</v>
      </c>
      <c r="I438" s="1105"/>
      <c r="J438" s="1237" t="s">
        <v>1954</v>
      </c>
      <c r="K438" s="1237" t="s">
        <v>1955</v>
      </c>
      <c r="L438" s="1237" t="s">
        <v>1956</v>
      </c>
      <c r="M438" s="1228" t="s">
        <v>1957</v>
      </c>
      <c r="N438" s="1228"/>
      <c r="O438" s="1239"/>
      <c r="P438" s="1238" t="s">
        <v>1958</v>
      </c>
      <c r="Q438" s="1238" t="s">
        <v>1959</v>
      </c>
      <c r="R438" s="1238"/>
    </row>
    <row r="439" spans="1:18">
      <c r="A439" s="1226">
        <v>1</v>
      </c>
      <c r="B439" s="1105"/>
      <c r="C439" s="1169"/>
      <c r="D439" s="1105"/>
      <c r="E439" s="1167"/>
      <c r="F439" s="1685"/>
      <c r="G439" s="1697"/>
      <c r="H439" s="1693"/>
      <c r="I439" s="1105"/>
      <c r="J439" s="1693"/>
      <c r="K439" s="1243"/>
      <c r="L439" s="1243"/>
      <c r="M439" s="1105"/>
      <c r="N439" s="1105"/>
      <c r="O439" s="1167"/>
      <c r="P439" s="1679"/>
      <c r="Q439" s="1681"/>
      <c r="R439" s="1226">
        <v>1</v>
      </c>
    </row>
    <row r="440" spans="1:18">
      <c r="A440" s="1226">
        <v>2</v>
      </c>
      <c r="B440" s="1105"/>
      <c r="C440" s="1169"/>
      <c r="D440" s="1105"/>
      <c r="E440" s="1118"/>
      <c r="F440" s="1686"/>
      <c r="G440" s="1698"/>
      <c r="H440" s="1693"/>
      <c r="I440" s="1105"/>
      <c r="J440" s="1693"/>
      <c r="K440" s="1243"/>
      <c r="L440" s="1243"/>
      <c r="M440" s="1105"/>
      <c r="N440" s="1105"/>
      <c r="O440" s="1118"/>
      <c r="P440" s="1679"/>
      <c r="Q440" s="1681"/>
      <c r="R440" s="1226">
        <v>2</v>
      </c>
    </row>
    <row r="441" spans="1:18">
      <c r="A441" s="1226">
        <v>3</v>
      </c>
      <c r="B441" s="1105"/>
      <c r="C441" s="1169"/>
      <c r="D441" s="1105"/>
      <c r="E441" s="1118"/>
      <c r="F441" s="1686"/>
      <c r="G441" s="1698"/>
      <c r="H441" s="1693"/>
      <c r="I441" s="1105"/>
      <c r="J441" s="1693"/>
      <c r="K441" s="1243"/>
      <c r="L441" s="1243"/>
      <c r="M441" s="1105"/>
      <c r="N441" s="1105"/>
      <c r="O441" s="1118"/>
      <c r="P441" s="1679"/>
      <c r="Q441" s="1681"/>
      <c r="R441" s="1226">
        <v>3</v>
      </c>
    </row>
    <row r="442" spans="1:18">
      <c r="A442" s="1226">
        <v>4</v>
      </c>
      <c r="B442" s="1105"/>
      <c r="C442" s="1169"/>
      <c r="D442" s="1105"/>
      <c r="E442" s="1118"/>
      <c r="F442" s="1686"/>
      <c r="G442" s="1698"/>
      <c r="H442" s="1693"/>
      <c r="I442" s="1105"/>
      <c r="J442" s="1693"/>
      <c r="K442" s="1243"/>
      <c r="L442" s="1243"/>
      <c r="M442" s="1105"/>
      <c r="N442" s="1105"/>
      <c r="O442" s="1118"/>
      <c r="P442" s="1679"/>
      <c r="Q442" s="1681"/>
      <c r="R442" s="1226">
        <v>4</v>
      </c>
    </row>
    <row r="443" spans="1:18">
      <c r="A443" s="1226">
        <v>5</v>
      </c>
      <c r="B443" s="1105"/>
      <c r="C443" s="1169"/>
      <c r="D443" s="1105"/>
      <c r="E443" s="1118"/>
      <c r="F443" s="1686"/>
      <c r="G443" s="1698"/>
      <c r="H443" s="1693"/>
      <c r="I443" s="1105"/>
      <c r="J443" s="1693"/>
      <c r="K443" s="1243"/>
      <c r="L443" s="1243"/>
      <c r="M443" s="1105"/>
      <c r="N443" s="1105"/>
      <c r="O443" s="1118"/>
      <c r="P443" s="1679"/>
      <c r="Q443" s="1681"/>
      <c r="R443" s="1226">
        <v>5</v>
      </c>
    </row>
    <row r="444" spans="1:18">
      <c r="A444" s="1241">
        <v>6</v>
      </c>
      <c r="B444" s="1105"/>
      <c r="C444" s="1169"/>
      <c r="D444" s="1105"/>
      <c r="E444" s="1169"/>
      <c r="F444" s="1687"/>
      <c r="G444" s="1699"/>
      <c r="H444" s="1693"/>
      <c r="I444" s="1105"/>
      <c r="J444" s="1701"/>
      <c r="K444" s="1243"/>
      <c r="L444" s="1243"/>
      <c r="M444" s="1105"/>
      <c r="N444" s="1105"/>
      <c r="O444" s="1169"/>
      <c r="P444" s="1679"/>
      <c r="Q444" s="1681"/>
      <c r="R444" s="1241">
        <v>6</v>
      </c>
    </row>
    <row r="445" spans="1:18">
      <c r="A445" s="1241">
        <v>7</v>
      </c>
      <c r="B445" s="1105"/>
      <c r="C445" s="1169"/>
      <c r="D445" s="1105"/>
      <c r="E445" s="1169"/>
      <c r="F445" s="1687"/>
      <c r="G445" s="1699"/>
      <c r="H445" s="1693"/>
      <c r="I445" s="1105"/>
      <c r="J445" s="1701"/>
      <c r="K445" s="1243"/>
      <c r="L445" s="1243"/>
      <c r="M445" s="1105"/>
      <c r="N445" s="1105"/>
      <c r="O445" s="1169"/>
      <c r="P445" s="1679"/>
      <c r="Q445" s="1681"/>
      <c r="R445" s="1241">
        <v>7</v>
      </c>
    </row>
    <row r="446" spans="1:18">
      <c r="A446" s="1241">
        <v>8</v>
      </c>
      <c r="B446" s="1105"/>
      <c r="C446" s="1169"/>
      <c r="D446" s="1105"/>
      <c r="E446" s="1169"/>
      <c r="F446" s="1687"/>
      <c r="G446" s="1699"/>
      <c r="H446" s="1693"/>
      <c r="I446" s="1105"/>
      <c r="J446" s="1701"/>
      <c r="K446" s="1243"/>
      <c r="L446" s="1243"/>
      <c r="M446" s="1105"/>
      <c r="N446" s="1105"/>
      <c r="O446" s="1169"/>
      <c r="P446" s="1679"/>
      <c r="Q446" s="1681"/>
      <c r="R446" s="1241">
        <v>8</v>
      </c>
    </row>
    <row r="447" spans="1:18">
      <c r="A447" s="1241">
        <v>9</v>
      </c>
      <c r="B447" s="1105"/>
      <c r="C447" s="1169"/>
      <c r="D447" s="1105"/>
      <c r="E447" s="1169"/>
      <c r="F447" s="1687"/>
      <c r="G447" s="1699"/>
      <c r="H447" s="1693"/>
      <c r="I447" s="1105"/>
      <c r="J447" s="1701"/>
      <c r="K447" s="1243"/>
      <c r="L447" s="1243"/>
      <c r="M447" s="1105"/>
      <c r="N447" s="1105"/>
      <c r="O447" s="1169"/>
      <c r="P447" s="1679"/>
      <c r="Q447" s="1681"/>
      <c r="R447" s="1241">
        <v>9</v>
      </c>
    </row>
    <row r="448" spans="1:18">
      <c r="A448" s="1241">
        <v>10</v>
      </c>
      <c r="B448" s="1105"/>
      <c r="C448" s="1169"/>
      <c r="D448" s="1105"/>
      <c r="E448" s="1169"/>
      <c r="F448" s="1687"/>
      <c r="G448" s="1699"/>
      <c r="H448" s="1693"/>
      <c r="I448" s="1105"/>
      <c r="J448" s="1701"/>
      <c r="K448" s="1243"/>
      <c r="L448" s="1243"/>
      <c r="M448" s="1105"/>
      <c r="N448" s="1105"/>
      <c r="O448" s="1169"/>
      <c r="P448" s="1679"/>
      <c r="Q448" s="1681"/>
      <c r="R448" s="1241">
        <v>10</v>
      </c>
    </row>
    <row r="449" spans="1:18">
      <c r="A449" s="1241">
        <v>11</v>
      </c>
      <c r="B449" s="1105"/>
      <c r="C449" s="1169"/>
      <c r="D449" s="1105"/>
      <c r="E449" s="1169"/>
      <c r="F449" s="1687"/>
      <c r="G449" s="1699"/>
      <c r="H449" s="1693"/>
      <c r="I449" s="1105"/>
      <c r="J449" s="1701"/>
      <c r="K449" s="1243"/>
      <c r="L449" s="1243"/>
      <c r="M449" s="1105"/>
      <c r="N449" s="1105"/>
      <c r="O449" s="1169"/>
      <c r="P449" s="1679"/>
      <c r="Q449" s="1681"/>
      <c r="R449" s="1241">
        <v>11</v>
      </c>
    </row>
    <row r="450" spans="1:18">
      <c r="A450" s="1241">
        <v>12</v>
      </c>
      <c r="B450" s="1105"/>
      <c r="C450" s="1169"/>
      <c r="D450" s="1105"/>
      <c r="E450" s="1169"/>
      <c r="F450" s="1687"/>
      <c r="G450" s="1699"/>
      <c r="H450" s="1693"/>
      <c r="I450" s="1105"/>
      <c r="J450" s="1701"/>
      <c r="K450" s="1243"/>
      <c r="L450" s="1243"/>
      <c r="M450" s="1105"/>
      <c r="N450" s="1105"/>
      <c r="O450" s="1169"/>
      <c r="P450" s="1679"/>
      <c r="Q450" s="1681"/>
      <c r="R450" s="1241">
        <v>12</v>
      </c>
    </row>
    <row r="451" spans="1:18">
      <c r="A451" s="1241">
        <v>13</v>
      </c>
      <c r="B451" s="1105"/>
      <c r="C451" s="1169"/>
      <c r="D451" s="1105"/>
      <c r="E451" s="1169"/>
      <c r="F451" s="1687"/>
      <c r="G451" s="1699"/>
      <c r="H451" s="1693"/>
      <c r="I451" s="1105"/>
      <c r="J451" s="1701"/>
      <c r="K451" s="1243"/>
      <c r="L451" s="1243"/>
      <c r="M451" s="1105"/>
      <c r="N451" s="1105"/>
      <c r="O451" s="1169"/>
      <c r="P451" s="1679"/>
      <c r="Q451" s="1681"/>
      <c r="R451" s="1241">
        <v>13</v>
      </c>
    </row>
    <row r="452" spans="1:18">
      <c r="A452" s="1241">
        <v>14</v>
      </c>
      <c r="B452" s="1105"/>
      <c r="C452" s="1169"/>
      <c r="D452" s="1105"/>
      <c r="E452" s="1169"/>
      <c r="F452" s="1687"/>
      <c r="G452" s="1699"/>
      <c r="H452" s="1693"/>
      <c r="I452" s="1105"/>
      <c r="J452" s="1701"/>
      <c r="K452" s="1243"/>
      <c r="L452" s="1243"/>
      <c r="M452" s="1105"/>
      <c r="N452" s="1105"/>
      <c r="O452" s="1169"/>
      <c r="P452" s="1679"/>
      <c r="Q452" s="1681"/>
      <c r="R452" s="1241">
        <v>14</v>
      </c>
    </row>
    <row r="453" spans="1:18">
      <c r="A453" s="1241">
        <v>15</v>
      </c>
      <c r="B453" s="1105"/>
      <c r="C453" s="1169"/>
      <c r="D453" s="1105"/>
      <c r="E453" s="1169"/>
      <c r="F453" s="1687"/>
      <c r="G453" s="1699"/>
      <c r="H453" s="1693"/>
      <c r="I453" s="1105"/>
      <c r="J453" s="1701"/>
      <c r="K453" s="1243"/>
      <c r="L453" s="1243"/>
      <c r="M453" s="1105"/>
      <c r="N453" s="1105"/>
      <c r="O453" s="1169"/>
      <c r="P453" s="1679"/>
      <c r="Q453" s="1681"/>
      <c r="R453" s="1241">
        <v>15</v>
      </c>
    </row>
    <row r="454" spans="1:18">
      <c r="A454" s="1241">
        <v>16</v>
      </c>
      <c r="B454" s="1105"/>
      <c r="C454" s="1169"/>
      <c r="D454" s="1105"/>
      <c r="E454" s="1169"/>
      <c r="F454" s="1687"/>
      <c r="G454" s="1699"/>
      <c r="H454" s="1693"/>
      <c r="I454" s="1105"/>
      <c r="J454" s="1701"/>
      <c r="K454" s="1243"/>
      <c r="L454" s="1243"/>
      <c r="M454" s="1105"/>
      <c r="N454" s="1105"/>
      <c r="O454" s="1169"/>
      <c r="P454" s="1679"/>
      <c r="Q454" s="1681"/>
      <c r="R454" s="1241">
        <v>16</v>
      </c>
    </row>
    <row r="455" spans="1:18">
      <c r="A455" s="1226">
        <v>17</v>
      </c>
      <c r="B455" s="1105"/>
      <c r="C455" s="1169"/>
      <c r="D455" s="1105"/>
      <c r="E455" s="1169"/>
      <c r="F455" s="1687"/>
      <c r="G455" s="1699"/>
      <c r="H455" s="1693"/>
      <c r="I455" s="1105"/>
      <c r="J455" s="1693"/>
      <c r="K455" s="1243"/>
      <c r="L455" s="1243"/>
      <c r="M455" s="1105"/>
      <c r="N455" s="1105"/>
      <c r="O455" s="1169"/>
      <c r="P455" s="1679"/>
      <c r="Q455" s="1681"/>
      <c r="R455" s="1226">
        <v>17</v>
      </c>
    </row>
    <row r="456" spans="1:18">
      <c r="A456" s="1226">
        <v>18</v>
      </c>
      <c r="B456" s="1105"/>
      <c r="C456" s="1169"/>
      <c r="D456" s="1105"/>
      <c r="E456" s="1169"/>
      <c r="F456" s="1687"/>
      <c r="G456" s="1699"/>
      <c r="H456" s="1693"/>
      <c r="I456" s="1105"/>
      <c r="J456" s="1693"/>
      <c r="K456" s="1243"/>
      <c r="L456" s="1243"/>
      <c r="M456" s="1105"/>
      <c r="N456" s="1105"/>
      <c r="O456" s="1169"/>
      <c r="P456" s="1679"/>
      <c r="Q456" s="1681"/>
      <c r="R456" s="1226">
        <v>18</v>
      </c>
    </row>
    <row r="457" spans="1:18">
      <c r="A457" s="1226">
        <v>19</v>
      </c>
      <c r="B457" s="1105"/>
      <c r="C457" s="1169"/>
      <c r="D457" s="1105"/>
      <c r="E457" s="1169"/>
      <c r="F457" s="1687"/>
      <c r="G457" s="1699"/>
      <c r="H457" s="1693"/>
      <c r="I457" s="1105"/>
      <c r="J457" s="1693"/>
      <c r="K457" s="1243"/>
      <c r="L457" s="1243"/>
      <c r="M457" s="1105"/>
      <c r="N457" s="1105"/>
      <c r="O457" s="1169"/>
      <c r="P457" s="1679"/>
      <c r="Q457" s="1681"/>
      <c r="R457" s="1226">
        <v>19</v>
      </c>
    </row>
    <row r="458" spans="1:18">
      <c r="A458" s="1226">
        <v>20</v>
      </c>
      <c r="B458" s="1105"/>
      <c r="C458" s="1169"/>
      <c r="D458" s="1105"/>
      <c r="E458" s="1169"/>
      <c r="F458" s="1687"/>
      <c r="G458" s="1699"/>
      <c r="H458" s="1693"/>
      <c r="I458" s="1105"/>
      <c r="J458" s="1693"/>
      <c r="K458" s="1243"/>
      <c r="L458" s="1243"/>
      <c r="M458" s="1105"/>
      <c r="N458" s="1105"/>
      <c r="O458" s="1169"/>
      <c r="P458" s="1679"/>
      <c r="Q458" s="1681"/>
      <c r="R458" s="1226">
        <v>20</v>
      </c>
    </row>
    <row r="459" spans="1:18">
      <c r="A459" s="1226">
        <v>21</v>
      </c>
      <c r="B459" s="1105"/>
      <c r="C459" s="1169"/>
      <c r="D459" s="1105"/>
      <c r="E459" s="1169"/>
      <c r="F459" s="1687"/>
      <c r="G459" s="1699"/>
      <c r="H459" s="1693"/>
      <c r="I459" s="1105"/>
      <c r="J459" s="1693"/>
      <c r="K459" s="1243"/>
      <c r="L459" s="1243"/>
      <c r="M459" s="1105"/>
      <c r="N459" s="1105"/>
      <c r="O459" s="1169"/>
      <c r="P459" s="1679"/>
      <c r="Q459" s="1681"/>
      <c r="R459" s="1226">
        <v>21</v>
      </c>
    </row>
    <row r="460" spans="1:18">
      <c r="A460" s="1226">
        <v>22</v>
      </c>
      <c r="B460" s="1105"/>
      <c r="C460" s="1169"/>
      <c r="D460" s="1105"/>
      <c r="E460" s="1169"/>
      <c r="F460" s="1687"/>
      <c r="G460" s="1699"/>
      <c r="H460" s="1693"/>
      <c r="I460" s="1105"/>
      <c r="J460" s="1693"/>
      <c r="K460" s="1243"/>
      <c r="L460" s="1243"/>
      <c r="M460" s="1105"/>
      <c r="N460" s="1105"/>
      <c r="O460" s="1169"/>
      <c r="P460" s="1679"/>
      <c r="Q460" s="1681"/>
      <c r="R460" s="1226">
        <v>22</v>
      </c>
    </row>
    <row r="461" spans="1:18">
      <c r="A461" s="1226">
        <v>23</v>
      </c>
      <c r="B461" s="1105"/>
      <c r="C461" s="1169"/>
      <c r="D461" s="1105"/>
      <c r="E461" s="1169"/>
      <c r="F461" s="1687"/>
      <c r="G461" s="1699"/>
      <c r="H461" s="1693"/>
      <c r="I461" s="1105"/>
      <c r="J461" s="1693"/>
      <c r="K461" s="1243"/>
      <c r="L461" s="1243"/>
      <c r="M461" s="1105"/>
      <c r="N461" s="1105"/>
      <c r="O461" s="1169"/>
      <c r="P461" s="1679"/>
      <c r="Q461" s="1681"/>
      <c r="R461" s="1226">
        <v>23</v>
      </c>
    </row>
    <row r="462" spans="1:18">
      <c r="A462" s="1226">
        <v>24</v>
      </c>
      <c r="B462" s="1105"/>
      <c r="C462" s="1169"/>
      <c r="D462" s="1105"/>
      <c r="E462" s="1169"/>
      <c r="F462" s="1687"/>
      <c r="G462" s="1699"/>
      <c r="H462" s="1693"/>
      <c r="I462" s="1105"/>
      <c r="J462" s="1693"/>
      <c r="K462" s="1243"/>
      <c r="L462" s="1243"/>
      <c r="M462" s="1105"/>
      <c r="N462" s="1105"/>
      <c r="O462" s="1169"/>
      <c r="P462" s="1679"/>
      <c r="Q462" s="1681"/>
      <c r="R462" s="1226">
        <v>24</v>
      </c>
    </row>
    <row r="463" spans="1:18">
      <c r="A463" s="1226">
        <v>25</v>
      </c>
      <c r="B463" s="1105"/>
      <c r="C463" s="1169"/>
      <c r="D463" s="1105"/>
      <c r="E463" s="1169"/>
      <c r="F463" s="1687"/>
      <c r="G463" s="1699"/>
      <c r="H463" s="1693"/>
      <c r="I463" s="1105"/>
      <c r="J463" s="1693"/>
      <c r="K463" s="1243"/>
      <c r="L463" s="1243"/>
      <c r="M463" s="1105"/>
      <c r="N463" s="1105"/>
      <c r="O463" s="1169"/>
      <c r="P463" s="1679"/>
      <c r="Q463" s="1681"/>
      <c r="R463" s="1226">
        <v>25</v>
      </c>
    </row>
    <row r="464" spans="1:18">
      <c r="A464" s="1226">
        <v>26</v>
      </c>
      <c r="B464" s="1105"/>
      <c r="C464" s="1169"/>
      <c r="D464" s="1105"/>
      <c r="E464" s="1169"/>
      <c r="F464" s="1687"/>
      <c r="G464" s="1699"/>
      <c r="H464" s="1693"/>
      <c r="I464" s="1105"/>
      <c r="J464" s="1693"/>
      <c r="K464" s="1243"/>
      <c r="L464" s="1243"/>
      <c r="M464" s="1105"/>
      <c r="N464" s="1105"/>
      <c r="O464" s="1169"/>
      <c r="P464" s="1679"/>
      <c r="Q464" s="1681"/>
      <c r="R464" s="1226">
        <v>26</v>
      </c>
    </row>
    <row r="465" spans="1:18">
      <c r="A465" s="1226">
        <v>27</v>
      </c>
      <c r="B465" s="1105"/>
      <c r="C465" s="1169"/>
      <c r="D465" s="1105"/>
      <c r="E465" s="1169"/>
      <c r="F465" s="1687"/>
      <c r="G465" s="1699"/>
      <c r="H465" s="1693"/>
      <c r="I465" s="1105"/>
      <c r="J465" s="1693"/>
      <c r="K465" s="1243"/>
      <c r="L465" s="1243"/>
      <c r="M465" s="1105"/>
      <c r="N465" s="1105"/>
      <c r="O465" s="1169"/>
      <c r="P465" s="1679"/>
      <c r="Q465" s="1681"/>
      <c r="R465" s="1226">
        <v>27</v>
      </c>
    </row>
    <row r="466" spans="1:18">
      <c r="A466" s="1226">
        <v>28</v>
      </c>
      <c r="B466" s="1105"/>
      <c r="C466" s="1169"/>
      <c r="D466" s="1105"/>
      <c r="E466" s="1169"/>
      <c r="F466" s="1687"/>
      <c r="G466" s="1699"/>
      <c r="H466" s="1693"/>
      <c r="I466" s="1105"/>
      <c r="J466" s="1693"/>
      <c r="K466" s="1243"/>
      <c r="L466" s="1243"/>
      <c r="M466" s="1105"/>
      <c r="N466" s="1105"/>
      <c r="O466" s="1169"/>
      <c r="P466" s="1679"/>
      <c r="Q466" s="1681"/>
      <c r="R466" s="1226">
        <v>28</v>
      </c>
    </row>
    <row r="467" spans="1:18">
      <c r="A467" s="1226">
        <v>29</v>
      </c>
      <c r="B467" s="1105"/>
      <c r="C467" s="1169"/>
      <c r="D467" s="1105"/>
      <c r="E467" s="1169"/>
      <c r="F467" s="1687"/>
      <c r="G467" s="1699"/>
      <c r="H467" s="1693"/>
      <c r="I467" s="1105"/>
      <c r="J467" s="1693"/>
      <c r="K467" s="1243"/>
      <c r="L467" s="1243"/>
      <c r="M467" s="1105"/>
      <c r="N467" s="1105"/>
      <c r="O467" s="1169"/>
      <c r="P467" s="1679"/>
      <c r="Q467" s="1681"/>
      <c r="R467" s="1226">
        <v>29</v>
      </c>
    </row>
    <row r="468" spans="1:18">
      <c r="A468" s="1226">
        <v>30</v>
      </c>
      <c r="B468" s="1105"/>
      <c r="C468" s="1169"/>
      <c r="D468" s="1105"/>
      <c r="E468" s="1169"/>
      <c r="F468" s="1687"/>
      <c r="G468" s="1699"/>
      <c r="H468" s="1693"/>
      <c r="I468" s="1105"/>
      <c r="J468" s="1693"/>
      <c r="K468" s="1243"/>
      <c r="L468" s="1243"/>
      <c r="M468" s="1105"/>
      <c r="N468" s="1105"/>
      <c r="O468" s="1169"/>
      <c r="P468" s="1679"/>
      <c r="Q468" s="1681"/>
      <c r="R468" s="1226">
        <v>30</v>
      </c>
    </row>
    <row r="469" spans="1:18">
      <c r="A469" s="1226">
        <v>31</v>
      </c>
      <c r="B469" s="1105"/>
      <c r="C469" s="1169"/>
      <c r="D469" s="1105"/>
      <c r="E469" s="1169"/>
      <c r="F469" s="1687"/>
      <c r="G469" s="1699"/>
      <c r="H469" s="1693"/>
      <c r="I469" s="1105"/>
      <c r="J469" s="1693"/>
      <c r="K469" s="1243"/>
      <c r="L469" s="1243"/>
      <c r="M469" s="1105"/>
      <c r="N469" s="1105"/>
      <c r="O469" s="1169"/>
      <c r="P469" s="1679"/>
      <c r="Q469" s="1681"/>
      <c r="R469" s="1226">
        <v>31</v>
      </c>
    </row>
    <row r="470" spans="1:18">
      <c r="A470" s="1226">
        <v>32</v>
      </c>
      <c r="B470" s="1105"/>
      <c r="C470" s="1169"/>
      <c r="D470" s="1105"/>
      <c r="E470" s="1169"/>
      <c r="F470" s="1687"/>
      <c r="G470" s="1699"/>
      <c r="H470" s="1693"/>
      <c r="I470" s="1105"/>
      <c r="J470" s="1693"/>
      <c r="K470" s="1243"/>
      <c r="L470" s="1243"/>
      <c r="M470" s="1105"/>
      <c r="N470" s="1105"/>
      <c r="O470" s="1169"/>
      <c r="P470" s="1679"/>
      <c r="Q470" s="1681"/>
      <c r="R470" s="1226">
        <v>32</v>
      </c>
    </row>
    <row r="471" spans="1:18">
      <c r="A471" s="1226">
        <v>33</v>
      </c>
      <c r="B471" s="1105"/>
      <c r="C471" s="1169"/>
      <c r="D471" s="1105"/>
      <c r="E471" s="1169"/>
      <c r="F471" s="1687"/>
      <c r="G471" s="1699"/>
      <c r="H471" s="1693"/>
      <c r="I471" s="1105"/>
      <c r="J471" s="1693"/>
      <c r="K471" s="1243"/>
      <c r="L471" s="1243"/>
      <c r="M471" s="1105"/>
      <c r="N471" s="1105"/>
      <c r="O471" s="1169"/>
      <c r="P471" s="1679"/>
      <c r="Q471" s="1681"/>
      <c r="R471" s="1226">
        <v>33</v>
      </c>
    </row>
    <row r="472" spans="1:18">
      <c r="A472" s="1226">
        <v>34</v>
      </c>
      <c r="B472" s="1105"/>
      <c r="C472" s="1169"/>
      <c r="D472" s="1105"/>
      <c r="E472" s="1169"/>
      <c r="F472" s="1687"/>
      <c r="G472" s="1699"/>
      <c r="H472" s="1693"/>
      <c r="I472" s="1105"/>
      <c r="J472" s="1693"/>
      <c r="K472" s="1243"/>
      <c r="L472" s="1243"/>
      <c r="M472" s="1105"/>
      <c r="N472" s="1105"/>
      <c r="O472" s="1169"/>
      <c r="P472" s="1679"/>
      <c r="Q472" s="1681"/>
      <c r="R472" s="1226">
        <v>34</v>
      </c>
    </row>
    <row r="473" spans="1:18">
      <c r="A473" s="1226">
        <v>35</v>
      </c>
      <c r="B473" s="1105"/>
      <c r="C473" s="1169"/>
      <c r="D473" s="1105"/>
      <c r="E473" s="1169"/>
      <c r="F473" s="1687"/>
      <c r="G473" s="1699"/>
      <c r="H473" s="1693"/>
      <c r="I473" s="1105"/>
      <c r="J473" s="1693"/>
      <c r="K473" s="1243"/>
      <c r="L473" s="1243"/>
      <c r="M473" s="1105"/>
      <c r="N473" s="1105"/>
      <c r="O473" s="1169"/>
      <c r="P473" s="1679"/>
      <c r="Q473" s="1681"/>
      <c r="R473" s="1226">
        <v>35</v>
      </c>
    </row>
    <row r="474" spans="1:18">
      <c r="A474" s="1226">
        <v>36</v>
      </c>
      <c r="B474" s="1105"/>
      <c r="C474" s="1169"/>
      <c r="D474" s="1105"/>
      <c r="E474" s="1169"/>
      <c r="F474" s="1687"/>
      <c r="G474" s="1699"/>
      <c r="H474" s="1693"/>
      <c r="I474" s="1105"/>
      <c r="J474" s="1693"/>
      <c r="K474" s="1243"/>
      <c r="L474" s="1243"/>
      <c r="M474" s="1105"/>
      <c r="N474" s="1105"/>
      <c r="O474" s="1169"/>
      <c r="P474" s="1679"/>
      <c r="Q474" s="1681"/>
      <c r="R474" s="1226">
        <v>37</v>
      </c>
    </row>
    <row r="475" spans="1:18">
      <c r="A475" s="1226">
        <v>37</v>
      </c>
      <c r="B475" s="1105"/>
      <c r="C475" s="1169"/>
      <c r="D475" s="1105"/>
      <c r="E475" s="1169"/>
      <c r="F475" s="1687"/>
      <c r="G475" s="1699"/>
      <c r="H475" s="1693"/>
      <c r="I475" s="1105"/>
      <c r="J475" s="1693"/>
      <c r="K475" s="1243"/>
      <c r="L475" s="1243"/>
      <c r="M475" s="1105"/>
      <c r="N475" s="1105"/>
      <c r="O475" s="1169"/>
      <c r="P475" s="1679"/>
      <c r="Q475" s="1681"/>
      <c r="R475" s="1226">
        <v>38</v>
      </c>
    </row>
    <row r="476" spans="1:18">
      <c r="A476" s="1226">
        <v>38</v>
      </c>
      <c r="B476" s="1105"/>
      <c r="C476" s="1169"/>
      <c r="D476" s="1105"/>
      <c r="E476" s="1169"/>
      <c r="F476" s="1687"/>
      <c r="G476" s="1699"/>
      <c r="H476" s="1693"/>
      <c r="I476" s="1105"/>
      <c r="J476" s="1693"/>
      <c r="K476" s="1243"/>
      <c r="L476" s="1243"/>
      <c r="M476" s="1105"/>
      <c r="N476" s="1105"/>
      <c r="O476" s="1169"/>
      <c r="P476" s="1679"/>
      <c r="Q476" s="1681"/>
      <c r="R476" s="1226">
        <v>39</v>
      </c>
    </row>
    <row r="477" spans="1:18">
      <c r="A477" s="1226">
        <v>39</v>
      </c>
      <c r="B477" s="1105"/>
      <c r="C477" s="1169"/>
      <c r="D477" s="1105"/>
      <c r="E477" s="1169"/>
      <c r="F477" s="1687"/>
      <c r="G477" s="1699"/>
      <c r="H477" s="1693"/>
      <c r="I477" s="1105"/>
      <c r="J477" s="1693"/>
      <c r="K477" s="1243"/>
      <c r="L477" s="1243"/>
      <c r="M477" s="1105"/>
      <c r="N477" s="1105"/>
      <c r="O477" s="1169"/>
      <c r="P477" s="1679"/>
      <c r="Q477" s="1681"/>
      <c r="R477" s="1226">
        <v>40</v>
      </c>
    </row>
    <row r="478" spans="1:18">
      <c r="A478" s="1226">
        <v>40</v>
      </c>
      <c r="B478" s="1105"/>
      <c r="C478" s="1169"/>
      <c r="D478" s="1105"/>
      <c r="E478" s="1169"/>
      <c r="F478" s="1687"/>
      <c r="G478" s="1699"/>
      <c r="H478" s="1693"/>
      <c r="I478" s="1105"/>
      <c r="J478" s="1693"/>
      <c r="K478" s="1243"/>
      <c r="L478" s="1243"/>
      <c r="M478" s="1105"/>
      <c r="N478" s="1105"/>
      <c r="O478" s="1169"/>
      <c r="P478" s="1679"/>
      <c r="Q478" s="1681"/>
      <c r="R478" s="1226">
        <v>41</v>
      </c>
    </row>
    <row r="479" spans="1:18">
      <c r="A479" s="1226">
        <v>41</v>
      </c>
      <c r="B479" s="1105"/>
      <c r="C479" s="1169"/>
      <c r="D479" s="1105"/>
      <c r="E479" s="1169"/>
      <c r="F479" s="1687"/>
      <c r="G479" s="1699"/>
      <c r="H479" s="1693"/>
      <c r="I479" s="1105"/>
      <c r="J479" s="1693"/>
      <c r="K479" s="1243"/>
      <c r="L479" s="1243"/>
      <c r="M479" s="1105"/>
      <c r="N479" s="1105"/>
      <c r="O479" s="1169"/>
      <c r="P479" s="1679"/>
      <c r="Q479" s="1681"/>
      <c r="R479" s="1226">
        <v>42</v>
      </c>
    </row>
    <row r="480" spans="1:18">
      <c r="A480" s="1226">
        <v>42</v>
      </c>
      <c r="B480" s="1105"/>
      <c r="C480" s="1169"/>
      <c r="D480" s="1105"/>
      <c r="E480" s="1169"/>
      <c r="F480" s="1687"/>
      <c r="G480" s="1699"/>
      <c r="H480" s="1693"/>
      <c r="I480" s="1105"/>
      <c r="J480" s="1693"/>
      <c r="K480" s="1243"/>
      <c r="L480" s="1243"/>
      <c r="M480" s="1105"/>
      <c r="N480" s="1105"/>
      <c r="O480" s="1169"/>
      <c r="P480" s="1679"/>
      <c r="Q480" s="1681"/>
      <c r="R480" s="1226">
        <v>43</v>
      </c>
    </row>
    <row r="481" spans="1:18">
      <c r="A481" s="1226">
        <v>43</v>
      </c>
      <c r="B481" s="1105"/>
      <c r="C481" s="1169"/>
      <c r="D481" s="1105"/>
      <c r="E481" s="1169"/>
      <c r="F481" s="1687"/>
      <c r="G481" s="1699"/>
      <c r="H481" s="1693"/>
      <c r="I481" s="1105"/>
      <c r="J481" s="1693"/>
      <c r="K481" s="1243"/>
      <c r="L481" s="1243"/>
      <c r="M481" s="1105"/>
      <c r="N481" s="1105"/>
      <c r="O481" s="1169"/>
      <c r="P481" s="1679"/>
      <c r="Q481" s="1681"/>
      <c r="R481" s="1226">
        <v>44</v>
      </c>
    </row>
    <row r="482" spans="1:18">
      <c r="A482" s="1226">
        <v>44</v>
      </c>
      <c r="B482" s="1105"/>
      <c r="C482" s="1169"/>
      <c r="D482" s="1105"/>
      <c r="E482" s="1169"/>
      <c r="F482" s="1687"/>
      <c r="G482" s="1699"/>
      <c r="H482" s="1693"/>
      <c r="I482" s="1105"/>
      <c r="J482" s="1693"/>
      <c r="K482" s="1243"/>
      <c r="L482" s="1243"/>
      <c r="M482" s="1105"/>
      <c r="N482" s="1105"/>
      <c r="O482" s="1169"/>
      <c r="P482" s="1679"/>
      <c r="Q482" s="1681"/>
      <c r="R482" s="1226">
        <v>45</v>
      </c>
    </row>
    <row r="483" spans="1:18">
      <c r="A483" s="1226">
        <v>45</v>
      </c>
      <c r="B483" s="1105"/>
      <c r="C483" s="1169"/>
      <c r="D483" s="1105"/>
      <c r="E483" s="1169"/>
      <c r="F483" s="1687"/>
      <c r="G483" s="1699"/>
      <c r="H483" s="1693"/>
      <c r="I483" s="1105"/>
      <c r="J483" s="1693"/>
      <c r="K483" s="1243"/>
      <c r="L483" s="1243"/>
      <c r="M483" s="1105"/>
      <c r="N483" s="1105"/>
      <c r="O483" s="1169"/>
      <c r="P483" s="1679"/>
      <c r="Q483" s="1681"/>
      <c r="R483" s="1226">
        <v>46</v>
      </c>
    </row>
    <row r="484" spans="1:18">
      <c r="A484" s="1226">
        <v>46</v>
      </c>
      <c r="B484" s="1105"/>
      <c r="C484" s="1169"/>
      <c r="D484" s="1105"/>
      <c r="E484" s="1169"/>
      <c r="F484" s="1687"/>
      <c r="G484" s="1699"/>
      <c r="H484" s="1693"/>
      <c r="I484" s="1105"/>
      <c r="J484" s="1693"/>
      <c r="K484" s="1243"/>
      <c r="L484" s="1243"/>
      <c r="M484" s="1105"/>
      <c r="N484" s="1105"/>
      <c r="O484" s="1169"/>
      <c r="P484" s="1679"/>
      <c r="Q484" s="1681"/>
      <c r="R484" s="1226">
        <v>47</v>
      </c>
    </row>
    <row r="485" spans="1:18">
      <c r="A485" s="1226">
        <v>47</v>
      </c>
      <c r="B485" s="1105"/>
      <c r="C485" s="1169"/>
      <c r="D485" s="1105"/>
      <c r="E485" s="1169"/>
      <c r="F485" s="1687"/>
      <c r="G485" s="1699"/>
      <c r="H485" s="1693"/>
      <c r="I485" s="1105"/>
      <c r="J485" s="1693"/>
      <c r="K485" s="1243"/>
      <c r="L485" s="1243"/>
      <c r="M485" s="1105"/>
      <c r="N485" s="1105"/>
      <c r="O485" s="1169"/>
      <c r="P485" s="1679"/>
      <c r="Q485" s="1681"/>
      <c r="R485" s="1226">
        <v>48</v>
      </c>
    </row>
    <row r="486" spans="1:18">
      <c r="A486" s="1226">
        <v>48</v>
      </c>
      <c r="B486" s="1105"/>
      <c r="C486" s="1169"/>
      <c r="D486" s="1105"/>
      <c r="E486" s="1169"/>
      <c r="F486" s="1687"/>
      <c r="G486" s="1699"/>
      <c r="H486" s="1693"/>
      <c r="I486" s="1105"/>
      <c r="J486" s="1693"/>
      <c r="K486" s="1243"/>
      <c r="L486" s="1243"/>
      <c r="M486" s="1105"/>
      <c r="N486" s="1105"/>
      <c r="O486" s="1169"/>
      <c r="P486" s="1679"/>
      <c r="Q486" s="1681"/>
      <c r="R486" s="1226">
        <v>49</v>
      </c>
    </row>
    <row r="487" spans="1:18">
      <c r="A487" s="1226">
        <v>49</v>
      </c>
      <c r="B487" s="1105"/>
      <c r="C487" s="1169"/>
      <c r="D487" s="1105"/>
      <c r="E487" s="1169"/>
      <c r="F487" s="1687"/>
      <c r="G487" s="1699"/>
      <c r="H487" s="1693"/>
      <c r="I487" s="1105"/>
      <c r="J487" s="1693"/>
      <c r="K487" s="1243"/>
      <c r="L487" s="1243"/>
      <c r="M487" s="1105"/>
      <c r="N487" s="1105"/>
      <c r="O487" s="1169"/>
      <c r="P487" s="1679"/>
      <c r="Q487" s="1681"/>
      <c r="R487" s="1226">
        <v>50</v>
      </c>
    </row>
    <row r="488" spans="1:18">
      <c r="A488" s="1226">
        <v>50</v>
      </c>
      <c r="B488" s="1105"/>
      <c r="C488" s="1169"/>
      <c r="D488" s="1105"/>
      <c r="E488" s="1169"/>
      <c r="F488" s="1687"/>
      <c r="G488" s="1699"/>
      <c r="H488" s="1693"/>
      <c r="I488" s="1105"/>
      <c r="J488" s="1693"/>
      <c r="K488" s="1243"/>
      <c r="L488" s="1243"/>
      <c r="M488" s="1105"/>
      <c r="N488" s="1105"/>
      <c r="O488" s="1169"/>
      <c r="P488" s="1679"/>
      <c r="Q488" s="1681"/>
      <c r="R488" s="1226">
        <v>51</v>
      </c>
    </row>
    <row r="489" spans="1:18">
      <c r="A489" s="1226">
        <v>51</v>
      </c>
      <c r="B489" s="1105"/>
      <c r="C489" s="1169"/>
      <c r="D489" s="1105"/>
      <c r="E489" s="1169"/>
      <c r="F489" s="1687"/>
      <c r="G489" s="1699"/>
      <c r="H489" s="1693"/>
      <c r="I489" s="1105"/>
      <c r="J489" s="1693"/>
      <c r="K489" s="1243"/>
      <c r="L489" s="1243"/>
      <c r="M489" s="1105"/>
      <c r="N489" s="1105"/>
      <c r="O489" s="1169"/>
      <c r="P489" s="1679"/>
      <c r="Q489" s="1681"/>
      <c r="R489" s="1226">
        <v>52</v>
      </c>
    </row>
    <row r="490" spans="1:18">
      <c r="A490" s="1226">
        <v>52</v>
      </c>
      <c r="B490" s="1105"/>
      <c r="C490" s="1169"/>
      <c r="D490" s="1105"/>
      <c r="E490" s="1169"/>
      <c r="F490" s="1687"/>
      <c r="G490" s="1699"/>
      <c r="H490" s="1693"/>
      <c r="I490" s="1105"/>
      <c r="J490" s="1693"/>
      <c r="K490" s="1243"/>
      <c r="L490" s="1243"/>
      <c r="M490" s="1105"/>
      <c r="N490" s="1105"/>
      <c r="O490" s="1169"/>
      <c r="P490" s="1679"/>
      <c r="Q490" s="1681"/>
      <c r="R490" s="1226">
        <v>53</v>
      </c>
    </row>
    <row r="491" spans="1:18">
      <c r="A491" s="1226">
        <v>53</v>
      </c>
      <c r="B491" s="1105"/>
      <c r="C491" s="1169"/>
      <c r="D491" s="1105"/>
      <c r="E491" s="1169"/>
      <c r="F491" s="1687"/>
      <c r="G491" s="1699"/>
      <c r="H491" s="1693"/>
      <c r="I491" s="1105"/>
      <c r="J491" s="1693"/>
      <c r="K491" s="1243"/>
      <c r="L491" s="1243"/>
      <c r="M491" s="1105"/>
      <c r="N491" s="1105"/>
      <c r="O491" s="1169"/>
      <c r="P491" s="1679"/>
      <c r="Q491" s="1681"/>
      <c r="R491" s="1226">
        <v>54</v>
      </c>
    </row>
    <row r="492" spans="1:18">
      <c r="A492" s="1226">
        <v>54</v>
      </c>
      <c r="B492" s="1105"/>
      <c r="C492" s="1169"/>
      <c r="D492" s="1105"/>
      <c r="E492" s="1169"/>
      <c r="F492" s="1687"/>
      <c r="G492" s="1699"/>
      <c r="H492" s="1693"/>
      <c r="I492" s="1105"/>
      <c r="J492" s="1693"/>
      <c r="K492" s="1243"/>
      <c r="L492" s="1243"/>
      <c r="M492" s="1105"/>
      <c r="N492" s="1105"/>
      <c r="O492" s="1169"/>
      <c r="P492" s="1679"/>
      <c r="Q492" s="1681"/>
      <c r="R492" s="1226">
        <v>55</v>
      </c>
    </row>
    <row r="493" spans="1:18">
      <c r="A493" s="1226">
        <v>55</v>
      </c>
      <c r="B493" s="1105"/>
      <c r="C493" s="1169"/>
      <c r="D493" s="1105"/>
      <c r="E493" s="1169"/>
      <c r="F493" s="1687"/>
      <c r="G493" s="1699"/>
      <c r="H493" s="1693"/>
      <c r="I493" s="1105"/>
      <c r="J493" s="1693"/>
      <c r="K493" s="1243"/>
      <c r="L493" s="1243"/>
      <c r="M493" s="1105"/>
      <c r="N493" s="1105"/>
      <c r="O493" s="1169"/>
      <c r="P493" s="1679"/>
      <c r="Q493" s="1681"/>
      <c r="R493" s="1226">
        <v>56</v>
      </c>
    </row>
    <row r="494" spans="1:18">
      <c r="A494" s="1226">
        <v>56</v>
      </c>
      <c r="B494" s="1105"/>
      <c r="C494" s="1169"/>
      <c r="D494" s="1105"/>
      <c r="E494" s="1169"/>
      <c r="F494" s="1687"/>
      <c r="G494" s="1699"/>
      <c r="H494" s="1693"/>
      <c r="I494" s="1105"/>
      <c r="J494" s="1693"/>
      <c r="K494" s="1243"/>
      <c r="L494" s="1243"/>
      <c r="M494" s="1105"/>
      <c r="N494" s="1105"/>
      <c r="O494" s="1169"/>
      <c r="P494" s="1679"/>
      <c r="Q494" s="1681"/>
      <c r="R494" s="1226">
        <v>57</v>
      </c>
    </row>
    <row r="495" spans="1:18">
      <c r="A495" s="1226">
        <v>57</v>
      </c>
      <c r="B495" s="1105"/>
      <c r="C495" s="1169"/>
      <c r="D495" s="1105"/>
      <c r="E495" s="1169"/>
      <c r="F495" s="1687"/>
      <c r="G495" s="1699"/>
      <c r="H495" s="1693"/>
      <c r="I495" s="1105"/>
      <c r="J495" s="1693"/>
      <c r="K495" s="1243"/>
      <c r="L495" s="1243"/>
      <c r="M495" s="1105"/>
      <c r="N495" s="1105"/>
      <c r="O495" s="1169"/>
      <c r="P495" s="1679"/>
      <c r="Q495" s="1681"/>
      <c r="R495" s="1226">
        <v>58</v>
      </c>
    </row>
    <row r="496" spans="1:18" ht="15.6" thickBot="1">
      <c r="A496" s="1226">
        <v>58</v>
      </c>
      <c r="B496" s="1158"/>
      <c r="C496" s="1193"/>
      <c r="D496" s="1158"/>
      <c r="E496" s="1193"/>
      <c r="F496" s="1688"/>
      <c r="G496" s="1700"/>
      <c r="H496" s="1694"/>
      <c r="I496" s="1105"/>
      <c r="J496" s="1694"/>
      <c r="K496" s="1345"/>
      <c r="L496" s="1345"/>
      <c r="M496" s="1158"/>
      <c r="N496" s="1158"/>
      <c r="O496" s="1193"/>
      <c r="P496" s="1680"/>
      <c r="Q496" s="1682"/>
      <c r="R496" s="1245">
        <v>59</v>
      </c>
    </row>
    <row r="498" spans="1:18">
      <c r="A498" s="1106" t="s">
        <v>4461</v>
      </c>
      <c r="B498" s="1106"/>
      <c r="C498" s="1106"/>
      <c r="D498" s="1106"/>
      <c r="E498" s="1106"/>
      <c r="F498" s="1106"/>
      <c r="G498" s="1106"/>
      <c r="H498" s="1106"/>
      <c r="I498" s="1105"/>
      <c r="J498" s="1106" t="s">
        <v>4462</v>
      </c>
      <c r="K498" s="1106"/>
      <c r="L498" s="1106"/>
      <c r="M498" s="1106"/>
      <c r="N498" s="1106"/>
      <c r="O498" s="1106"/>
      <c r="P498" s="1106"/>
      <c r="Q498" s="1106"/>
      <c r="R498" s="1106"/>
    </row>
  </sheetData>
  <customSheetViews>
    <customSheetView guid="{B03EE9F7-5DE6-4312-9CF8-68BFF35B892B}" scale="60" colorId="22" showPageBreaks="1" printArea="1" view="pageBreakPreview">
      <selection activeCell="J283" sqref="J283"/>
      <rowBreaks count="4" manualBreakCount="4">
        <brk id="66" max="16383" man="1"/>
        <brk id="139" max="17" man="1"/>
        <brk id="210" max="17" man="1"/>
        <brk id="283" max="16383" man="1"/>
      </rowBreaks>
      <colBreaks count="1" manualBreakCount="1">
        <brk id="9" max="1048575" man="1"/>
      </colBreaks>
      <pageMargins left="0" right="0" top="0" bottom="0" header="0.25" footer="0.25"/>
      <printOptions horizontalCentered="1" verticalCentered="1"/>
      <pageSetup scale="69" fitToWidth="2" fitToHeight="2" orientation="portrait" horizontalDpi="300" verticalDpi="300" r:id="rId1"/>
      <headerFooter alignWithMargins="0"/>
    </customSheetView>
    <customSheetView guid="{6604920B-9A9A-4B1B-8001-ABFAE204A5A1}" scale="60" colorId="22" showPageBreaks="1" view="pageBreakPreview">
      <selection activeCell="J283" sqref="J283"/>
      <rowBreaks count="6" manualBreakCount="6">
        <brk id="66" max="16383" man="1"/>
        <brk id="139" max="17" man="1"/>
        <brk id="210" max="17" man="1"/>
        <brk id="283" max="16383" man="1"/>
        <brk id="356" max="17" man="1"/>
        <brk id="429" max="17" man="1"/>
      </rowBreaks>
      <colBreaks count="1" manualBreakCount="1">
        <brk id="9" max="1048575" man="1"/>
      </colBreaks>
      <pageMargins left="0" right="0" top="0" bottom="0" header="0.25" footer="0.25"/>
      <printOptions horizontalCentered="1" verticalCentered="1"/>
      <pageSetup scale="69" fitToWidth="2" fitToHeight="2" orientation="portrait" horizontalDpi="300" verticalDpi="300" r:id="rId2"/>
      <headerFooter alignWithMargins="0"/>
    </customSheetView>
    <customSheetView guid="{725D19D6-B2FF-4AA6-9BA8-2C93787C1292}" scale="60" colorId="22" showPageBreaks="1" printArea="1" view="pageBreakPreview" showRuler="0">
      <selection activeCell="J283" sqref="J283"/>
      <rowBreaks count="4" manualBreakCount="4">
        <brk id="66" max="16383" man="1"/>
        <brk id="139" max="17" man="1"/>
        <brk id="210" max="17" man="1"/>
        <brk id="283" max="16383" man="1"/>
      </rowBreaks>
      <colBreaks count="1" manualBreakCount="1">
        <brk id="9" max="1048575" man="1"/>
      </colBreaks>
      <pageMargins left="0" right="0" top="0" bottom="0" header="0.25" footer="0.25"/>
      <printOptions horizontalCentered="1" verticalCentered="1"/>
      <pageSetup scale="69" fitToWidth="2" fitToHeight="2" orientation="portrait" horizontalDpi="300" verticalDpi="300" r:id="rId3"/>
      <headerFooter alignWithMargins="0"/>
    </customSheetView>
    <customSheetView guid="{00D7FFF0-A637-4B2D-8964-7D108FE27DC9}" scale="60" colorId="22" showPageBreaks="1" printArea="1" view="pageBreakPreview">
      <selection activeCell="J283" sqref="J283"/>
      <rowBreaks count="4" manualBreakCount="4">
        <brk id="66" max="16383" man="1"/>
        <brk id="139" max="17" man="1"/>
        <brk id="210" max="17" man="1"/>
        <brk id="283" max="16383" man="1"/>
      </rowBreaks>
      <colBreaks count="1" manualBreakCount="1">
        <brk id="9" max="1048575" man="1"/>
      </colBreaks>
      <pageMargins left="0" right="0" top="0" bottom="0" header="0.25" footer="0.25"/>
      <printOptions horizontalCentered="1" verticalCentered="1"/>
      <pageSetup scale="69" fitToWidth="2" fitToHeight="2" orientation="portrait" horizontalDpi="300" verticalDpi="300" r:id="rId4"/>
      <headerFooter alignWithMargins="0"/>
    </customSheetView>
    <customSheetView guid="{8930B103-E5CB-49CF-B279-92DC95584FC0}" scale="60" colorId="22" showPageBreaks="1" printArea="1" view="pageBreakPreview">
      <selection activeCell="J283" sqref="J283"/>
      <rowBreaks count="4" manualBreakCount="4">
        <brk id="66" max="16383" man="1"/>
        <brk id="139" max="17" man="1"/>
        <brk id="210" max="17" man="1"/>
        <brk id="283" max="16383" man="1"/>
      </rowBreaks>
      <colBreaks count="1" manualBreakCount="1">
        <brk id="9" max="1048575" man="1"/>
      </colBreaks>
      <pageMargins left="0" right="0" top="0" bottom="0" header="0.25" footer="0.25"/>
      <printOptions horizontalCentered="1" verticalCentered="1"/>
      <pageSetup scale="69" fitToWidth="2" fitToHeight="2" orientation="portrait" horizontalDpi="300" verticalDpi="300" r:id="rId5"/>
      <headerFooter alignWithMargins="0"/>
    </customSheetView>
  </customSheetViews>
  <phoneticPr fontId="54" type="noConversion"/>
  <printOptions horizontalCentered="1" verticalCentered="1"/>
  <pageMargins left="0" right="0" top="0" bottom="0" header="0.25" footer="0.25"/>
  <pageSetup scale="69" fitToWidth="2" fitToHeight="2" orientation="portrait" horizontalDpi="300" verticalDpi="300" r:id="rId6"/>
  <headerFooter alignWithMargins="0"/>
  <rowBreaks count="4" manualBreakCount="4">
    <brk id="66" max="16383" man="1"/>
    <brk id="139" max="17" man="1"/>
    <brk id="210" max="17" man="1"/>
    <brk id="283" max="16383" man="1"/>
  </rowBreaks>
  <colBreaks count="1" manualBreakCount="1">
    <brk id="9" max="1048575" man="1"/>
  </colBreaks>
</worksheet>
</file>

<file path=xl/worksheets/sheet71.xml><?xml version="1.0" encoding="utf-8"?>
<worksheet xmlns="http://schemas.openxmlformats.org/spreadsheetml/2006/main" xmlns:r="http://schemas.openxmlformats.org/officeDocument/2006/relationships">
  <sheetPr transitionEvaluation="1">
    <pageSetUpPr fitToPage="1"/>
  </sheetPr>
  <dimension ref="A1:K66"/>
  <sheetViews>
    <sheetView defaultGridColor="0" colorId="22" zoomScale="85" zoomScaleNormal="85" workbookViewId="0"/>
  </sheetViews>
  <sheetFormatPr defaultColWidth="9.6328125" defaultRowHeight="15"/>
  <cols>
    <col min="1" max="1" width="4.6328125" customWidth="1"/>
    <col min="2" max="2" width="35.6328125" customWidth="1"/>
    <col min="3" max="3" width="11" customWidth="1"/>
    <col min="4" max="4" width="18.6328125" customWidth="1"/>
    <col min="5" max="5" width="15.6328125" customWidth="1"/>
    <col min="6" max="6" width="22.81640625" customWidth="1"/>
  </cols>
  <sheetData>
    <row r="1" spans="1:10">
      <c r="A1" s="1107" t="s">
        <v>1429</v>
      </c>
      <c r="B1" s="1108"/>
      <c r="C1" s="1220" t="s">
        <v>2377</v>
      </c>
      <c r="D1" s="1108"/>
      <c r="E1" s="1221" t="s">
        <v>1431</v>
      </c>
      <c r="F1" s="1222" t="s">
        <v>1432</v>
      </c>
    </row>
    <row r="2" spans="1:10">
      <c r="A2" s="72" t="str">
        <f>'Data Sheet'!$C$25</f>
        <v>Rochester Gas &amp; Electric Corporation</v>
      </c>
      <c r="B2" s="1105"/>
      <c r="C2" s="1168" t="s">
        <v>3699</v>
      </c>
      <c r="D2" s="1105"/>
      <c r="E2" s="1225" t="s">
        <v>1434</v>
      </c>
      <c r="F2" s="1235"/>
    </row>
    <row r="3" spans="1:10" ht="15" customHeight="1" thickBot="1">
      <c r="A3" s="1192"/>
      <c r="B3" s="1158"/>
      <c r="C3" s="1192" t="s">
        <v>3700</v>
      </c>
      <c r="D3" s="1158"/>
      <c r="E3" s="1227" t="str">
        <f>'Data Sheet'!$C$40</f>
        <v xml:space="preserve"> </v>
      </c>
      <c r="F3" s="1200" t="str">
        <f>'Data Sheet'!$C$38</f>
        <v>12/31/2013</v>
      </c>
    </row>
    <row r="4" spans="1:10" ht="15" customHeight="1" thickBot="1">
      <c r="A4" s="728" t="s">
        <v>2988</v>
      </c>
      <c r="B4" s="729"/>
      <c r="C4" s="1228"/>
      <c r="D4" s="1228"/>
      <c r="E4" s="1228"/>
      <c r="F4" s="1229"/>
    </row>
    <row r="5" spans="1:10">
      <c r="A5" s="1168"/>
      <c r="B5" s="1105"/>
      <c r="C5" s="1105"/>
      <c r="D5" s="1105"/>
      <c r="E5" s="1105"/>
      <c r="F5" s="1169"/>
    </row>
    <row r="6" spans="1:10">
      <c r="A6" s="1168" t="s">
        <v>5287</v>
      </c>
      <c r="B6" s="1105"/>
      <c r="C6" s="1105"/>
      <c r="D6" s="1105" t="s">
        <v>2989</v>
      </c>
      <c r="E6" s="1105"/>
      <c r="F6" s="1169"/>
    </row>
    <row r="7" spans="1:10">
      <c r="A7" s="1168" t="s">
        <v>2990</v>
      </c>
      <c r="B7" s="1105"/>
      <c r="C7" s="1105"/>
      <c r="D7" s="1105" t="s">
        <v>2991</v>
      </c>
      <c r="E7" s="1105"/>
      <c r="F7" s="1169"/>
    </row>
    <row r="8" spans="1:10">
      <c r="A8" s="1168" t="s">
        <v>2992</v>
      </c>
      <c r="B8" s="1105"/>
      <c r="C8" s="1105"/>
      <c r="D8" s="1105" t="s">
        <v>2993</v>
      </c>
      <c r="E8" s="1105"/>
      <c r="F8" s="1169"/>
    </row>
    <row r="9" spans="1:10">
      <c r="A9" s="1168" t="s">
        <v>2994</v>
      </c>
      <c r="B9" s="1105"/>
      <c r="C9" s="1105"/>
      <c r="D9" s="1105" t="s">
        <v>2995</v>
      </c>
      <c r="E9" s="1105"/>
      <c r="F9" s="1169"/>
    </row>
    <row r="10" spans="1:10">
      <c r="A10" s="1168" t="s">
        <v>2996</v>
      </c>
      <c r="B10" s="1105"/>
      <c r="C10" s="1105"/>
      <c r="D10" s="1105" t="s">
        <v>2147</v>
      </c>
      <c r="E10" s="1105"/>
      <c r="F10" s="1169"/>
    </row>
    <row r="11" spans="1:10">
      <c r="A11" s="1168" t="s">
        <v>2148</v>
      </c>
      <c r="B11" s="1105"/>
      <c r="C11" s="1105"/>
      <c r="D11" s="1105" t="s">
        <v>2149</v>
      </c>
      <c r="E11" s="1105"/>
      <c r="F11" s="1169"/>
    </row>
    <row r="12" spans="1:10">
      <c r="A12" s="1168" t="s">
        <v>2150</v>
      </c>
      <c r="B12" s="1105"/>
      <c r="C12" s="1105"/>
      <c r="D12" s="1105" t="s">
        <v>2151</v>
      </c>
      <c r="E12" s="1105"/>
      <c r="F12" s="1169"/>
    </row>
    <row r="13" spans="1:10">
      <c r="A13" s="1168" t="s">
        <v>2152</v>
      </c>
      <c r="B13" s="1105"/>
      <c r="C13" s="1105"/>
      <c r="D13" s="1105" t="s">
        <v>2153</v>
      </c>
      <c r="E13" s="1105"/>
      <c r="F13" s="1169"/>
    </row>
    <row r="14" spans="1:10">
      <c r="A14" s="1168" t="s">
        <v>2154</v>
      </c>
      <c r="B14" s="1105"/>
      <c r="C14" s="1105"/>
      <c r="D14" s="1105"/>
      <c r="E14" s="1105"/>
      <c r="F14" s="1169"/>
      <c r="J14" s="1791"/>
    </row>
    <row r="15" spans="1:10" ht="15.6" thickBot="1">
      <c r="A15" s="1168"/>
      <c r="B15" s="1105"/>
      <c r="C15" s="1105"/>
      <c r="D15" s="1105"/>
      <c r="E15" s="1105"/>
      <c r="F15" s="1169"/>
    </row>
    <row r="16" spans="1:10" ht="15.6" thickBot="1">
      <c r="A16" s="1280"/>
      <c r="B16" s="1255"/>
      <c r="C16" s="1232"/>
      <c r="D16" s="1232"/>
      <c r="E16" s="1230" t="s">
        <v>2155</v>
      </c>
      <c r="F16" s="1229"/>
    </row>
    <row r="17" spans="1:11">
      <c r="A17" s="1235" t="s">
        <v>1357</v>
      </c>
      <c r="B17" s="1106" t="s">
        <v>1412</v>
      </c>
      <c r="C17" s="1167"/>
      <c r="D17" s="1118" t="s">
        <v>2156</v>
      </c>
      <c r="E17" s="1118"/>
      <c r="F17" s="1118"/>
    </row>
    <row r="18" spans="1:11" ht="15.6">
      <c r="A18" s="1235" t="s">
        <v>1360</v>
      </c>
      <c r="B18" s="736"/>
      <c r="C18" s="1169"/>
      <c r="D18" s="1118" t="s">
        <v>2157</v>
      </c>
      <c r="E18" s="1118" t="s">
        <v>1416</v>
      </c>
      <c r="F18" s="1118" t="s">
        <v>2158</v>
      </c>
    </row>
    <row r="19" spans="1:11" ht="15.6" thickBot="1">
      <c r="A19" s="1245"/>
      <c r="B19" s="1228" t="s">
        <v>446</v>
      </c>
      <c r="C19" s="1239"/>
      <c r="D19" s="1238" t="s">
        <v>447</v>
      </c>
      <c r="E19" s="1238" t="s">
        <v>448</v>
      </c>
      <c r="F19" s="1238" t="s">
        <v>449</v>
      </c>
    </row>
    <row r="20" spans="1:11">
      <c r="A20" s="1288">
        <v>1</v>
      </c>
      <c r="B20" s="1120" t="s">
        <v>2159</v>
      </c>
      <c r="C20" s="1184"/>
      <c r="D20" s="1294">
        <v>380086</v>
      </c>
      <c r="E20" s="1294">
        <v>79445</v>
      </c>
      <c r="F20" s="1294">
        <v>3532</v>
      </c>
    </row>
    <row r="21" spans="1:11">
      <c r="A21" s="1288">
        <v>2</v>
      </c>
      <c r="B21" s="1120" t="s">
        <v>2160</v>
      </c>
      <c r="C21" s="1184"/>
      <c r="D21" s="1294"/>
      <c r="E21" s="1294"/>
      <c r="F21" s="1294"/>
    </row>
    <row r="22" spans="1:11">
      <c r="A22" s="1282">
        <v>3</v>
      </c>
      <c r="B22" s="1120" t="s">
        <v>2161</v>
      </c>
      <c r="C22" s="1184"/>
      <c r="D22" s="1294">
        <v>12953</v>
      </c>
      <c r="E22" s="1792">
        <v>3857</v>
      </c>
      <c r="F22" s="1294">
        <v>-135</v>
      </c>
    </row>
    <row r="23" spans="1:11">
      <c r="A23" s="1282">
        <v>4</v>
      </c>
      <c r="B23" s="1120" t="s">
        <v>2162</v>
      </c>
      <c r="C23" s="1184"/>
      <c r="D23" s="1294"/>
      <c r="E23" s="1294"/>
      <c r="F23" s="1294"/>
      <c r="K23" s="1791"/>
    </row>
    <row r="24" spans="1:11">
      <c r="A24" s="1226">
        <v>5</v>
      </c>
      <c r="B24" s="1105" t="s">
        <v>2163</v>
      </c>
      <c r="C24" s="1169"/>
      <c r="D24" s="1244"/>
      <c r="E24" s="1244"/>
      <c r="F24" s="1244"/>
    </row>
    <row r="25" spans="1:11">
      <c r="A25" s="1282"/>
      <c r="B25" s="1120" t="s">
        <v>2164</v>
      </c>
      <c r="C25" s="1184"/>
      <c r="D25" s="1294">
        <f>D22+D23</f>
        <v>12953</v>
      </c>
      <c r="E25" s="1294">
        <f>E22+E23</f>
        <v>3857</v>
      </c>
      <c r="F25" s="1294">
        <v>-135</v>
      </c>
    </row>
    <row r="26" spans="1:11">
      <c r="A26" s="1282">
        <v>6</v>
      </c>
      <c r="B26" s="1120" t="s">
        <v>2165</v>
      </c>
      <c r="C26" s="1184"/>
      <c r="D26" s="1294"/>
      <c r="E26" s="1294"/>
      <c r="F26" s="1294"/>
    </row>
    <row r="27" spans="1:11">
      <c r="A27" s="1282">
        <v>7</v>
      </c>
      <c r="B27" s="1120" t="s">
        <v>2166</v>
      </c>
      <c r="C27" s="1184"/>
      <c r="D27" s="1792">
        <v>5634</v>
      </c>
      <c r="E27" s="1294">
        <v>1061</v>
      </c>
      <c r="F27" s="1294">
        <v>35</v>
      </c>
    </row>
    <row r="28" spans="1:11">
      <c r="A28" s="1282">
        <v>8</v>
      </c>
      <c r="B28" s="1120" t="s">
        <v>2167</v>
      </c>
      <c r="C28" s="1184"/>
      <c r="D28" s="1294"/>
      <c r="E28" s="1294"/>
      <c r="F28" s="1294"/>
      <c r="K28" s="1791"/>
    </row>
    <row r="29" spans="1:11">
      <c r="A29" s="1226">
        <v>9</v>
      </c>
      <c r="B29" s="1105" t="s">
        <v>908</v>
      </c>
      <c r="C29" s="1169"/>
      <c r="D29" s="1244"/>
      <c r="E29" s="1244"/>
      <c r="F29" s="1244"/>
      <c r="K29" s="1791"/>
    </row>
    <row r="30" spans="1:11">
      <c r="A30" s="1282"/>
      <c r="B30" s="1120" t="s">
        <v>909</v>
      </c>
      <c r="C30" s="1184"/>
      <c r="D30" s="1294">
        <f>D27+D28</f>
        <v>5634</v>
      </c>
      <c r="E30" s="1294">
        <f>E27+E28</f>
        <v>1061</v>
      </c>
      <c r="F30" s="1294">
        <f>F27+F28</f>
        <v>35</v>
      </c>
      <c r="K30" s="1791"/>
    </row>
    <row r="31" spans="1:11">
      <c r="A31" s="1282">
        <v>10</v>
      </c>
      <c r="B31" s="1120" t="s">
        <v>910</v>
      </c>
      <c r="C31" s="1184"/>
      <c r="D31" s="1294">
        <f>D20+D25-D30</f>
        <v>387405</v>
      </c>
      <c r="E31" s="1294">
        <f>E20+E25-E30</f>
        <v>82241</v>
      </c>
      <c r="F31" s="1294">
        <f>F20+F25-F30</f>
        <v>3362</v>
      </c>
    </row>
    <row r="32" spans="1:11">
      <c r="A32" s="1282">
        <v>11</v>
      </c>
      <c r="B32" s="1120" t="s">
        <v>911</v>
      </c>
      <c r="C32" s="1184"/>
      <c r="D32" s="1294">
        <v>10017</v>
      </c>
      <c r="E32" s="1294">
        <v>2007</v>
      </c>
      <c r="F32" s="1294">
        <v>238</v>
      </c>
    </row>
    <row r="33" spans="1:6">
      <c r="A33" s="1282">
        <v>12</v>
      </c>
      <c r="B33" s="1120" t="s">
        <v>912</v>
      </c>
      <c r="C33" s="1184"/>
      <c r="D33" s="1294"/>
      <c r="E33" s="1294"/>
      <c r="F33" s="1294"/>
    </row>
    <row r="34" spans="1:6">
      <c r="A34" s="1282">
        <v>13</v>
      </c>
      <c r="B34" s="1120" t="s">
        <v>913</v>
      </c>
      <c r="C34" s="1184"/>
      <c r="D34" s="1294"/>
      <c r="E34" s="1294"/>
      <c r="F34" s="1294"/>
    </row>
    <row r="35" spans="1:6">
      <c r="A35" s="1282">
        <v>14</v>
      </c>
      <c r="B35" s="1120" t="s">
        <v>914</v>
      </c>
      <c r="C35" s="1184"/>
      <c r="D35" s="1294">
        <v>377388</v>
      </c>
      <c r="E35" s="1294">
        <v>80234</v>
      </c>
      <c r="F35" s="1294">
        <v>3124</v>
      </c>
    </row>
    <row r="36" spans="1:6">
      <c r="A36" s="1282">
        <v>15</v>
      </c>
      <c r="B36" s="1120" t="s">
        <v>915</v>
      </c>
      <c r="C36" s="1184"/>
      <c r="D36" s="1294"/>
      <c r="E36" s="1294"/>
      <c r="F36" s="1294"/>
    </row>
    <row r="37" spans="1:6">
      <c r="A37" s="1226">
        <v>16</v>
      </c>
      <c r="B37" s="1105" t="s">
        <v>916</v>
      </c>
      <c r="C37" s="1169"/>
      <c r="D37" s="1244"/>
      <c r="E37" s="1244"/>
      <c r="F37" s="1244"/>
    </row>
    <row r="38" spans="1:6" ht="15.6" thickBot="1">
      <c r="A38" s="1245"/>
      <c r="B38" s="1204" t="s">
        <v>917</v>
      </c>
      <c r="C38" s="1193"/>
      <c r="D38" s="1317">
        <f>SUM(D32:D37)</f>
        <v>387405</v>
      </c>
      <c r="E38" s="1317">
        <f>SUM(E32:E37)</f>
        <v>82241</v>
      </c>
      <c r="F38" s="1317">
        <f>SUM(F32:F37)</f>
        <v>3362</v>
      </c>
    </row>
    <row r="39" spans="1:6">
      <c r="A39" s="1107"/>
      <c r="B39" s="1108"/>
      <c r="C39" s="1108"/>
      <c r="D39" s="1108"/>
      <c r="E39" s="1108"/>
      <c r="F39" s="1165"/>
    </row>
    <row r="40" spans="1:6">
      <c r="A40" s="1168"/>
      <c r="B40" s="1329" t="s">
        <v>94</v>
      </c>
      <c r="C40" s="1105"/>
      <c r="D40" s="1105"/>
      <c r="E40" s="1105"/>
      <c r="F40" s="1169"/>
    </row>
    <row r="41" spans="1:6">
      <c r="A41" s="1168"/>
      <c r="B41" s="1762" t="s">
        <v>96</v>
      </c>
      <c r="C41" s="1105"/>
      <c r="D41" s="1105"/>
      <c r="E41" s="1105"/>
      <c r="F41" s="1169"/>
    </row>
    <row r="42" spans="1:6">
      <c r="A42" s="1168"/>
      <c r="B42" s="1762" t="s">
        <v>95</v>
      </c>
      <c r="C42" s="1105"/>
      <c r="D42" s="1105"/>
      <c r="E42" s="1105"/>
      <c r="F42" s="1169"/>
    </row>
    <row r="43" spans="1:6">
      <c r="A43" s="1168"/>
      <c r="B43" s="1762" t="s">
        <v>97</v>
      </c>
      <c r="C43" s="1105"/>
      <c r="D43" s="1105"/>
      <c r="E43" s="1105"/>
      <c r="F43" s="1169"/>
    </row>
    <row r="44" spans="1:6">
      <c r="A44" s="1168"/>
      <c r="B44" s="1105"/>
      <c r="C44" s="1105"/>
      <c r="D44" s="1105"/>
      <c r="E44" s="1105"/>
      <c r="F44" s="1169"/>
    </row>
    <row r="45" spans="1:6">
      <c r="A45" s="1168"/>
      <c r="B45" s="1105"/>
      <c r="C45" s="1105"/>
      <c r="D45" s="1105"/>
      <c r="E45" s="1105"/>
      <c r="F45" s="1169"/>
    </row>
    <row r="46" spans="1:6">
      <c r="A46" s="1168"/>
      <c r="B46" s="1105"/>
      <c r="C46" s="1105"/>
      <c r="D46" s="1105"/>
      <c r="E46" s="1105"/>
      <c r="F46" s="1169"/>
    </row>
    <row r="47" spans="1:6">
      <c r="A47" s="1168"/>
      <c r="B47" s="1105"/>
      <c r="C47" s="1105"/>
      <c r="D47" s="1105"/>
      <c r="E47" s="1105"/>
      <c r="F47" s="1169"/>
    </row>
    <row r="48" spans="1:6">
      <c r="A48" s="1168"/>
      <c r="B48" s="1105"/>
      <c r="C48" s="1105"/>
      <c r="D48" s="1105"/>
      <c r="E48" s="1105"/>
      <c r="F48" s="1169"/>
    </row>
    <row r="49" spans="1:6">
      <c r="A49" s="1168"/>
      <c r="B49" s="1105"/>
      <c r="C49" s="1105"/>
      <c r="D49" s="1105"/>
      <c r="E49" s="1105"/>
      <c r="F49" s="1169"/>
    </row>
    <row r="50" spans="1:6">
      <c r="A50" s="1168"/>
      <c r="B50" s="1105"/>
      <c r="C50" s="1105"/>
      <c r="D50" s="1105"/>
      <c r="E50" s="1105"/>
      <c r="F50" s="1169"/>
    </row>
    <row r="51" spans="1:6">
      <c r="A51" s="1168"/>
      <c r="B51" s="1105"/>
      <c r="C51" s="1105"/>
      <c r="D51" s="1105"/>
      <c r="E51" s="1105"/>
      <c r="F51" s="1169"/>
    </row>
    <row r="52" spans="1:6">
      <c r="A52" s="1168"/>
      <c r="B52" s="1105"/>
      <c r="C52" s="1105"/>
      <c r="D52" s="1105"/>
      <c r="E52" s="1105"/>
      <c r="F52" s="1169"/>
    </row>
    <row r="53" spans="1:6">
      <c r="A53" s="1168"/>
      <c r="B53" s="1105"/>
      <c r="C53" s="1105"/>
      <c r="D53" s="1105"/>
      <c r="E53" s="1105"/>
      <c r="F53" s="1169"/>
    </row>
    <row r="54" spans="1:6">
      <c r="A54" s="1168"/>
      <c r="B54" s="1105"/>
      <c r="C54" s="1105"/>
      <c r="D54" s="1105"/>
      <c r="E54" s="1105"/>
      <c r="F54" s="1169"/>
    </row>
    <row r="55" spans="1:6">
      <c r="A55" s="1168"/>
      <c r="B55" s="1105"/>
      <c r="C55" s="1105"/>
      <c r="D55" s="1105"/>
      <c r="E55" s="1105"/>
      <c r="F55" s="1169"/>
    </row>
    <row r="56" spans="1:6">
      <c r="A56" s="1168"/>
      <c r="B56" s="1105"/>
      <c r="C56" s="1105"/>
      <c r="D56" s="1105"/>
      <c r="E56" s="1105"/>
      <c r="F56" s="1169"/>
    </row>
    <row r="57" spans="1:6">
      <c r="A57" s="1168"/>
      <c r="B57" s="1105"/>
      <c r="C57" s="1105"/>
      <c r="D57" s="1105"/>
      <c r="E57" s="1105"/>
      <c r="F57" s="1169"/>
    </row>
    <row r="58" spans="1:6">
      <c r="A58" s="1168"/>
      <c r="B58" s="1105"/>
      <c r="C58" s="1105"/>
      <c r="D58" s="1105"/>
      <c r="E58" s="1105"/>
      <c r="F58" s="1169"/>
    </row>
    <row r="59" spans="1:6">
      <c r="A59" s="1168"/>
      <c r="B59" s="1105"/>
      <c r="C59" s="1105"/>
      <c r="D59" s="1105"/>
      <c r="E59" s="1105"/>
      <c r="F59" s="1169"/>
    </row>
    <row r="60" spans="1:6">
      <c r="A60" s="1168"/>
      <c r="B60" s="1105"/>
      <c r="C60" s="1105"/>
      <c r="D60" s="1105"/>
      <c r="E60" s="1105"/>
      <c r="F60" s="1169"/>
    </row>
    <row r="61" spans="1:6">
      <c r="A61" s="1168"/>
      <c r="B61" s="1105"/>
      <c r="C61" s="1105"/>
      <c r="D61" s="1105"/>
      <c r="E61" s="1105"/>
      <c r="F61" s="1169"/>
    </row>
    <row r="62" spans="1:6">
      <c r="A62" s="1168"/>
      <c r="B62" s="1105"/>
      <c r="C62" s="1105"/>
      <c r="D62" s="1105"/>
      <c r="E62" s="1105"/>
      <c r="F62" s="1169"/>
    </row>
    <row r="63" spans="1:6" ht="15.6" thickBot="1">
      <c r="A63" s="1192"/>
      <c r="B63" s="1158"/>
      <c r="C63" s="1158"/>
      <c r="D63" s="1158"/>
      <c r="E63" s="1158"/>
      <c r="F63" s="1193"/>
    </row>
    <row r="64" spans="1:6">
      <c r="A64" s="1329"/>
      <c r="B64" s="1329"/>
      <c r="C64" s="1329"/>
      <c r="D64" s="1329"/>
      <c r="E64" s="1329"/>
      <c r="F64" s="1329"/>
    </row>
    <row r="65" spans="1:6" ht="15.6">
      <c r="A65" s="115" t="s">
        <v>3440</v>
      </c>
      <c r="B65" s="1105"/>
      <c r="C65" s="1105"/>
      <c r="D65" s="1105"/>
      <c r="E65" s="1105"/>
      <c r="F65" s="1105"/>
    </row>
    <row r="66" spans="1:6">
      <c r="A66" s="1106" t="s">
        <v>918</v>
      </c>
      <c r="B66" s="1106"/>
      <c r="C66" s="1106"/>
      <c r="D66" s="1106"/>
      <c r="E66" s="1106"/>
      <c r="F66" s="1106"/>
    </row>
  </sheetData>
  <customSheetViews>
    <customSheetView guid="{B03EE9F7-5DE6-4312-9CF8-68BFF35B892B}" scale="85" colorId="22" fitToPage="1">
      <pageMargins left="0.5" right="0.5" top="0" bottom="0" header="0.25" footer="0.25"/>
      <printOptions horizontalCentered="1" verticalCentered="1"/>
      <pageSetup scale="73" orientation="portrait" horizontalDpi="300" verticalDpi="300" r:id="rId1"/>
      <headerFooter alignWithMargins="0"/>
    </customSheetView>
    <customSheetView guid="{6604920B-9A9A-4B1B-8001-ABFAE204A5A1}" scale="85" colorId="22" showPageBreaks="1" fitToPage="1">
      <pageMargins left="0.5" right="0.5" top="0" bottom="0" header="0.25" footer="0.25"/>
      <printOptions horizontalCentered="1" verticalCentered="1"/>
      <pageSetup scale="73" orientation="portrait" horizontalDpi="300" verticalDpi="300" r:id="rId2"/>
      <headerFooter alignWithMargins="0"/>
    </customSheetView>
    <customSheetView guid="{725D19D6-B2FF-4AA6-9BA8-2C93787C1292}" scale="85" colorId="22" fitToPage="1" showRuler="0">
      <pageMargins left="0.5" right="0.5" top="0" bottom="0" header="0.25" footer="0.25"/>
      <printOptions horizontalCentered="1" verticalCentered="1"/>
      <pageSetup scale="73" orientation="portrait" horizontalDpi="300" verticalDpi="300" r:id="rId3"/>
      <headerFooter alignWithMargins="0"/>
    </customSheetView>
    <customSheetView guid="{00D7FFF0-A637-4B2D-8964-7D108FE27DC9}" scale="85" colorId="22" fitToPage="1">
      <pageMargins left="0.5" right="0.5" top="0" bottom="0" header="0.25" footer="0.25"/>
      <printOptions horizontalCentered="1" verticalCentered="1"/>
      <pageSetup scale="73" orientation="portrait" horizontalDpi="300" verticalDpi="300" r:id="rId4"/>
      <headerFooter alignWithMargins="0"/>
    </customSheetView>
    <customSheetView guid="{8930B103-E5CB-49CF-B279-92DC95584FC0}" scale="85" colorId="22" showPageBreaks="1" fitToPage="1">
      <pageMargins left="0.5" right="0.5" top="0" bottom="0" header="0.25" footer="0.25"/>
      <printOptions horizontalCentered="1" verticalCentered="1"/>
      <pageSetup scale="73" orientation="portrait" horizontalDpi="300" verticalDpi="300" r:id="rId5"/>
      <headerFooter alignWithMargins="0"/>
    </customSheetView>
  </customSheetViews>
  <phoneticPr fontId="54" type="noConversion"/>
  <printOptions horizontalCentered="1" verticalCentered="1"/>
  <pageMargins left="0.5" right="0.5" top="0" bottom="0" header="0.25" footer="0.25"/>
  <pageSetup scale="73" orientation="portrait" horizontalDpi="300" verticalDpi="300" r:id="rId6"/>
  <headerFooter alignWithMargins="0"/>
</worksheet>
</file>

<file path=xl/worksheets/sheet72.xml><?xml version="1.0" encoding="utf-8"?>
<worksheet xmlns="http://schemas.openxmlformats.org/spreadsheetml/2006/main" xmlns:r="http://schemas.openxmlformats.org/officeDocument/2006/relationships">
  <sheetPr transitionEvaluation="1">
    <pageSetUpPr fitToPage="1"/>
  </sheetPr>
  <dimension ref="A1:G67"/>
  <sheetViews>
    <sheetView tabSelected="1" defaultGridColor="0" topLeftCell="A40" colorId="22" zoomScale="85" workbookViewId="0"/>
  </sheetViews>
  <sheetFormatPr defaultColWidth="9.6328125" defaultRowHeight="15"/>
  <cols>
    <col min="1" max="1" width="4.6328125" customWidth="1"/>
    <col min="2" max="2" width="30.36328125" customWidth="1"/>
    <col min="3" max="5" width="12.6328125" customWidth="1"/>
    <col min="6" max="7" width="15.6328125" customWidth="1"/>
  </cols>
  <sheetData>
    <row r="1" spans="1:7">
      <c r="A1" s="1107" t="s">
        <v>1429</v>
      </c>
      <c r="B1" s="1108"/>
      <c r="C1" s="1223"/>
      <c r="D1" s="1220" t="s">
        <v>2377</v>
      </c>
      <c r="E1" s="1108"/>
      <c r="F1" s="1221" t="s">
        <v>1431</v>
      </c>
      <c r="G1" s="1222" t="s">
        <v>1432</v>
      </c>
    </row>
    <row r="2" spans="1:7">
      <c r="A2" s="72" t="str">
        <f>'Data Sheet'!$C$25</f>
        <v>Rochester Gas &amp; Electric Corporation</v>
      </c>
      <c r="B2" s="1105"/>
      <c r="C2" s="1105"/>
      <c r="D2" s="1168" t="s">
        <v>3699</v>
      </c>
      <c r="E2" s="1105"/>
      <c r="F2" s="1225" t="s">
        <v>1434</v>
      </c>
      <c r="G2" s="1226"/>
    </row>
    <row r="3" spans="1:7" ht="15" customHeight="1" thickBot="1">
      <c r="A3" s="1192"/>
      <c r="B3" s="1158"/>
      <c r="C3" s="1158"/>
      <c r="D3" s="1192" t="s">
        <v>3700</v>
      </c>
      <c r="E3" s="1158"/>
      <c r="F3" s="1227" t="str">
        <f>'Data Sheet'!$C$40</f>
        <v xml:space="preserve"> </v>
      </c>
      <c r="G3" s="1200" t="str">
        <f>'Data Sheet'!$C$38</f>
        <v>12/31/2013</v>
      </c>
    </row>
    <row r="4" spans="1:7" ht="15" customHeight="1" thickBot="1">
      <c r="A4" s="728" t="s">
        <v>919</v>
      </c>
      <c r="B4" s="729"/>
      <c r="C4" s="1228"/>
      <c r="D4" s="1228"/>
      <c r="E4" s="1228"/>
      <c r="F4" s="1228"/>
      <c r="G4" s="1229"/>
    </row>
    <row r="5" spans="1:7">
      <c r="A5" s="1168"/>
      <c r="B5" s="1105"/>
      <c r="C5" s="1105"/>
      <c r="D5" s="1105"/>
      <c r="E5" s="1105"/>
      <c r="F5" s="1105"/>
      <c r="G5" s="1169"/>
    </row>
    <row r="6" spans="1:7">
      <c r="A6" s="1348" t="s">
        <v>3724</v>
      </c>
      <c r="B6" s="1330"/>
      <c r="C6" s="1330"/>
      <c r="D6" s="1105"/>
      <c r="E6" s="1105" t="s">
        <v>3725</v>
      </c>
      <c r="F6" s="1105"/>
      <c r="G6" s="1169"/>
    </row>
    <row r="7" spans="1:7">
      <c r="A7" s="1348" t="s">
        <v>3726</v>
      </c>
      <c r="B7" s="1330"/>
      <c r="C7" s="1330"/>
      <c r="D7" s="1105"/>
      <c r="E7" s="1105" t="s">
        <v>5155</v>
      </c>
      <c r="F7" s="1105"/>
      <c r="G7" s="1169"/>
    </row>
    <row r="8" spans="1:7">
      <c r="A8" s="1348" t="s">
        <v>5156</v>
      </c>
      <c r="B8" s="1330"/>
      <c r="C8" s="1330"/>
      <c r="D8" s="1105"/>
      <c r="E8" s="1105" t="s">
        <v>5157</v>
      </c>
      <c r="F8" s="1105"/>
      <c r="G8" s="1169"/>
    </row>
    <row r="9" spans="1:7">
      <c r="A9" s="1348" t="s">
        <v>5158</v>
      </c>
      <c r="B9" s="1330"/>
      <c r="C9" s="1330"/>
      <c r="D9" s="1105"/>
      <c r="E9" s="1105" t="s">
        <v>5159</v>
      </c>
      <c r="F9" s="1105"/>
      <c r="G9" s="1169"/>
    </row>
    <row r="10" spans="1:7">
      <c r="A10" s="1348" t="s">
        <v>5160</v>
      </c>
      <c r="B10" s="1330"/>
      <c r="C10" s="1330"/>
      <c r="D10" s="1105"/>
      <c r="E10" s="1105" t="s">
        <v>5161</v>
      </c>
      <c r="F10" s="1105"/>
      <c r="G10" s="1169"/>
    </row>
    <row r="11" spans="1:7">
      <c r="A11" s="1348" t="s">
        <v>5162</v>
      </c>
      <c r="B11" s="1330"/>
      <c r="C11" s="1330"/>
      <c r="D11" s="1105"/>
      <c r="E11" s="1105" t="s">
        <v>5163</v>
      </c>
      <c r="F11" s="1105"/>
      <c r="G11" s="1169"/>
    </row>
    <row r="12" spans="1:7">
      <c r="A12" s="1348" t="s">
        <v>5164</v>
      </c>
      <c r="B12" s="1330"/>
      <c r="C12" s="1330"/>
      <c r="D12" s="1105"/>
      <c r="E12" s="1105" t="s">
        <v>5165</v>
      </c>
      <c r="F12" s="1105"/>
      <c r="G12" s="1169"/>
    </row>
    <row r="13" spans="1:7">
      <c r="A13" s="1348" t="s">
        <v>5166</v>
      </c>
      <c r="B13" s="1330"/>
      <c r="C13" s="1330"/>
      <c r="D13" s="1105"/>
      <c r="E13" s="1105" t="s">
        <v>2772</v>
      </c>
      <c r="F13" s="1105"/>
      <c r="G13" s="1169"/>
    </row>
    <row r="14" spans="1:7">
      <c r="A14" s="1166" t="s">
        <v>2773</v>
      </c>
      <c r="B14" s="1106"/>
      <c r="C14" s="1106"/>
      <c r="D14" s="1105"/>
      <c r="E14" s="1105" t="s">
        <v>2774</v>
      </c>
      <c r="F14" s="1105"/>
      <c r="G14" s="1169"/>
    </row>
    <row r="15" spans="1:7">
      <c r="A15" s="1166" t="s">
        <v>2775</v>
      </c>
      <c r="B15" s="1106"/>
      <c r="C15" s="1106"/>
      <c r="D15" s="1105"/>
      <c r="E15" s="1105" t="s">
        <v>2776</v>
      </c>
      <c r="F15" s="1105"/>
      <c r="G15" s="1169"/>
    </row>
    <row r="16" spans="1:7">
      <c r="A16" s="1168" t="s">
        <v>2777</v>
      </c>
      <c r="B16" s="1105"/>
      <c r="C16" s="1105"/>
      <c r="D16" s="1105"/>
      <c r="E16" s="1105" t="s">
        <v>2778</v>
      </c>
      <c r="F16" s="1105"/>
      <c r="G16" s="1169"/>
    </row>
    <row r="17" spans="1:7">
      <c r="A17" s="1168" t="s">
        <v>2779</v>
      </c>
      <c r="B17" s="1105"/>
      <c r="C17" s="1105"/>
      <c r="D17" s="1105"/>
      <c r="E17" s="1105" t="s">
        <v>2780</v>
      </c>
      <c r="F17" s="1105"/>
      <c r="G17" s="1169"/>
    </row>
    <row r="18" spans="1:7">
      <c r="A18" s="1168" t="s">
        <v>2357</v>
      </c>
      <c r="B18" s="1105"/>
      <c r="C18" s="1105"/>
      <c r="D18" s="1105"/>
      <c r="E18" s="1105" t="s">
        <v>2358</v>
      </c>
      <c r="F18" s="1105"/>
      <c r="G18" s="1169"/>
    </row>
    <row r="19" spans="1:7">
      <c r="A19" s="1168" t="s">
        <v>936</v>
      </c>
      <c r="B19" s="1105"/>
      <c r="C19" s="1105"/>
      <c r="D19" s="1105"/>
      <c r="E19" s="1105" t="s">
        <v>937</v>
      </c>
      <c r="F19" s="1105"/>
      <c r="G19" s="1169"/>
    </row>
    <row r="20" spans="1:7">
      <c r="A20" s="1168" t="s">
        <v>938</v>
      </c>
      <c r="B20" s="1105"/>
      <c r="C20" s="1105"/>
      <c r="D20" s="1105"/>
      <c r="E20" s="1105" t="s">
        <v>939</v>
      </c>
      <c r="F20" s="1105"/>
      <c r="G20" s="1169"/>
    </row>
    <row r="21" spans="1:7">
      <c r="A21" s="1168" t="s">
        <v>940</v>
      </c>
      <c r="B21" s="1105"/>
      <c r="C21" s="1105"/>
      <c r="D21" s="1105"/>
      <c r="E21" s="1105" t="s">
        <v>941</v>
      </c>
      <c r="F21" s="1105"/>
      <c r="G21" s="1169"/>
    </row>
    <row r="22" spans="1:7">
      <c r="A22" s="1168" t="s">
        <v>942</v>
      </c>
      <c r="B22" s="1105"/>
      <c r="C22" s="1105"/>
      <c r="D22" s="1105"/>
      <c r="E22" s="1105" t="s">
        <v>5159</v>
      </c>
      <c r="F22" s="1105"/>
      <c r="G22" s="1169"/>
    </row>
    <row r="23" spans="1:7">
      <c r="A23" s="1168" t="s">
        <v>943</v>
      </c>
      <c r="B23" s="1105"/>
      <c r="C23" s="1105"/>
      <c r="D23" s="1105"/>
      <c r="E23" s="1105" t="s">
        <v>944</v>
      </c>
      <c r="F23" s="1105"/>
      <c r="G23" s="1169"/>
    </row>
    <row r="24" spans="1:7">
      <c r="A24" s="1168" t="s">
        <v>945</v>
      </c>
      <c r="B24" s="1105"/>
      <c r="C24" s="1105"/>
      <c r="D24" s="1105"/>
      <c r="E24" s="1105" t="s">
        <v>946</v>
      </c>
      <c r="F24" s="1105"/>
      <c r="G24" s="1169"/>
    </row>
    <row r="25" spans="1:7">
      <c r="A25" s="1168" t="s">
        <v>947</v>
      </c>
      <c r="B25" s="1105"/>
      <c r="C25" s="1105"/>
      <c r="D25" s="1105"/>
      <c r="E25" s="1105" t="s">
        <v>948</v>
      </c>
      <c r="F25" s="1105"/>
      <c r="G25" s="1169"/>
    </row>
    <row r="26" spans="1:7">
      <c r="A26" s="1168" t="s">
        <v>949</v>
      </c>
      <c r="B26" s="1105"/>
      <c r="C26" s="1105"/>
      <c r="D26" s="1105"/>
      <c r="E26" s="1105" t="s">
        <v>950</v>
      </c>
      <c r="F26" s="1105"/>
      <c r="G26" s="1169"/>
    </row>
    <row r="27" spans="1:7">
      <c r="A27" s="1168" t="s">
        <v>951</v>
      </c>
      <c r="B27" s="1105"/>
      <c r="C27" s="1105"/>
      <c r="D27" s="1105"/>
      <c r="E27" s="1105" t="s">
        <v>4187</v>
      </c>
      <c r="F27" s="1105"/>
      <c r="G27" s="1169"/>
    </row>
    <row r="28" spans="1:7">
      <c r="A28" s="1168" t="s">
        <v>4188</v>
      </c>
      <c r="B28" s="1105"/>
      <c r="C28" s="1105"/>
      <c r="D28" s="1105"/>
      <c r="E28" s="1105" t="s">
        <v>4189</v>
      </c>
      <c r="F28" s="1105"/>
      <c r="G28" s="1169"/>
    </row>
    <row r="29" spans="1:7">
      <c r="A29" s="1168" t="s">
        <v>4190</v>
      </c>
      <c r="B29" s="1105"/>
      <c r="C29" s="1105"/>
      <c r="D29" s="1105"/>
      <c r="E29" s="1105" t="s">
        <v>4191</v>
      </c>
      <c r="F29" s="1105"/>
      <c r="G29" s="1169"/>
    </row>
    <row r="30" spans="1:7">
      <c r="A30" s="1168" t="s">
        <v>4192</v>
      </c>
      <c r="B30" s="1105"/>
      <c r="C30" s="1105"/>
      <c r="D30" s="1105"/>
      <c r="E30" s="1105" t="s">
        <v>4193</v>
      </c>
      <c r="F30" s="1105"/>
      <c r="G30" s="1169"/>
    </row>
    <row r="31" spans="1:7">
      <c r="A31" s="1168" t="s">
        <v>4194</v>
      </c>
      <c r="B31" s="1105"/>
      <c r="C31" s="1105"/>
      <c r="D31" s="1105"/>
      <c r="E31" s="1105" t="s">
        <v>4195</v>
      </c>
      <c r="F31" s="1105"/>
      <c r="G31" s="1169"/>
    </row>
    <row r="32" spans="1:7">
      <c r="A32" s="1168" t="s">
        <v>4301</v>
      </c>
      <c r="B32" s="1105"/>
      <c r="C32" s="1105"/>
      <c r="D32" s="1105"/>
      <c r="E32" s="1105" t="s">
        <v>4302</v>
      </c>
      <c r="F32" s="1105"/>
      <c r="G32" s="1169"/>
    </row>
    <row r="33" spans="1:7">
      <c r="A33" s="1168" t="s">
        <v>4303</v>
      </c>
      <c r="B33" s="1105"/>
      <c r="C33" s="1105"/>
      <c r="D33" s="1105"/>
      <c r="E33" s="1105" t="s">
        <v>4304</v>
      </c>
      <c r="F33" s="1105"/>
      <c r="G33" s="1169"/>
    </row>
    <row r="34" spans="1:7">
      <c r="A34" s="1168" t="s">
        <v>4305</v>
      </c>
      <c r="B34" s="1105"/>
      <c r="C34" s="1105"/>
      <c r="D34" s="1105"/>
      <c r="E34" s="1105" t="s">
        <v>4189</v>
      </c>
      <c r="F34" s="1105"/>
      <c r="G34" s="1169"/>
    </row>
    <row r="35" spans="1:7">
      <c r="A35" s="1168" t="s">
        <v>4306</v>
      </c>
      <c r="B35" s="1105"/>
      <c r="C35" s="1105"/>
      <c r="D35" s="1105"/>
      <c r="E35" s="1105" t="s">
        <v>4307</v>
      </c>
      <c r="F35" s="1105"/>
      <c r="G35" s="1169"/>
    </row>
    <row r="36" spans="1:7">
      <c r="A36" s="1168" t="s">
        <v>4308</v>
      </c>
      <c r="B36" s="1105"/>
      <c r="C36" s="1105"/>
      <c r="D36" s="1105"/>
      <c r="E36" s="1105" t="s">
        <v>4309</v>
      </c>
      <c r="F36" s="1105"/>
      <c r="G36" s="1169"/>
    </row>
    <row r="37" spans="1:7">
      <c r="A37" s="1168" t="s">
        <v>4310</v>
      </c>
      <c r="B37" s="1105"/>
      <c r="C37" s="1105"/>
      <c r="D37" s="1105"/>
      <c r="E37" s="1105" t="s">
        <v>4311</v>
      </c>
      <c r="F37" s="1105"/>
      <c r="G37" s="1169"/>
    </row>
    <row r="38" spans="1:7">
      <c r="A38" s="1168" t="s">
        <v>4312</v>
      </c>
      <c r="B38" s="1105"/>
      <c r="C38" s="1105"/>
      <c r="D38" s="1105"/>
      <c r="E38" s="1105" t="s">
        <v>4313</v>
      </c>
      <c r="F38" s="1105"/>
      <c r="G38" s="1169"/>
    </row>
    <row r="39" spans="1:7">
      <c r="A39" s="1168" t="s">
        <v>4314</v>
      </c>
      <c r="B39" s="1105"/>
      <c r="C39" s="1105"/>
      <c r="D39" s="1105"/>
      <c r="E39" s="1105" t="s">
        <v>4315</v>
      </c>
      <c r="F39" s="1105"/>
      <c r="G39" s="1169"/>
    </row>
    <row r="40" spans="1:7">
      <c r="A40" s="1168" t="s">
        <v>2781</v>
      </c>
      <c r="B40" s="1105"/>
      <c r="C40" s="1105"/>
      <c r="D40" s="1105"/>
      <c r="E40" s="1105" t="s">
        <v>2782</v>
      </c>
      <c r="F40" s="1105"/>
      <c r="G40" s="1169"/>
    </row>
    <row r="41" spans="1:7">
      <c r="A41" s="1168" t="s">
        <v>2783</v>
      </c>
      <c r="B41" s="1105"/>
      <c r="C41" s="1105"/>
      <c r="D41" s="1105"/>
      <c r="E41" s="1105" t="s">
        <v>2784</v>
      </c>
      <c r="F41" s="1105"/>
      <c r="G41" s="1169"/>
    </row>
    <row r="42" spans="1:7">
      <c r="A42" s="1168" t="s">
        <v>2785</v>
      </c>
      <c r="B42" s="1105"/>
      <c r="C42" s="1105"/>
      <c r="D42" s="1105"/>
      <c r="E42" s="1105" t="s">
        <v>2786</v>
      </c>
      <c r="F42" s="1105"/>
      <c r="G42" s="1169"/>
    </row>
    <row r="43" spans="1:7">
      <c r="A43" s="1168" t="s">
        <v>2787</v>
      </c>
      <c r="B43" s="1105"/>
      <c r="C43" s="1105"/>
      <c r="D43" s="1105"/>
      <c r="E43" s="1105" t="s">
        <v>5159</v>
      </c>
      <c r="F43" s="1105"/>
      <c r="G43" s="1169"/>
    </row>
    <row r="44" spans="1:7">
      <c r="A44" s="1168" t="s">
        <v>2788</v>
      </c>
      <c r="B44" s="1105"/>
      <c r="C44" s="1105"/>
      <c r="D44" s="1105"/>
      <c r="E44" s="1105" t="s">
        <v>4042</v>
      </c>
      <c r="F44" s="1105"/>
      <c r="G44" s="1169"/>
    </row>
    <row r="45" spans="1:7">
      <c r="A45" s="1168" t="s">
        <v>4043</v>
      </c>
      <c r="B45" s="1105"/>
      <c r="C45" s="1105"/>
      <c r="D45" s="1105"/>
      <c r="E45" s="1105" t="s">
        <v>4044</v>
      </c>
      <c r="F45" s="1105"/>
      <c r="G45" s="1169"/>
    </row>
    <row r="46" spans="1:7">
      <c r="A46" s="1168" t="s">
        <v>4045</v>
      </c>
      <c r="B46" s="1105"/>
      <c r="C46" s="1105"/>
      <c r="D46" s="1105"/>
      <c r="E46" s="1105" t="s">
        <v>4297</v>
      </c>
      <c r="F46" s="1105"/>
      <c r="G46" s="1169"/>
    </row>
    <row r="47" spans="1:7">
      <c r="A47" s="1168" t="s">
        <v>4298</v>
      </c>
      <c r="B47" s="1105"/>
      <c r="C47" s="1105"/>
      <c r="D47" s="1105"/>
      <c r="E47" s="1105" t="s">
        <v>4299</v>
      </c>
      <c r="F47" s="1105"/>
      <c r="G47" s="1169"/>
    </row>
    <row r="48" spans="1:7">
      <c r="A48" s="1168" t="s">
        <v>4300</v>
      </c>
      <c r="B48" s="1105"/>
      <c r="C48" s="1105"/>
      <c r="D48" s="1105"/>
      <c r="E48" s="1105" t="s">
        <v>2397</v>
      </c>
      <c r="F48" s="1105"/>
      <c r="G48" s="1169"/>
    </row>
    <row r="49" spans="1:7">
      <c r="A49" s="1168"/>
      <c r="B49" s="1105"/>
      <c r="C49" s="1105"/>
      <c r="D49" s="1105"/>
      <c r="E49" s="1105" t="s">
        <v>2398</v>
      </c>
      <c r="F49" s="1105"/>
      <c r="G49" s="1169"/>
    </row>
    <row r="50" spans="1:7" ht="15.6" thickBot="1">
      <c r="A50" s="1168"/>
      <c r="B50" s="1105"/>
      <c r="C50" s="1105"/>
      <c r="D50" s="1105"/>
      <c r="E50" s="1105"/>
      <c r="F50" s="1105"/>
      <c r="G50" s="1169"/>
    </row>
    <row r="51" spans="1:7" ht="15.6" thickBot="1">
      <c r="A51" s="1280"/>
      <c r="B51" s="1232"/>
      <c r="C51" s="1230" t="s">
        <v>710</v>
      </c>
      <c r="D51" s="1230"/>
      <c r="E51" s="1229"/>
      <c r="F51" s="1232"/>
      <c r="G51" s="1207"/>
    </row>
    <row r="52" spans="1:7">
      <c r="A52" s="1235"/>
      <c r="B52" s="1118"/>
      <c r="C52" s="1118"/>
      <c r="D52" s="1118"/>
      <c r="E52" s="1118"/>
      <c r="F52" s="1118" t="s">
        <v>4431</v>
      </c>
      <c r="G52" s="1118"/>
    </row>
    <row r="53" spans="1:7">
      <c r="A53" s="1235" t="s">
        <v>1357</v>
      </c>
      <c r="B53" s="1118" t="s">
        <v>2399</v>
      </c>
      <c r="C53" s="1118" t="s">
        <v>4435</v>
      </c>
      <c r="D53" s="1118" t="s">
        <v>2588</v>
      </c>
      <c r="E53" s="1118" t="s">
        <v>2589</v>
      </c>
      <c r="F53" s="1118" t="s">
        <v>2400</v>
      </c>
      <c r="G53" s="1118" t="s">
        <v>2401</v>
      </c>
    </row>
    <row r="54" spans="1:7" ht="15.6">
      <c r="A54" s="1235" t="s">
        <v>1360</v>
      </c>
      <c r="B54" s="803"/>
      <c r="C54" s="1169"/>
      <c r="D54" s="1169"/>
      <c r="E54" s="1118"/>
      <c r="F54" s="1118" t="s">
        <v>3414</v>
      </c>
      <c r="G54" s="1118" t="s">
        <v>3492</v>
      </c>
    </row>
    <row r="55" spans="1:7" ht="15.6" thickBot="1">
      <c r="A55" s="1245"/>
      <c r="B55" s="1238" t="s">
        <v>446</v>
      </c>
      <c r="C55" s="1238" t="s">
        <v>447</v>
      </c>
      <c r="D55" s="1238" t="s">
        <v>448</v>
      </c>
      <c r="E55" s="1238" t="s">
        <v>449</v>
      </c>
      <c r="F55" s="1238" t="s">
        <v>1953</v>
      </c>
      <c r="G55" s="1238" t="s">
        <v>1954</v>
      </c>
    </row>
    <row r="56" spans="1:7">
      <c r="A56" s="1288">
        <v>1</v>
      </c>
      <c r="B56" s="1184" t="s">
        <v>2402</v>
      </c>
      <c r="C56" s="1294"/>
      <c r="D56" s="1294"/>
      <c r="E56" s="1294"/>
      <c r="F56" s="1294">
        <v>240050</v>
      </c>
      <c r="G56" s="1294">
        <v>240050</v>
      </c>
    </row>
    <row r="57" spans="1:7">
      <c r="A57" s="1288">
        <v>2</v>
      </c>
      <c r="B57" s="1184" t="s">
        <v>2403</v>
      </c>
      <c r="C57" s="1294"/>
      <c r="D57" s="1294"/>
      <c r="E57" s="1294"/>
      <c r="F57" s="1294">
        <v>3044709</v>
      </c>
      <c r="G57" s="1294">
        <v>3044709</v>
      </c>
    </row>
    <row r="58" spans="1:7">
      <c r="A58" s="1282">
        <v>3</v>
      </c>
      <c r="B58" s="1184" t="s">
        <v>2404</v>
      </c>
      <c r="C58" s="1294"/>
      <c r="D58" s="1294"/>
      <c r="E58" s="1294"/>
      <c r="F58" s="1294"/>
      <c r="G58" s="1294"/>
    </row>
    <row r="59" spans="1:7">
      <c r="A59" s="1282">
        <v>4</v>
      </c>
      <c r="B59" s="1184" t="s">
        <v>2405</v>
      </c>
      <c r="C59" s="1294"/>
      <c r="D59" s="1294"/>
      <c r="E59" s="1294"/>
      <c r="F59" s="1294">
        <v>1501515</v>
      </c>
      <c r="G59" s="1294">
        <v>1501515</v>
      </c>
    </row>
    <row r="60" spans="1:7">
      <c r="A60" s="1282">
        <v>5</v>
      </c>
      <c r="B60" s="1184" t="s">
        <v>2406</v>
      </c>
      <c r="C60" s="1294"/>
      <c r="D60" s="1294"/>
      <c r="E60" s="1294"/>
      <c r="F60" s="1294">
        <v>216697146</v>
      </c>
      <c r="G60" s="1294">
        <v>216697146</v>
      </c>
    </row>
    <row r="61" spans="1:7">
      <c r="A61" s="1282">
        <v>6</v>
      </c>
      <c r="B61" s="1184" t="s">
        <v>2407</v>
      </c>
      <c r="C61" s="1294"/>
      <c r="D61" s="1294"/>
      <c r="E61" s="1294"/>
      <c r="F61" s="1294">
        <v>160001</v>
      </c>
      <c r="G61" s="1294">
        <v>160001</v>
      </c>
    </row>
    <row r="62" spans="1:7">
      <c r="A62" s="1282">
        <v>7</v>
      </c>
      <c r="B62" s="1184" t="s">
        <v>956</v>
      </c>
      <c r="C62" s="1294"/>
      <c r="D62" s="1294"/>
      <c r="E62" s="1294"/>
      <c r="F62" s="1294">
        <v>9692715</v>
      </c>
      <c r="G62" s="1294">
        <v>9692715</v>
      </c>
    </row>
    <row r="63" spans="1:7">
      <c r="A63" s="1282">
        <v>8</v>
      </c>
      <c r="B63" s="1184" t="s">
        <v>957</v>
      </c>
      <c r="C63" s="1294">
        <f>SUM(C56:C62)</f>
        <v>0</v>
      </c>
      <c r="D63" s="1294">
        <f>SUM(D56:D62)</f>
        <v>0</v>
      </c>
      <c r="E63" s="1294">
        <f>SUM(E56:E62)</f>
        <v>0</v>
      </c>
      <c r="F63" s="1294">
        <f>SUM(F56:F62)</f>
        <v>231336136</v>
      </c>
      <c r="G63" s="1294">
        <f>SUM(G56:G62)</f>
        <v>231336136</v>
      </c>
    </row>
    <row r="64" spans="1:7" ht="15.6" thickBot="1">
      <c r="A64" s="1245">
        <v>9</v>
      </c>
      <c r="B64" s="1193" t="s">
        <v>958</v>
      </c>
      <c r="C64" s="1317"/>
      <c r="D64" s="1317"/>
      <c r="E64" s="1317"/>
      <c r="F64" s="1317"/>
      <c r="G64" s="1317"/>
    </row>
    <row r="65" spans="1:7">
      <c r="A65" s="1329"/>
      <c r="B65" s="1329"/>
      <c r="C65" s="1343"/>
      <c r="D65" s="1343"/>
      <c r="E65" s="1343"/>
      <c r="F65" s="1343"/>
      <c r="G65" s="1343"/>
    </row>
    <row r="66" spans="1:7" ht="15.6">
      <c r="A66" s="115" t="s">
        <v>3440</v>
      </c>
    </row>
    <row r="67" spans="1:7">
      <c r="A67" s="1106" t="s">
        <v>959</v>
      </c>
      <c r="B67" s="1106"/>
      <c r="C67" s="1106"/>
      <c r="D67" s="1106"/>
      <c r="E67" s="1106"/>
      <c r="F67" s="1106"/>
      <c r="G67" s="1106"/>
    </row>
  </sheetData>
  <customSheetViews>
    <customSheetView guid="{B03EE9F7-5DE6-4312-9CF8-68BFF35B892B}" scale="85" colorId="22" fitToPage="1">
      <pageMargins left="0.5" right="0.5" top="0" bottom="0" header="0.25" footer="0.25"/>
      <printOptions horizontalCentered="1" verticalCentered="1"/>
      <pageSetup scale="75" orientation="portrait" horizontalDpi="300" verticalDpi="300" r:id="rId1"/>
      <headerFooter alignWithMargins="0"/>
    </customSheetView>
    <customSheetView guid="{6604920B-9A9A-4B1B-8001-ABFAE204A5A1}" scale="85" colorId="22" showPageBreaks="1" fitToPage="1">
      <pageMargins left="0.5" right="0.5" top="0" bottom="0" header="0.25" footer="0.25"/>
      <printOptions horizontalCentered="1" verticalCentered="1"/>
      <pageSetup scale="75" orientation="portrait" horizontalDpi="300" verticalDpi="300" r:id="rId2"/>
      <headerFooter alignWithMargins="0"/>
    </customSheetView>
    <customSheetView guid="{725D19D6-B2FF-4AA6-9BA8-2C93787C1292}" scale="85" colorId="22" fitToPage="1" showRuler="0">
      <pageMargins left="0.5" right="0.5" top="0" bottom="0" header="0.25" footer="0.25"/>
      <printOptions horizontalCentered="1" verticalCentered="1"/>
      <pageSetup scale="74" orientation="portrait" horizontalDpi="300" verticalDpi="300" r:id="rId3"/>
      <headerFooter alignWithMargins="0"/>
    </customSheetView>
    <customSheetView guid="{00D7FFF0-A637-4B2D-8964-7D108FE27DC9}" scale="85" colorId="22" fitToPage="1">
      <pageMargins left="0.5" right="0.5" top="0" bottom="0" header="0.25" footer="0.25"/>
      <printOptions horizontalCentered="1" verticalCentered="1"/>
      <pageSetup scale="75" orientation="portrait" horizontalDpi="300" verticalDpi="300" r:id="rId4"/>
      <headerFooter alignWithMargins="0"/>
    </customSheetView>
    <customSheetView guid="{8930B103-E5CB-49CF-B279-92DC95584FC0}" scale="85" colorId="22" showPageBreaks="1" fitToPage="1">
      <pageMargins left="0.5" right="0.5" top="0" bottom="0" header="0.25" footer="0.25"/>
      <printOptions horizontalCentered="1" verticalCentered="1"/>
      <pageSetup scale="75" orientation="portrait" horizontalDpi="300" verticalDpi="300" r:id="rId5"/>
      <headerFooter alignWithMargins="0"/>
    </customSheetView>
  </customSheetViews>
  <phoneticPr fontId="54" type="noConversion"/>
  <printOptions horizontalCentered="1" verticalCentered="1"/>
  <pageMargins left="0.5" right="0.5" top="0" bottom="0" header="0.25" footer="0.25"/>
  <pageSetup scale="75" orientation="portrait" horizontalDpi="300" verticalDpi="300" r:id="rId6"/>
  <headerFooter alignWithMargins="0"/>
</worksheet>
</file>

<file path=xl/worksheets/sheet73.xml><?xml version="1.0" encoding="utf-8"?>
<worksheet xmlns="http://schemas.openxmlformats.org/spreadsheetml/2006/main" xmlns:r="http://schemas.openxmlformats.org/officeDocument/2006/relationships">
  <sheetPr transitionEvaluation="1">
    <pageSetUpPr fitToPage="1"/>
  </sheetPr>
  <dimension ref="A1:F63"/>
  <sheetViews>
    <sheetView defaultGridColor="0" colorId="22" zoomScale="85" workbookViewId="0"/>
  </sheetViews>
  <sheetFormatPr defaultColWidth="9.6328125" defaultRowHeight="15"/>
  <cols>
    <col min="1" max="1" width="4.6328125" customWidth="1"/>
    <col min="2" max="2" width="30.6328125" customWidth="1"/>
    <col min="3" max="4" width="14.6328125" customWidth="1"/>
    <col min="5" max="6" width="18.6328125" customWidth="1"/>
  </cols>
  <sheetData>
    <row r="1" spans="1:6">
      <c r="A1" s="1107" t="s">
        <v>1429</v>
      </c>
      <c r="B1" s="1108"/>
      <c r="C1" s="1220" t="s">
        <v>2377</v>
      </c>
      <c r="D1" s="1223"/>
      <c r="E1" s="1221" t="s">
        <v>1431</v>
      </c>
      <c r="F1" s="1222" t="s">
        <v>1432</v>
      </c>
    </row>
    <row r="2" spans="1:6">
      <c r="A2" s="72" t="str">
        <f>'Data Sheet'!$C$25</f>
        <v>Rochester Gas &amp; Electric Corporation</v>
      </c>
      <c r="B2" s="1105"/>
      <c r="C2" s="1168" t="s">
        <v>3699</v>
      </c>
      <c r="D2" s="1105"/>
      <c r="E2" s="1225" t="s">
        <v>1434</v>
      </c>
      <c r="F2" s="1226"/>
    </row>
    <row r="3" spans="1:6" ht="15" customHeight="1" thickBot="1">
      <c r="A3" s="1192"/>
      <c r="B3" s="1158"/>
      <c r="C3" s="1192" t="s">
        <v>3700</v>
      </c>
      <c r="D3" s="1158"/>
      <c r="E3" s="1227" t="str">
        <f>'Data Sheet'!$C$40</f>
        <v xml:space="preserve"> </v>
      </c>
      <c r="F3" s="1200" t="str">
        <f>'Data Sheet'!$C$38</f>
        <v>12/31/2013</v>
      </c>
    </row>
    <row r="4" spans="1:6" ht="15" customHeight="1" thickBot="1">
      <c r="A4" s="728" t="s">
        <v>960</v>
      </c>
      <c r="B4" s="729"/>
      <c r="C4" s="1228"/>
      <c r="D4" s="1228"/>
      <c r="E4" s="1228"/>
      <c r="F4" s="1229"/>
    </row>
    <row r="5" spans="1:6">
      <c r="A5" s="1168"/>
      <c r="B5" s="1105"/>
      <c r="C5" s="1105"/>
      <c r="D5" s="1105"/>
      <c r="E5" s="1105"/>
      <c r="F5" s="1169"/>
    </row>
    <row r="6" spans="1:6">
      <c r="A6" s="1168" t="s">
        <v>961</v>
      </c>
      <c r="B6" s="1105"/>
      <c r="C6" s="1105"/>
      <c r="D6" s="1105" t="s">
        <v>962</v>
      </c>
      <c r="E6" s="1105"/>
      <c r="F6" s="1169"/>
    </row>
    <row r="7" spans="1:6">
      <c r="A7" s="1168" t="s">
        <v>963</v>
      </c>
      <c r="B7" s="1105"/>
      <c r="C7" s="1105"/>
      <c r="D7" s="1105" t="s">
        <v>964</v>
      </c>
      <c r="E7" s="1105"/>
      <c r="F7" s="1169"/>
    </row>
    <row r="8" spans="1:6">
      <c r="A8" s="1168" t="s">
        <v>965</v>
      </c>
      <c r="B8" s="1105"/>
      <c r="C8" s="1105"/>
      <c r="D8" s="1105" t="s">
        <v>4293</v>
      </c>
      <c r="E8" s="1105"/>
      <c r="F8" s="1169"/>
    </row>
    <row r="9" spans="1:6">
      <c r="A9" s="1168" t="s">
        <v>4294</v>
      </c>
      <c r="B9" s="1105"/>
      <c r="C9" s="1105"/>
      <c r="D9" s="1105" t="s">
        <v>4295</v>
      </c>
      <c r="E9" s="1105"/>
      <c r="F9" s="1169"/>
    </row>
    <row r="10" spans="1:6">
      <c r="A10" s="1168" t="s">
        <v>4296</v>
      </c>
      <c r="B10" s="1105"/>
      <c r="C10" s="1105"/>
      <c r="D10" s="1105" t="s">
        <v>617</v>
      </c>
      <c r="E10" s="1105"/>
      <c r="F10" s="1169"/>
    </row>
    <row r="11" spans="1:6">
      <c r="A11" s="1168" t="s">
        <v>618</v>
      </c>
      <c r="B11" s="1105"/>
      <c r="C11" s="1105"/>
      <c r="D11" s="1105" t="s">
        <v>619</v>
      </c>
      <c r="E11" s="1105"/>
      <c r="F11" s="1169"/>
    </row>
    <row r="12" spans="1:6">
      <c r="A12" s="1168" t="s">
        <v>620</v>
      </c>
      <c r="B12" s="1105"/>
      <c r="C12" s="1105"/>
      <c r="D12" s="1105" t="s">
        <v>621</v>
      </c>
      <c r="E12" s="1105"/>
      <c r="F12" s="1169"/>
    </row>
    <row r="13" spans="1:6">
      <c r="A13" s="1168" t="s">
        <v>622</v>
      </c>
      <c r="B13" s="1105"/>
      <c r="C13" s="1105"/>
      <c r="D13" s="1105" t="s">
        <v>623</v>
      </c>
      <c r="E13" s="1105"/>
      <c r="F13" s="1169"/>
    </row>
    <row r="14" spans="1:6">
      <c r="A14" s="1168" t="s">
        <v>624</v>
      </c>
      <c r="B14" s="1105"/>
      <c r="C14" s="1105"/>
      <c r="D14" s="1105" t="s">
        <v>625</v>
      </c>
      <c r="E14" s="1105"/>
      <c r="F14" s="1169"/>
    </row>
    <row r="15" spans="1:6">
      <c r="A15" s="1168" t="s">
        <v>626</v>
      </c>
      <c r="B15" s="1105"/>
      <c r="C15" s="1105"/>
      <c r="D15" s="1105" t="s">
        <v>627</v>
      </c>
      <c r="E15" s="1105"/>
      <c r="F15" s="1169"/>
    </row>
    <row r="16" spans="1:6">
      <c r="A16" s="1168" t="s">
        <v>628</v>
      </c>
      <c r="B16" s="1105"/>
      <c r="C16" s="1105"/>
      <c r="D16" s="1105" t="s">
        <v>629</v>
      </c>
      <c r="E16" s="1105"/>
      <c r="F16" s="1169"/>
    </row>
    <row r="17" spans="1:6">
      <c r="A17" s="1168" t="s">
        <v>630</v>
      </c>
      <c r="B17" s="1105"/>
      <c r="C17" s="1105"/>
      <c r="D17" s="1105" t="s">
        <v>631</v>
      </c>
      <c r="E17" s="1105"/>
      <c r="F17" s="1169"/>
    </row>
    <row r="18" spans="1:6">
      <c r="A18" s="1168" t="s">
        <v>632</v>
      </c>
      <c r="B18" s="1105"/>
      <c r="C18" s="1105"/>
      <c r="D18" s="1105" t="s">
        <v>633</v>
      </c>
      <c r="E18" s="1105"/>
      <c r="F18" s="1169"/>
    </row>
    <row r="19" spans="1:6">
      <c r="A19" s="1168" t="s">
        <v>634</v>
      </c>
      <c r="B19" s="1105"/>
      <c r="C19" s="1105"/>
      <c r="D19" s="1105" t="s">
        <v>635</v>
      </c>
      <c r="E19" s="1105"/>
      <c r="F19" s="1169"/>
    </row>
    <row r="20" spans="1:6">
      <c r="A20" s="1168" t="s">
        <v>636</v>
      </c>
      <c r="B20" s="1105"/>
      <c r="C20" s="1105"/>
      <c r="D20" s="1105" t="s">
        <v>2224</v>
      </c>
      <c r="E20" s="1105"/>
      <c r="F20" s="1169"/>
    </row>
    <row r="21" spans="1:6">
      <c r="A21" s="1168" t="s">
        <v>2225</v>
      </c>
      <c r="B21" s="1105"/>
      <c r="C21" s="1105"/>
      <c r="D21" s="1105" t="s">
        <v>2226</v>
      </c>
      <c r="E21" s="1105"/>
      <c r="F21" s="1169"/>
    </row>
    <row r="22" spans="1:6">
      <c r="A22" s="1168" t="s">
        <v>2227</v>
      </c>
      <c r="B22" s="1105"/>
      <c r="C22" s="1105"/>
      <c r="D22" s="1105" t="s">
        <v>2228</v>
      </c>
      <c r="E22" s="1105"/>
      <c r="F22" s="1169"/>
    </row>
    <row r="23" spans="1:6" ht="15.6" thickBot="1">
      <c r="A23" s="1168"/>
      <c r="B23" s="1105"/>
      <c r="C23" s="1105"/>
      <c r="D23" s="1105"/>
      <c r="E23" s="1105"/>
      <c r="F23" s="1169"/>
    </row>
    <row r="24" spans="1:6">
      <c r="A24" s="1222" t="s">
        <v>1357</v>
      </c>
      <c r="B24" s="1233" t="s">
        <v>2229</v>
      </c>
      <c r="C24" s="1233"/>
      <c r="D24" s="1207"/>
      <c r="E24" s="1232" t="s">
        <v>4717</v>
      </c>
      <c r="F24" s="1232" t="s">
        <v>2230</v>
      </c>
    </row>
    <row r="25" spans="1:6" ht="15.6" thickBot="1">
      <c r="A25" s="1237" t="s">
        <v>1360</v>
      </c>
      <c r="B25" s="1228" t="s">
        <v>446</v>
      </c>
      <c r="C25" s="1228"/>
      <c r="D25" s="1239"/>
      <c r="E25" s="1238" t="s">
        <v>447</v>
      </c>
      <c r="F25" s="1238" t="s">
        <v>448</v>
      </c>
    </row>
    <row r="26" spans="1:6">
      <c r="A26" s="1288">
        <v>1</v>
      </c>
      <c r="B26" s="1120" t="s">
        <v>2231</v>
      </c>
      <c r="C26" s="1120"/>
      <c r="D26" s="1184"/>
      <c r="E26" s="1294">
        <v>4541345</v>
      </c>
      <c r="F26" s="1294">
        <v>4541345</v>
      </c>
    </row>
    <row r="27" spans="1:6">
      <c r="A27" s="1241">
        <v>2</v>
      </c>
      <c r="B27" s="1105" t="s">
        <v>2232</v>
      </c>
      <c r="C27" s="1105"/>
      <c r="D27" s="1169"/>
      <c r="E27" s="1244"/>
      <c r="F27" s="1244"/>
    </row>
    <row r="28" spans="1:6">
      <c r="A28" s="1288"/>
      <c r="B28" s="1120" t="s">
        <v>2233</v>
      </c>
      <c r="C28" s="1120"/>
      <c r="D28" s="1184"/>
      <c r="E28" s="1294"/>
      <c r="F28" s="1294"/>
    </row>
    <row r="29" spans="1:6">
      <c r="A29" s="1282">
        <v>3</v>
      </c>
      <c r="B29" s="1120" t="s">
        <v>2234</v>
      </c>
      <c r="C29" s="1120"/>
      <c r="D29" s="1184"/>
      <c r="E29" s="1294"/>
      <c r="F29" s="1294"/>
    </row>
    <row r="30" spans="1:6">
      <c r="A30" s="1282">
        <v>4</v>
      </c>
      <c r="B30" s="1120" t="s">
        <v>2235</v>
      </c>
      <c r="C30" s="1120"/>
      <c r="D30" s="1184"/>
      <c r="E30" s="1294"/>
      <c r="F30" s="1294"/>
    </row>
    <row r="31" spans="1:6">
      <c r="A31" s="1282">
        <v>5</v>
      </c>
      <c r="B31" s="1120" t="s">
        <v>2236</v>
      </c>
      <c r="C31" s="1120"/>
      <c r="D31" s="1184"/>
      <c r="E31" s="1294"/>
      <c r="F31" s="1294"/>
    </row>
    <row r="32" spans="1:6">
      <c r="A32" s="1282">
        <v>6</v>
      </c>
      <c r="B32" s="1120" t="s">
        <v>2237</v>
      </c>
      <c r="C32" s="1120"/>
      <c r="D32" s="1184"/>
      <c r="E32" s="1294"/>
      <c r="F32" s="1294"/>
    </row>
    <row r="33" spans="1:6">
      <c r="A33" s="1282">
        <v>7</v>
      </c>
      <c r="B33" s="1120" t="s">
        <v>2238</v>
      </c>
      <c r="C33" s="1120"/>
      <c r="D33" s="1184"/>
      <c r="E33" s="1294"/>
      <c r="F33" s="1294"/>
    </row>
    <row r="34" spans="1:6">
      <c r="A34" s="1282">
        <v>8</v>
      </c>
      <c r="B34" s="1120" t="s">
        <v>2239</v>
      </c>
      <c r="C34" s="1120"/>
      <c r="D34" s="1184"/>
      <c r="E34" s="1294"/>
      <c r="F34" s="1294"/>
    </row>
    <row r="35" spans="1:6">
      <c r="A35" s="1282">
        <v>9</v>
      </c>
      <c r="B35" s="1120" t="s">
        <v>2240</v>
      </c>
      <c r="C35" s="1120"/>
      <c r="D35" s="1184"/>
      <c r="E35" s="1294"/>
      <c r="F35" s="1294"/>
    </row>
    <row r="36" spans="1:6">
      <c r="A36" s="1282">
        <v>10</v>
      </c>
      <c r="B36" s="1120" t="s">
        <v>2241</v>
      </c>
      <c r="C36" s="1120"/>
      <c r="D36" s="1184"/>
      <c r="E36" s="1294"/>
      <c r="F36" s="1294"/>
    </row>
    <row r="37" spans="1:6">
      <c r="A37" s="1282">
        <v>11</v>
      </c>
      <c r="B37" s="1120" t="s">
        <v>1894</v>
      </c>
      <c r="C37" s="1120"/>
      <c r="D37" s="1184"/>
      <c r="E37" s="1294">
        <f>SUM(E26:E36)</f>
        <v>4541345</v>
      </c>
      <c r="F37" s="1294">
        <f>SUM(F26:F36)</f>
        <v>4541345</v>
      </c>
    </row>
    <row r="38" spans="1:6">
      <c r="A38" s="1226"/>
      <c r="B38" s="1105"/>
      <c r="C38" s="1105"/>
      <c r="D38" s="1169"/>
      <c r="E38" s="1169"/>
      <c r="F38" s="1169"/>
    </row>
    <row r="39" spans="1:6">
      <c r="A39" s="1226"/>
      <c r="B39" s="1105"/>
      <c r="C39" s="1105"/>
      <c r="D39" s="1169"/>
      <c r="E39" s="1169"/>
      <c r="F39" s="1169"/>
    </row>
    <row r="40" spans="1:6">
      <c r="A40" s="1226"/>
      <c r="B40" s="1105"/>
      <c r="C40" s="1105"/>
      <c r="D40" s="1169"/>
      <c r="E40" s="1169"/>
      <c r="F40" s="1169"/>
    </row>
    <row r="41" spans="1:6">
      <c r="A41" s="1226"/>
      <c r="B41" s="1105"/>
      <c r="C41" s="1105"/>
      <c r="D41" s="1169"/>
      <c r="E41" s="1169"/>
      <c r="F41" s="1169"/>
    </row>
    <row r="42" spans="1:6">
      <c r="A42" s="1226"/>
      <c r="B42" s="1105"/>
      <c r="C42" s="1105"/>
      <c r="D42" s="1169"/>
      <c r="E42" s="1169"/>
      <c r="F42" s="1169"/>
    </row>
    <row r="43" spans="1:6">
      <c r="A43" s="1226"/>
      <c r="B43" s="1105"/>
      <c r="C43" s="1105"/>
      <c r="D43" s="1169"/>
      <c r="E43" s="1169"/>
      <c r="F43" s="1169"/>
    </row>
    <row r="44" spans="1:6">
      <c r="A44" s="1226"/>
      <c r="B44" s="1105"/>
      <c r="C44" s="1105"/>
      <c r="D44" s="1169"/>
      <c r="E44" s="1169"/>
      <c r="F44" s="1169"/>
    </row>
    <row r="45" spans="1:6">
      <c r="A45" s="1226"/>
      <c r="B45" s="1105"/>
      <c r="C45" s="1105"/>
      <c r="D45" s="1169"/>
      <c r="E45" s="1169"/>
      <c r="F45" s="1169"/>
    </row>
    <row r="46" spans="1:6">
      <c r="A46" s="1226"/>
      <c r="B46" s="1105"/>
      <c r="C46" s="1105"/>
      <c r="D46" s="1169"/>
      <c r="E46" s="1169"/>
      <c r="F46" s="1169"/>
    </row>
    <row r="47" spans="1:6">
      <c r="A47" s="1226"/>
      <c r="B47" s="1105"/>
      <c r="C47" s="1105"/>
      <c r="D47" s="1169"/>
      <c r="E47" s="1169"/>
      <c r="F47" s="1169"/>
    </row>
    <row r="48" spans="1:6">
      <c r="A48" s="1226"/>
      <c r="B48" s="1105"/>
      <c r="C48" s="1105"/>
      <c r="D48" s="1169"/>
      <c r="E48" s="1169"/>
      <c r="F48" s="1169"/>
    </row>
    <row r="49" spans="1:6">
      <c r="A49" s="1226"/>
      <c r="B49" s="1105"/>
      <c r="C49" s="1105"/>
      <c r="D49" s="1169"/>
      <c r="E49" s="1169"/>
      <c r="F49" s="1169"/>
    </row>
    <row r="50" spans="1:6">
      <c r="A50" s="1226"/>
      <c r="B50" s="1105"/>
      <c r="C50" s="1105"/>
      <c r="D50" s="1169"/>
      <c r="E50" s="1169"/>
      <c r="F50" s="1169"/>
    </row>
    <row r="51" spans="1:6">
      <c r="A51" s="1226"/>
      <c r="B51" s="1105"/>
      <c r="C51" s="1105"/>
      <c r="D51" s="1169"/>
      <c r="E51" s="1169"/>
      <c r="F51" s="1169"/>
    </row>
    <row r="52" spans="1:6">
      <c r="A52" s="1226"/>
      <c r="B52" s="1105"/>
      <c r="C52" s="1105"/>
      <c r="D52" s="1169"/>
      <c r="E52" s="1169"/>
      <c r="F52" s="1169"/>
    </row>
    <row r="53" spans="1:6">
      <c r="A53" s="1226"/>
      <c r="B53" s="1105"/>
      <c r="C53" s="1105"/>
      <c r="D53" s="1169"/>
      <c r="E53" s="1169"/>
      <c r="F53" s="1169"/>
    </row>
    <row r="54" spans="1:6">
      <c r="A54" s="1226"/>
      <c r="B54" s="1105"/>
      <c r="C54" s="1105"/>
      <c r="D54" s="1169"/>
      <c r="E54" s="1169"/>
      <c r="F54" s="1169"/>
    </row>
    <row r="55" spans="1:6">
      <c r="A55" s="1226"/>
      <c r="B55" s="1105"/>
      <c r="C55" s="1105"/>
      <c r="D55" s="1169"/>
      <c r="E55" s="1169"/>
      <c r="F55" s="1169"/>
    </row>
    <row r="56" spans="1:6">
      <c r="A56" s="1226"/>
      <c r="B56" s="1105"/>
      <c r="C56" s="1105"/>
      <c r="D56" s="1169"/>
      <c r="E56" s="1169"/>
      <c r="F56" s="1169"/>
    </row>
    <row r="57" spans="1:6">
      <c r="A57" s="1226"/>
      <c r="B57" s="1105"/>
      <c r="C57" s="1105"/>
      <c r="D57" s="1169"/>
      <c r="E57" s="1169"/>
      <c r="F57" s="1169"/>
    </row>
    <row r="58" spans="1:6">
      <c r="A58" s="1226"/>
      <c r="B58" s="1105"/>
      <c r="C58" s="1105"/>
      <c r="D58" s="1169"/>
      <c r="E58" s="1169"/>
      <c r="F58" s="1169"/>
    </row>
    <row r="59" spans="1:6">
      <c r="A59" s="1226"/>
      <c r="B59" s="1105"/>
      <c r="C59" s="1105"/>
      <c r="D59" s="1169"/>
      <c r="E59" s="1169"/>
      <c r="F59" s="1169"/>
    </row>
    <row r="60" spans="1:6" ht="15.6" thickBot="1">
      <c r="A60" s="1245"/>
      <c r="B60" s="1158"/>
      <c r="C60" s="1158"/>
      <c r="D60" s="1193"/>
      <c r="E60" s="1193"/>
      <c r="F60" s="1193"/>
    </row>
    <row r="61" spans="1:6">
      <c r="A61" s="1329"/>
      <c r="B61" s="1329"/>
      <c r="C61" s="1329"/>
      <c r="D61" s="1329"/>
      <c r="E61" s="1329"/>
      <c r="F61" s="1329"/>
    </row>
    <row r="62" spans="1:6" ht="15.6">
      <c r="A62" s="115" t="s">
        <v>3440</v>
      </c>
      <c r="B62" s="1105"/>
      <c r="C62" s="1105"/>
      <c r="D62" s="1106"/>
      <c r="E62" s="1105"/>
      <c r="F62" s="1163" t="s">
        <v>2242</v>
      </c>
    </row>
    <row r="63" spans="1:6">
      <c r="A63" s="1106" t="s">
        <v>2243</v>
      </c>
      <c r="B63" s="1106"/>
      <c r="C63" s="1106"/>
      <c r="D63" s="1106"/>
      <c r="E63" s="1106"/>
      <c r="F63" s="1106"/>
    </row>
  </sheetData>
  <customSheetViews>
    <customSheetView guid="{B03EE9F7-5DE6-4312-9CF8-68BFF35B892B}" scale="85" colorId="22" fitToPage="1">
      <pageMargins left="0.5" right="0.5" top="0" bottom="0" header="0.25" footer="0.25"/>
      <printOptions horizontalCentered="1" verticalCentered="1"/>
      <pageSetup scale="78" orientation="portrait" horizontalDpi="300" verticalDpi="300" r:id="rId1"/>
      <headerFooter alignWithMargins="0"/>
    </customSheetView>
    <customSheetView guid="{6604920B-9A9A-4B1B-8001-ABFAE204A5A1}" scale="85" colorId="22" showPageBreaks="1" fitToPage="1">
      <pageMargins left="0.5" right="0.5" top="0" bottom="0" header="0.25" footer="0.25"/>
      <printOptions horizontalCentered="1" verticalCentered="1"/>
      <pageSetup scale="78" orientation="portrait" horizontalDpi="300" verticalDpi="300" r:id="rId2"/>
      <headerFooter alignWithMargins="0"/>
    </customSheetView>
    <customSheetView guid="{725D19D6-B2FF-4AA6-9BA8-2C93787C1292}" scale="85" colorId="22" fitToPage="1" showRuler="0">
      <pageMargins left="0.5" right="0.5" top="0" bottom="0" header="0.25" footer="0.25"/>
      <printOptions horizontalCentered="1" verticalCentered="1"/>
      <pageSetup scale="78" orientation="portrait" horizontalDpi="300" verticalDpi="300" r:id="rId3"/>
      <headerFooter alignWithMargins="0"/>
    </customSheetView>
    <customSheetView guid="{00D7FFF0-A637-4B2D-8964-7D108FE27DC9}" scale="85" colorId="22" fitToPage="1">
      <pageMargins left="0.5" right="0.5" top="0" bottom="0" header="0.25" footer="0.25"/>
      <printOptions horizontalCentered="1" verticalCentered="1"/>
      <pageSetup scale="78" orientation="portrait" horizontalDpi="300" verticalDpi="300" r:id="rId4"/>
      <headerFooter alignWithMargins="0"/>
    </customSheetView>
    <customSheetView guid="{8930B103-E5CB-49CF-B279-92DC95584FC0}" scale="85" colorId="22" showPageBreaks="1" fitToPage="1">
      <pageMargins left="0.5" right="0.5" top="0" bottom="0" header="0.25" footer="0.25"/>
      <printOptions horizontalCentered="1" verticalCentered="1"/>
      <pageSetup scale="78" orientation="portrait" horizontalDpi="300" verticalDpi="300" r:id="rId5"/>
      <headerFooter alignWithMargins="0"/>
    </customSheetView>
  </customSheetViews>
  <phoneticPr fontId="54" type="noConversion"/>
  <printOptions horizontalCentered="1" verticalCentered="1"/>
  <pageMargins left="0.5" right="0.5" top="0" bottom="0" header="0.25" footer="0.25"/>
  <pageSetup scale="78" orientation="portrait" horizontalDpi="300" verticalDpi="300" r:id="rId6"/>
  <headerFooter alignWithMargins="0"/>
</worksheet>
</file>

<file path=xl/worksheets/sheet74.xml><?xml version="1.0" encoding="utf-8"?>
<worksheet xmlns="http://schemas.openxmlformats.org/spreadsheetml/2006/main" xmlns:r="http://schemas.openxmlformats.org/officeDocument/2006/relationships">
  <sheetPr transitionEvaluation="1"/>
  <dimension ref="A1:G135"/>
  <sheetViews>
    <sheetView defaultGridColor="0" view="pageBreakPreview" colorId="22" zoomScale="60" zoomScaleNormal="75" workbookViewId="0">
      <selection activeCell="E54" sqref="E54"/>
    </sheetView>
  </sheetViews>
  <sheetFormatPr defaultColWidth="9.6328125" defaultRowHeight="15"/>
  <cols>
    <col min="1" max="3" width="7.6328125" customWidth="1"/>
    <col min="4" max="4" width="16.6328125" customWidth="1"/>
    <col min="5" max="5" width="25.6328125" customWidth="1"/>
    <col min="6" max="7" width="18.6328125" customWidth="1"/>
  </cols>
  <sheetData>
    <row r="1" spans="1:7">
      <c r="A1" s="1021" t="s">
        <v>1429</v>
      </c>
      <c r="B1" s="1024"/>
      <c r="C1" s="1024"/>
      <c r="D1" s="1024"/>
      <c r="E1" s="1563" t="s">
        <v>2377</v>
      </c>
      <c r="F1" s="1564" t="s">
        <v>1431</v>
      </c>
      <c r="G1" s="1565" t="s">
        <v>1432</v>
      </c>
    </row>
    <row r="2" spans="1:7">
      <c r="A2" s="72" t="str">
        <f>'Data Sheet'!$C$25</f>
        <v>Rochester Gas &amp; Electric Corporation</v>
      </c>
      <c r="B2" s="9"/>
      <c r="C2" s="9"/>
      <c r="D2" s="9"/>
      <c r="E2" s="1026" t="s">
        <v>3699</v>
      </c>
      <c r="F2" s="1457" t="s">
        <v>1434</v>
      </c>
      <c r="G2" s="1448"/>
    </row>
    <row r="3" spans="1:7" ht="15" customHeight="1" thickBot="1">
      <c r="A3" s="1042"/>
      <c r="B3" s="1043"/>
      <c r="C3" s="1043"/>
      <c r="D3" s="1043"/>
      <c r="E3" s="1042" t="s">
        <v>3700</v>
      </c>
      <c r="F3" s="1566" t="str">
        <f>'Data Sheet'!$C$40</f>
        <v xml:space="preserve"> </v>
      </c>
      <c r="G3" s="1605" t="str">
        <f>'Data Sheet'!$C$38</f>
        <v>12/31/2013</v>
      </c>
    </row>
    <row r="4" spans="1:7" ht="15" customHeight="1" thickBot="1">
      <c r="A4" s="1567" t="s">
        <v>2244</v>
      </c>
      <c r="B4" s="1568"/>
      <c r="C4" s="1568"/>
      <c r="D4" s="1568"/>
      <c r="E4" s="1044"/>
      <c r="F4" s="1044"/>
      <c r="G4" s="1569"/>
    </row>
    <row r="5" spans="1:7">
      <c r="A5" s="1457" t="s">
        <v>1415</v>
      </c>
      <c r="B5" s="1376" t="s">
        <v>1412</v>
      </c>
      <c r="C5" s="1376" t="s">
        <v>2245</v>
      </c>
      <c r="D5" s="12"/>
      <c r="E5" s="12"/>
      <c r="F5" s="12"/>
      <c r="G5" s="1513"/>
    </row>
    <row r="6" spans="1:7">
      <c r="A6" s="1457" t="s">
        <v>1416</v>
      </c>
      <c r="B6" s="1376" t="s">
        <v>1416</v>
      </c>
      <c r="C6" s="1376" t="s">
        <v>1416</v>
      </c>
      <c r="D6" s="1474" t="s">
        <v>1417</v>
      </c>
      <c r="E6" s="12"/>
      <c r="F6" s="12"/>
      <c r="G6" s="1038"/>
    </row>
    <row r="7" spans="1:7" ht="15.6" thickBot="1">
      <c r="A7" s="1570" t="s">
        <v>446</v>
      </c>
      <c r="B7" s="1571" t="s">
        <v>447</v>
      </c>
      <c r="C7" s="1571" t="s">
        <v>448</v>
      </c>
      <c r="D7" s="1572" t="s">
        <v>449</v>
      </c>
      <c r="E7" s="1044"/>
      <c r="F7" s="1044"/>
      <c r="G7" s="1045"/>
    </row>
    <row r="8" spans="1:7">
      <c r="A8" s="1448">
        <v>120</v>
      </c>
      <c r="B8" s="1362">
        <v>10</v>
      </c>
      <c r="C8" s="1362" t="s">
        <v>281</v>
      </c>
      <c r="D8" s="9" t="s">
        <v>282</v>
      </c>
      <c r="E8" s="9"/>
      <c r="F8" s="9"/>
      <c r="G8" s="1362"/>
    </row>
    <row r="9" spans="1:7" ht="15.6">
      <c r="A9" s="1448">
        <v>120</v>
      </c>
      <c r="B9" s="1362">
        <v>10</v>
      </c>
      <c r="C9" s="1825" t="s">
        <v>283</v>
      </c>
      <c r="D9" s="1826" t="s">
        <v>284</v>
      </c>
      <c r="E9" s="9"/>
      <c r="F9" s="9"/>
      <c r="G9" s="1362"/>
    </row>
    <row r="10" spans="1:7">
      <c r="A10" s="1448"/>
      <c r="B10" s="1362"/>
      <c r="C10" s="1362"/>
      <c r="D10" s="9"/>
      <c r="E10" s="9"/>
      <c r="F10" s="9"/>
      <c r="G10" s="1362"/>
    </row>
    <row r="11" spans="1:7">
      <c r="A11" s="1448">
        <v>120</v>
      </c>
      <c r="B11" s="1362">
        <v>18</v>
      </c>
      <c r="C11" s="1362" t="s">
        <v>281</v>
      </c>
      <c r="D11" s="9" t="s">
        <v>42</v>
      </c>
      <c r="E11" s="9"/>
      <c r="F11" s="9"/>
      <c r="G11" s="1827">
        <v>1544717</v>
      </c>
    </row>
    <row r="12" spans="1:7">
      <c r="A12" s="1448"/>
      <c r="B12" s="1362"/>
      <c r="C12" s="1362"/>
      <c r="D12" s="9" t="s">
        <v>285</v>
      </c>
      <c r="E12" s="9"/>
      <c r="F12" s="9"/>
      <c r="G12" s="1827">
        <v>1200000</v>
      </c>
    </row>
    <row r="13" spans="1:7">
      <c r="A13" s="1448"/>
      <c r="B13" s="1362"/>
      <c r="C13" s="1362"/>
      <c r="D13" s="9" t="s">
        <v>286</v>
      </c>
      <c r="E13" s="9"/>
      <c r="F13" s="9"/>
      <c r="G13" s="1827">
        <v>-292899</v>
      </c>
    </row>
    <row r="14" spans="1:7">
      <c r="A14" s="1448"/>
      <c r="B14" s="1362"/>
      <c r="C14" s="1362"/>
      <c r="D14" s="9" t="s">
        <v>20</v>
      </c>
      <c r="E14" s="9"/>
      <c r="F14" s="9"/>
      <c r="G14" s="1827">
        <v>-322060</v>
      </c>
    </row>
    <row r="15" spans="1:7">
      <c r="A15" s="1448"/>
      <c r="B15" s="1362"/>
      <c r="C15" s="1362"/>
      <c r="D15" s="9" t="s">
        <v>2296</v>
      </c>
      <c r="E15" s="9"/>
      <c r="F15" s="9"/>
      <c r="G15" s="1827">
        <v>411806</v>
      </c>
    </row>
    <row r="16" spans="1:7">
      <c r="A16" s="1448"/>
      <c r="B16" s="1362"/>
      <c r="C16" s="1362"/>
      <c r="D16" s="9" t="s">
        <v>287</v>
      </c>
      <c r="E16" s="9"/>
      <c r="F16" s="9"/>
      <c r="G16" s="1827">
        <v>4643127</v>
      </c>
    </row>
    <row r="17" spans="1:7">
      <c r="A17" s="1448"/>
      <c r="B17" s="1362"/>
      <c r="C17" s="1362"/>
      <c r="D17" s="9" t="s">
        <v>288</v>
      </c>
      <c r="E17" s="9"/>
      <c r="F17" s="9"/>
      <c r="G17" s="1828">
        <v>132236</v>
      </c>
    </row>
    <row r="18" spans="1:7">
      <c r="A18" s="1448"/>
      <c r="B18" s="1362"/>
      <c r="C18" s="1362"/>
      <c r="D18" s="9"/>
      <c r="E18" s="9"/>
      <c r="F18" s="9"/>
      <c r="G18" s="1827">
        <f>SUM(G11:G17)</f>
        <v>7316927</v>
      </c>
    </row>
    <row r="19" spans="1:7" ht="15.6">
      <c r="A19" s="1457"/>
      <c r="B19" s="1573"/>
      <c r="C19" s="1573"/>
      <c r="D19" s="1574"/>
      <c r="E19" s="1373"/>
      <c r="F19" s="1373"/>
      <c r="G19" s="1376"/>
    </row>
    <row r="20" spans="1:7">
      <c r="A20" s="1575">
        <v>120</v>
      </c>
      <c r="B20" s="1362">
        <v>18</v>
      </c>
      <c r="C20" s="1362" t="s">
        <v>289</v>
      </c>
      <c r="D20" s="9" t="s">
        <v>42</v>
      </c>
      <c r="E20" s="9"/>
      <c r="F20" s="9"/>
      <c r="G20" s="1827">
        <v>6123239</v>
      </c>
    </row>
    <row r="21" spans="1:7">
      <c r="A21" s="1575"/>
      <c r="B21" s="1362"/>
      <c r="C21" s="1362"/>
      <c r="D21" s="9" t="s">
        <v>1297</v>
      </c>
      <c r="E21" s="9"/>
      <c r="F21" s="9"/>
      <c r="G21" s="1827">
        <v>-1808633</v>
      </c>
    </row>
    <row r="22" spans="1:7">
      <c r="A22" s="1575"/>
      <c r="B22" s="1362"/>
      <c r="C22" s="1362"/>
      <c r="D22" s="9" t="s">
        <v>286</v>
      </c>
      <c r="E22" s="9"/>
      <c r="F22" s="9"/>
      <c r="G22" s="1827">
        <v>-2532963</v>
      </c>
    </row>
    <row r="23" spans="1:7">
      <c r="A23" s="1575"/>
      <c r="B23" s="1362"/>
      <c r="C23" s="1362"/>
      <c r="D23" s="9" t="s">
        <v>20</v>
      </c>
      <c r="E23" s="9"/>
      <c r="F23" s="9"/>
      <c r="G23" s="1827">
        <v>1765174</v>
      </c>
    </row>
    <row r="24" spans="1:7">
      <c r="A24" s="1575"/>
      <c r="B24" s="1362"/>
      <c r="C24" s="1362"/>
      <c r="D24" s="9" t="s">
        <v>287</v>
      </c>
      <c r="E24" s="9"/>
      <c r="F24" s="9"/>
      <c r="G24" s="1827">
        <v>2501876</v>
      </c>
    </row>
    <row r="25" spans="1:7">
      <c r="A25" s="1575"/>
      <c r="B25" s="1362"/>
      <c r="C25" s="1362"/>
      <c r="D25" s="9" t="s">
        <v>288</v>
      </c>
      <c r="E25" s="9"/>
      <c r="F25" s="9"/>
      <c r="G25" s="1828">
        <v>175913</v>
      </c>
    </row>
    <row r="26" spans="1:7">
      <c r="A26" s="1575"/>
      <c r="B26" s="1362"/>
      <c r="C26" s="1362"/>
      <c r="D26" s="9"/>
      <c r="E26" s="9"/>
      <c r="F26" s="9"/>
      <c r="G26" s="1827">
        <f>SUM(G20:G25)</f>
        <v>6224606</v>
      </c>
    </row>
    <row r="27" spans="1:7">
      <c r="A27" s="1575">
        <v>120</v>
      </c>
      <c r="B27" s="1362">
        <v>26</v>
      </c>
      <c r="C27" s="1362" t="s">
        <v>281</v>
      </c>
      <c r="D27" s="9" t="s">
        <v>290</v>
      </c>
      <c r="E27" s="9"/>
      <c r="F27" s="9"/>
      <c r="G27" s="1362"/>
    </row>
    <row r="28" spans="1:7">
      <c r="A28" s="1575">
        <v>120</v>
      </c>
      <c r="B28" s="1362">
        <v>26</v>
      </c>
      <c r="C28" s="1362" t="s">
        <v>289</v>
      </c>
      <c r="D28" s="9" t="s">
        <v>290</v>
      </c>
      <c r="E28" s="9"/>
      <c r="F28" s="9"/>
      <c r="G28" s="1362"/>
    </row>
    <row r="29" spans="1:7">
      <c r="A29" s="1575"/>
      <c r="B29" s="1362"/>
      <c r="C29" s="1362"/>
      <c r="D29" s="9"/>
      <c r="E29" s="9"/>
      <c r="F29" s="9"/>
      <c r="G29" s="1362"/>
    </row>
    <row r="30" spans="1:7">
      <c r="A30" s="1575">
        <v>120</v>
      </c>
      <c r="B30" s="1362">
        <v>90</v>
      </c>
      <c r="C30" s="1362" t="s">
        <v>281</v>
      </c>
      <c r="D30" s="9" t="s">
        <v>291</v>
      </c>
      <c r="E30" s="9"/>
      <c r="F30" s="9"/>
      <c r="G30" s="1362"/>
    </row>
    <row r="31" spans="1:7">
      <c r="A31" s="1448"/>
      <c r="B31" s="1362"/>
      <c r="C31" s="1362"/>
      <c r="D31" s="9" t="s">
        <v>4765</v>
      </c>
      <c r="E31" s="9"/>
      <c r="F31" s="9"/>
      <c r="G31" s="1827">
        <v>4996130</v>
      </c>
    </row>
    <row r="32" spans="1:7">
      <c r="A32" s="1448"/>
      <c r="B32" s="1362"/>
      <c r="C32" s="1362"/>
      <c r="D32" s="9" t="s">
        <v>4769</v>
      </c>
      <c r="E32" s="9"/>
      <c r="F32" s="9"/>
      <c r="G32" s="1828">
        <v>163068</v>
      </c>
    </row>
    <row r="33" spans="1:7">
      <c r="A33" s="1448"/>
      <c r="B33" s="1362"/>
      <c r="C33" s="1362"/>
      <c r="D33" s="9"/>
      <c r="E33" s="9"/>
      <c r="F33" s="9"/>
      <c r="G33" s="1827">
        <f>SUM(G31:G32)</f>
        <v>5159198</v>
      </c>
    </row>
    <row r="34" spans="1:7">
      <c r="A34" s="1448"/>
      <c r="B34" s="1362"/>
      <c r="C34" s="1362"/>
      <c r="D34" s="9"/>
      <c r="E34" s="9"/>
      <c r="F34" s="9"/>
      <c r="G34" s="1362"/>
    </row>
    <row r="35" spans="1:7">
      <c r="A35" s="1448">
        <v>120</v>
      </c>
      <c r="B35" s="1362">
        <v>90</v>
      </c>
      <c r="C35" s="1362" t="s">
        <v>289</v>
      </c>
      <c r="D35" s="9" t="s">
        <v>291</v>
      </c>
      <c r="E35" s="9"/>
      <c r="F35" s="9"/>
      <c r="G35" s="1362"/>
    </row>
    <row r="36" spans="1:7">
      <c r="A36" s="1448"/>
      <c r="B36" s="1362"/>
      <c r="C36" s="1362"/>
      <c r="D36" s="9" t="s">
        <v>4765</v>
      </c>
      <c r="E36" s="9"/>
      <c r="F36" s="9"/>
      <c r="G36" s="1827">
        <v>4302260</v>
      </c>
    </row>
    <row r="37" spans="1:7">
      <c r="A37" s="1448"/>
      <c r="B37" s="1362"/>
      <c r="C37" s="1362"/>
      <c r="D37" s="9" t="s">
        <v>4769</v>
      </c>
      <c r="E37" s="9"/>
      <c r="F37" s="9"/>
      <c r="G37" s="1828">
        <v>259352</v>
      </c>
    </row>
    <row r="38" spans="1:7">
      <c r="A38" s="1448"/>
      <c r="B38" s="1362"/>
      <c r="C38" s="1362"/>
      <c r="D38" s="9"/>
      <c r="E38" s="9"/>
      <c r="F38" s="9"/>
      <c r="G38" s="1827">
        <f>SUM(G36:G37)</f>
        <v>4561612</v>
      </c>
    </row>
    <row r="39" spans="1:7">
      <c r="A39" s="1448"/>
      <c r="B39" s="1362"/>
      <c r="C39" s="1362"/>
      <c r="D39" s="9"/>
      <c r="E39" s="9"/>
      <c r="F39" s="9"/>
      <c r="G39" s="1362"/>
    </row>
    <row r="40" spans="1:7">
      <c r="A40" s="1448">
        <v>204</v>
      </c>
      <c r="B40" s="1362">
        <v>45</v>
      </c>
      <c r="C40" s="1362" t="s">
        <v>292</v>
      </c>
      <c r="D40" s="9" t="s">
        <v>293</v>
      </c>
      <c r="E40" s="9"/>
      <c r="F40" s="9"/>
      <c r="G40" s="1362"/>
    </row>
    <row r="41" spans="1:7">
      <c r="A41" s="1448"/>
      <c r="B41" s="1362"/>
      <c r="C41" s="1362"/>
      <c r="D41" s="9" t="s">
        <v>294</v>
      </c>
      <c r="E41" s="9"/>
      <c r="F41" s="9"/>
      <c r="G41" s="1362"/>
    </row>
    <row r="42" spans="1:7">
      <c r="A42" s="1448"/>
      <c r="B42" s="1362"/>
      <c r="C42" s="1362"/>
      <c r="D42" s="9"/>
      <c r="E42" s="9"/>
      <c r="F42" s="9"/>
      <c r="G42" s="1362"/>
    </row>
    <row r="43" spans="1:7" ht="15.6">
      <c r="A43" s="1448">
        <v>216</v>
      </c>
      <c r="B43" s="1362">
        <v>58</v>
      </c>
      <c r="C43" s="1775" t="s">
        <v>4653</v>
      </c>
      <c r="D43" s="9" t="s">
        <v>93</v>
      </c>
      <c r="E43" s="9"/>
      <c r="F43" s="9"/>
      <c r="G43" s="1362"/>
    </row>
    <row r="44" spans="1:7">
      <c r="A44" s="1448"/>
      <c r="B44" s="1362"/>
      <c r="C44" s="1362"/>
      <c r="D44" s="9"/>
      <c r="E44" s="9"/>
      <c r="F44" s="9"/>
      <c r="G44" s="1362"/>
    </row>
    <row r="45" spans="1:7">
      <c r="A45" s="1448">
        <v>219</v>
      </c>
      <c r="B45" s="1362">
        <v>16</v>
      </c>
      <c r="C45" s="1362" t="s">
        <v>289</v>
      </c>
      <c r="D45" s="9" t="s">
        <v>295</v>
      </c>
      <c r="E45" s="9"/>
      <c r="F45" s="9"/>
      <c r="G45" s="1362"/>
    </row>
    <row r="46" spans="1:7">
      <c r="A46" s="1448"/>
      <c r="B46" s="1362"/>
      <c r="C46" s="1362"/>
      <c r="D46" s="9" t="s">
        <v>296</v>
      </c>
      <c r="E46" s="9"/>
      <c r="F46" s="9"/>
      <c r="G46" s="1362"/>
    </row>
    <row r="47" spans="1:7">
      <c r="A47" s="1448"/>
      <c r="B47" s="1362"/>
      <c r="C47" s="1362"/>
      <c r="D47" s="9" t="s">
        <v>297</v>
      </c>
      <c r="E47" s="9"/>
      <c r="F47" s="9"/>
      <c r="G47" s="1362"/>
    </row>
    <row r="48" spans="1:7">
      <c r="A48" s="1448"/>
      <c r="B48" s="1362"/>
      <c r="C48" s="1362"/>
      <c r="D48" s="9" t="s">
        <v>298</v>
      </c>
      <c r="E48" s="9"/>
      <c r="F48" s="9"/>
      <c r="G48" s="1362"/>
    </row>
    <row r="49" spans="1:7">
      <c r="A49" s="1448"/>
      <c r="B49" s="1362"/>
      <c r="C49" s="1362"/>
      <c r="D49" s="9" t="s">
        <v>299</v>
      </c>
      <c r="E49" s="9"/>
      <c r="F49" s="9"/>
      <c r="G49" s="1362"/>
    </row>
    <row r="50" spans="1:7">
      <c r="A50" s="1448"/>
      <c r="B50" s="1362"/>
      <c r="C50" s="1362"/>
      <c r="D50" s="9"/>
      <c r="E50" s="9"/>
      <c r="F50" s="9"/>
      <c r="G50" s="1362"/>
    </row>
    <row r="51" spans="1:7">
      <c r="A51" s="1448">
        <v>262</v>
      </c>
      <c r="B51" s="1362">
        <v>2</v>
      </c>
      <c r="C51" s="1362" t="s">
        <v>300</v>
      </c>
      <c r="D51" s="9" t="s">
        <v>301</v>
      </c>
      <c r="E51" s="9"/>
      <c r="F51" s="9"/>
      <c r="G51" s="1362"/>
    </row>
    <row r="52" spans="1:7">
      <c r="A52" s="1448"/>
      <c r="B52" s="1362"/>
      <c r="C52" s="1362"/>
      <c r="D52" s="9" t="s">
        <v>302</v>
      </c>
      <c r="E52" s="9"/>
      <c r="F52" s="9"/>
      <c r="G52" s="1829">
        <v>10544903</v>
      </c>
    </row>
    <row r="53" spans="1:7">
      <c r="A53" s="1448"/>
      <c r="B53" s="1362"/>
      <c r="C53" s="1362"/>
      <c r="D53" s="9" t="s">
        <v>303</v>
      </c>
      <c r="E53" s="9"/>
      <c r="F53" s="9"/>
      <c r="G53" s="1830">
        <v>1032301</v>
      </c>
    </row>
    <row r="54" spans="1:7">
      <c r="A54" s="1448"/>
      <c r="B54" s="1362"/>
      <c r="C54" s="1362"/>
      <c r="D54" s="9"/>
      <c r="E54" s="9"/>
      <c r="F54" s="9"/>
      <c r="G54" s="1829">
        <f>SUM(G52:G53)</f>
        <v>11577204</v>
      </c>
    </row>
    <row r="55" spans="1:7">
      <c r="A55" s="1448"/>
      <c r="B55" s="1362"/>
      <c r="C55" s="1362"/>
      <c r="D55" s="9"/>
      <c r="E55" s="9"/>
      <c r="F55" s="9"/>
      <c r="G55" s="1829"/>
    </row>
    <row r="56" spans="1:7">
      <c r="A56" s="1448">
        <v>262</v>
      </c>
      <c r="B56" s="1362">
        <v>3</v>
      </c>
      <c r="C56" s="1362" t="s">
        <v>300</v>
      </c>
      <c r="D56" s="9" t="s">
        <v>304</v>
      </c>
      <c r="E56" s="9"/>
      <c r="F56" s="9"/>
      <c r="G56" s="1362"/>
    </row>
    <row r="57" spans="1:7">
      <c r="A57" s="1448"/>
      <c r="B57" s="1362"/>
      <c r="C57" s="1362"/>
      <c r="D57" s="9" t="s">
        <v>305</v>
      </c>
      <c r="E57" s="9"/>
      <c r="F57" s="9"/>
      <c r="G57" s="1829">
        <v>1601954</v>
      </c>
    </row>
    <row r="58" spans="1:7">
      <c r="A58" s="1448"/>
      <c r="B58" s="1362"/>
      <c r="C58" s="1362"/>
      <c r="D58" s="9" t="s">
        <v>306</v>
      </c>
      <c r="E58" s="9"/>
      <c r="F58" s="9"/>
      <c r="G58" s="1830">
        <v>1438609</v>
      </c>
    </row>
    <row r="59" spans="1:7">
      <c r="A59" s="1448"/>
      <c r="B59" s="1362"/>
      <c r="C59" s="1362"/>
      <c r="D59" s="9"/>
      <c r="E59" s="9"/>
      <c r="F59" s="9"/>
      <c r="G59" s="1829">
        <f>SUM(G57:G58)</f>
        <v>3040563</v>
      </c>
    </row>
    <row r="60" spans="1:7">
      <c r="A60" s="1448"/>
      <c r="B60" s="1362"/>
      <c r="C60" s="1362"/>
      <c r="D60" s="9"/>
      <c r="E60" s="9"/>
      <c r="F60" s="9"/>
      <c r="G60" s="1829"/>
    </row>
    <row r="61" spans="1:7">
      <c r="A61" s="1448">
        <v>262</v>
      </c>
      <c r="B61" s="1362">
        <v>4</v>
      </c>
      <c r="C61" s="1362" t="s">
        <v>300</v>
      </c>
      <c r="D61" s="9" t="s">
        <v>307</v>
      </c>
      <c r="E61" s="9"/>
      <c r="F61" s="9"/>
      <c r="G61" s="1362"/>
    </row>
    <row r="62" spans="1:7">
      <c r="A62" s="1448"/>
      <c r="B62" s="1362"/>
      <c r="C62" s="1362"/>
      <c r="D62" s="9" t="s">
        <v>305</v>
      </c>
      <c r="E62" s="9"/>
      <c r="F62" s="9"/>
      <c r="G62" s="1829">
        <v>26378</v>
      </c>
    </row>
    <row r="63" spans="1:7">
      <c r="A63" s="1448"/>
      <c r="B63" s="1362"/>
      <c r="C63" s="1362"/>
      <c r="D63" s="9" t="s">
        <v>306</v>
      </c>
      <c r="E63" s="9"/>
      <c r="F63" s="9"/>
      <c r="G63" s="1830">
        <v>23688</v>
      </c>
    </row>
    <row r="64" spans="1:7" ht="15.6" thickBot="1">
      <c r="A64" s="1576"/>
      <c r="B64" s="1383"/>
      <c r="C64" s="1383"/>
      <c r="D64" s="1043"/>
      <c r="E64" s="1043"/>
      <c r="F64" s="1043"/>
      <c r="G64" s="1831">
        <v>50066</v>
      </c>
    </row>
    <row r="65" spans="1:7" ht="15.6">
      <c r="A65" s="1384" t="s">
        <v>676</v>
      </c>
      <c r="B65" s="9"/>
      <c r="C65" s="9"/>
      <c r="D65" s="9"/>
      <c r="E65" s="9"/>
      <c r="F65" s="9"/>
      <c r="G65" s="9"/>
    </row>
    <row r="66" spans="1:7">
      <c r="A66" s="12" t="s">
        <v>2246</v>
      </c>
      <c r="B66" s="12"/>
      <c r="C66" s="12"/>
      <c r="D66" s="12"/>
      <c r="E66" s="12"/>
      <c r="F66" s="12"/>
      <c r="G66" s="12"/>
    </row>
    <row r="67" spans="1:7">
      <c r="A67" s="9"/>
      <c r="B67" s="9"/>
      <c r="C67" s="9"/>
      <c r="D67" s="9"/>
      <c r="E67" s="9"/>
      <c r="F67" s="9"/>
      <c r="G67" s="9"/>
    </row>
    <row r="68" spans="1:7" ht="15.6">
      <c r="A68" s="1384" t="s">
        <v>3894</v>
      </c>
      <c r="B68" s="9"/>
      <c r="C68" s="9"/>
      <c r="D68" s="9"/>
      <c r="E68" s="9"/>
      <c r="F68" s="9"/>
      <c r="G68" s="9"/>
    </row>
    <row r="69" spans="1:7">
      <c r="A69" s="9"/>
      <c r="B69" s="9"/>
      <c r="C69" s="9"/>
      <c r="D69" s="9"/>
      <c r="E69" s="9"/>
      <c r="F69" s="9"/>
      <c r="G69" s="9"/>
    </row>
    <row r="70" spans="1:7">
      <c r="A70" s="9"/>
      <c r="B70" s="9"/>
      <c r="C70" s="9"/>
      <c r="D70" s="9"/>
      <c r="E70" s="9"/>
      <c r="F70" s="9"/>
      <c r="G70" s="9"/>
    </row>
    <row r="71" spans="1:7" ht="15.6" thickBot="1">
      <c r="A71" s="9" t="str">
        <f>'Data Sheet'!$C$25</f>
        <v>Rochester Gas &amp; Electric Corporation</v>
      </c>
      <c r="B71" s="9"/>
      <c r="C71" s="9"/>
      <c r="D71" s="9"/>
      <c r="E71" s="9"/>
      <c r="F71" s="1357" t="s">
        <v>1418</v>
      </c>
      <c r="G71" s="1702" t="str">
        <f>'Data Sheet'!$C$38</f>
        <v>12/31/2013</v>
      </c>
    </row>
    <row r="72" spans="1:7" ht="16.2" thickBot="1">
      <c r="A72" s="1577" t="s">
        <v>2244</v>
      </c>
      <c r="B72" s="1578"/>
      <c r="C72" s="1578"/>
      <c r="D72" s="1578"/>
      <c r="E72" s="1579"/>
      <c r="F72" s="1579"/>
      <c r="G72" s="1569"/>
    </row>
    <row r="73" spans="1:7">
      <c r="A73" s="1457" t="s">
        <v>1415</v>
      </c>
      <c r="B73" s="1376" t="s">
        <v>1412</v>
      </c>
      <c r="C73" s="1376" t="s">
        <v>2245</v>
      </c>
      <c r="D73" s="12"/>
      <c r="E73" s="12"/>
      <c r="F73" s="12"/>
      <c r="G73" s="1513"/>
    </row>
    <row r="74" spans="1:7">
      <c r="A74" s="1457" t="s">
        <v>1416</v>
      </c>
      <c r="B74" s="1376" t="s">
        <v>1416</v>
      </c>
      <c r="C74" s="1376" t="s">
        <v>1416</v>
      </c>
      <c r="D74" s="1474" t="s">
        <v>1417</v>
      </c>
      <c r="E74" s="12"/>
      <c r="F74" s="12"/>
      <c r="G74" s="1038"/>
    </row>
    <row r="75" spans="1:7" ht="15.6" thickBot="1">
      <c r="A75" s="1570" t="s">
        <v>446</v>
      </c>
      <c r="B75" s="1571" t="s">
        <v>447</v>
      </c>
      <c r="C75" s="1571" t="s">
        <v>448</v>
      </c>
      <c r="D75" s="1572" t="s">
        <v>449</v>
      </c>
      <c r="E75" s="1044"/>
      <c r="F75" s="1044"/>
      <c r="G75" s="1045"/>
    </row>
    <row r="76" spans="1:7">
      <c r="A76" s="1448">
        <v>262</v>
      </c>
      <c r="B76" s="1362">
        <v>8</v>
      </c>
      <c r="C76" s="1362" t="s">
        <v>300</v>
      </c>
      <c r="D76" s="9" t="s">
        <v>308</v>
      </c>
      <c r="E76" s="9"/>
      <c r="F76" s="9"/>
      <c r="G76" s="1362"/>
    </row>
    <row r="77" spans="1:7">
      <c r="A77" s="1448"/>
      <c r="B77" s="1362"/>
      <c r="C77" s="1362"/>
      <c r="D77" s="9" t="s">
        <v>302</v>
      </c>
      <c r="E77" s="9"/>
      <c r="F77" s="9"/>
      <c r="G77" s="1827">
        <v>2783907</v>
      </c>
    </row>
    <row r="78" spans="1:7">
      <c r="A78" s="1448"/>
      <c r="B78" s="1362"/>
      <c r="C78" s="1362"/>
      <c r="D78" s="9" t="s">
        <v>303</v>
      </c>
      <c r="E78" s="9"/>
      <c r="F78" s="9"/>
      <c r="G78" s="1828">
        <v>225414</v>
      </c>
    </row>
    <row r="79" spans="1:7">
      <c r="A79" s="1448"/>
      <c r="B79" s="1362"/>
      <c r="C79" s="1362"/>
      <c r="D79" s="9"/>
      <c r="E79" s="9"/>
      <c r="F79" s="9"/>
      <c r="G79" s="1827">
        <v>3009321</v>
      </c>
    </row>
    <row r="80" spans="1:7">
      <c r="A80" s="1448"/>
      <c r="B80" s="1362"/>
      <c r="C80" s="1362"/>
      <c r="D80" s="9"/>
      <c r="E80" s="9"/>
      <c r="F80" s="9"/>
      <c r="G80" s="1362"/>
    </row>
    <row r="81" spans="1:7">
      <c r="A81" s="1448">
        <v>262</v>
      </c>
      <c r="B81" s="1362">
        <v>10</v>
      </c>
      <c r="C81" s="1362" t="s">
        <v>300</v>
      </c>
      <c r="D81" s="9" t="s">
        <v>309</v>
      </c>
      <c r="E81" s="9"/>
      <c r="F81" s="9"/>
      <c r="G81" s="1362"/>
    </row>
    <row r="82" spans="1:7">
      <c r="A82" s="1448"/>
      <c r="B82" s="1362"/>
      <c r="C82" s="1362"/>
      <c r="D82" s="9" t="s">
        <v>305</v>
      </c>
      <c r="E82" s="9"/>
      <c r="F82" s="9"/>
      <c r="G82" s="1829">
        <v>31837</v>
      </c>
    </row>
    <row r="83" spans="1:7">
      <c r="A83" s="1448"/>
      <c r="B83" s="1362"/>
      <c r="C83" s="1362"/>
      <c r="D83" s="9" t="s">
        <v>306</v>
      </c>
      <c r="E83" s="9"/>
      <c r="F83" s="9"/>
      <c r="G83" s="1830">
        <v>28591</v>
      </c>
    </row>
    <row r="84" spans="1:7">
      <c r="A84" s="1448"/>
      <c r="B84" s="1362"/>
      <c r="C84" s="1362"/>
      <c r="D84" s="9"/>
      <c r="E84" s="9"/>
      <c r="F84" s="9"/>
      <c r="G84" s="1832">
        <f>SUM(G82:G83)</f>
        <v>60428</v>
      </c>
    </row>
    <row r="85" spans="1:7">
      <c r="A85" s="1448"/>
      <c r="B85" s="1362"/>
      <c r="C85" s="1362"/>
      <c r="D85" s="9"/>
      <c r="E85" s="9"/>
      <c r="F85" s="9"/>
      <c r="G85" s="1829"/>
    </row>
    <row r="86" spans="1:7">
      <c r="A86" s="1448">
        <v>262</v>
      </c>
      <c r="B86" s="1362">
        <v>11</v>
      </c>
      <c r="C86" s="1362" t="s">
        <v>310</v>
      </c>
      <c r="D86" s="9" t="s">
        <v>311</v>
      </c>
      <c r="E86" s="9"/>
      <c r="F86" s="9"/>
      <c r="G86" s="1829">
        <v>-5697523</v>
      </c>
    </row>
    <row r="87" spans="1:7">
      <c r="A87" s="1448"/>
      <c r="B87" s="1362"/>
      <c r="C87" s="1362"/>
      <c r="D87" s="9"/>
      <c r="E87" s="9"/>
      <c r="F87" s="9"/>
      <c r="G87" s="1362"/>
    </row>
    <row r="88" spans="1:7">
      <c r="A88" s="1448">
        <v>262</v>
      </c>
      <c r="B88" s="1362">
        <v>11</v>
      </c>
      <c r="C88" s="1362" t="s">
        <v>300</v>
      </c>
      <c r="D88" s="9" t="s">
        <v>313</v>
      </c>
      <c r="E88" s="9"/>
      <c r="F88" s="9"/>
      <c r="G88" s="1829"/>
    </row>
    <row r="89" spans="1:7">
      <c r="A89" s="1448"/>
      <c r="B89" s="1362"/>
      <c r="C89" s="1362"/>
      <c r="D89" s="9" t="s">
        <v>305</v>
      </c>
      <c r="E89" s="9"/>
      <c r="F89" s="9"/>
      <c r="G89" s="1829">
        <v>549208</v>
      </c>
    </row>
    <row r="90" spans="1:7">
      <c r="A90" s="1448"/>
      <c r="B90" s="1362"/>
      <c r="C90" s="1362"/>
      <c r="D90" s="9"/>
      <c r="E90" s="9"/>
      <c r="F90" s="9"/>
      <c r="G90" s="1829"/>
    </row>
    <row r="91" spans="1:7">
      <c r="A91" s="1448">
        <v>262</v>
      </c>
      <c r="B91" s="1362">
        <v>15</v>
      </c>
      <c r="C91" s="1362" t="s">
        <v>310</v>
      </c>
      <c r="D91" s="9" t="s">
        <v>312</v>
      </c>
      <c r="E91" s="9"/>
      <c r="F91" s="9"/>
      <c r="G91" s="1829">
        <v>5566490</v>
      </c>
    </row>
    <row r="92" spans="1:7">
      <c r="A92" s="1448"/>
      <c r="B92" s="1362"/>
      <c r="C92" s="1362"/>
      <c r="D92" s="9"/>
      <c r="E92" s="9"/>
      <c r="F92" s="9"/>
      <c r="G92" s="1362"/>
    </row>
    <row r="93" spans="1:7">
      <c r="A93" s="1448">
        <v>262</v>
      </c>
      <c r="B93" s="1362">
        <v>15</v>
      </c>
      <c r="C93" s="1362" t="s">
        <v>300</v>
      </c>
      <c r="D93" s="9" t="s">
        <v>314</v>
      </c>
      <c r="E93" s="9"/>
      <c r="F93" s="9"/>
      <c r="G93" s="1829"/>
    </row>
    <row r="94" spans="1:7">
      <c r="A94" s="1448"/>
      <c r="B94" s="1362"/>
      <c r="C94" s="1362"/>
      <c r="D94" s="9" t="s">
        <v>305</v>
      </c>
      <c r="E94" s="9"/>
      <c r="F94" s="9"/>
      <c r="G94" s="1827">
        <v>24570777</v>
      </c>
    </row>
    <row r="95" spans="1:7">
      <c r="A95" s="1448"/>
      <c r="B95" s="1362"/>
      <c r="C95" s="1362"/>
      <c r="D95" s="9" t="s">
        <v>315</v>
      </c>
      <c r="E95" s="9"/>
      <c r="F95" s="9"/>
      <c r="G95" s="1828">
        <v>387820</v>
      </c>
    </row>
    <row r="96" spans="1:7">
      <c r="A96" s="1575"/>
      <c r="B96" s="1362"/>
      <c r="C96" s="1362"/>
      <c r="D96" s="9"/>
      <c r="E96" s="9"/>
      <c r="F96" s="9"/>
      <c r="G96" s="1827">
        <v>24958597</v>
      </c>
    </row>
    <row r="97" spans="1:7">
      <c r="A97" s="1575"/>
      <c r="B97" s="1362"/>
      <c r="C97" s="1362"/>
      <c r="D97" s="9"/>
      <c r="E97" s="9"/>
      <c r="F97" s="9"/>
      <c r="G97" s="1362"/>
    </row>
    <row r="98" spans="1:7">
      <c r="A98" s="1575">
        <v>262</v>
      </c>
      <c r="B98" s="1362">
        <v>16</v>
      </c>
      <c r="C98" s="1362" t="s">
        <v>300</v>
      </c>
      <c r="D98" s="9" t="s">
        <v>305</v>
      </c>
      <c r="E98" s="9"/>
      <c r="F98" s="9"/>
      <c r="G98" s="1829">
        <v>4545638</v>
      </c>
    </row>
    <row r="99" spans="1:7">
      <c r="A99" s="1448"/>
      <c r="B99" s="1362"/>
      <c r="C99" s="1362"/>
      <c r="D99" s="9"/>
      <c r="E99" s="9"/>
      <c r="F99" s="9"/>
      <c r="G99" s="1362"/>
    </row>
    <row r="100" spans="1:7">
      <c r="A100" s="1448">
        <v>326</v>
      </c>
      <c r="B100" s="1362">
        <v>6</v>
      </c>
      <c r="C100" s="1362" t="s">
        <v>300</v>
      </c>
      <c r="D100" s="9" t="s">
        <v>316</v>
      </c>
      <c r="E100" s="9"/>
      <c r="F100" s="9"/>
      <c r="G100" s="1362"/>
    </row>
    <row r="101" spans="1:7">
      <c r="A101" s="1448">
        <v>326</v>
      </c>
      <c r="B101" s="1362">
        <v>8</v>
      </c>
      <c r="C101" s="1362" t="s">
        <v>300</v>
      </c>
      <c r="D101" s="9" t="s">
        <v>317</v>
      </c>
      <c r="E101" s="9"/>
      <c r="F101" s="9"/>
      <c r="G101" s="1362"/>
    </row>
    <row r="102" spans="1:7">
      <c r="A102" s="1448">
        <v>326.10000000000002</v>
      </c>
      <c r="B102" s="1362">
        <v>3</v>
      </c>
      <c r="C102" s="1362" t="s">
        <v>300</v>
      </c>
      <c r="D102" s="9" t="s">
        <v>318</v>
      </c>
      <c r="E102" s="9"/>
      <c r="F102" s="9"/>
      <c r="G102" s="1362"/>
    </row>
    <row r="103" spans="1:7">
      <c r="A103" s="1448">
        <v>326.10000000000002</v>
      </c>
      <c r="B103" s="1362">
        <v>4</v>
      </c>
      <c r="C103" s="1362" t="s">
        <v>300</v>
      </c>
      <c r="D103" s="9" t="s">
        <v>317</v>
      </c>
      <c r="E103" s="9"/>
      <c r="F103" s="9"/>
      <c r="G103" s="1362"/>
    </row>
    <row r="104" spans="1:7">
      <c r="A104" s="1448">
        <v>326.10000000000002</v>
      </c>
      <c r="B104" s="1362">
        <v>5</v>
      </c>
      <c r="C104" s="1362" t="s">
        <v>300</v>
      </c>
      <c r="D104" s="9" t="s">
        <v>316</v>
      </c>
      <c r="E104" s="9"/>
      <c r="F104" s="9"/>
      <c r="G104" s="1362"/>
    </row>
    <row r="105" spans="1:7">
      <c r="A105" s="1448">
        <v>326.10000000000002</v>
      </c>
      <c r="B105" s="1362">
        <v>6</v>
      </c>
      <c r="C105" s="1362" t="s">
        <v>300</v>
      </c>
      <c r="D105" s="9" t="s">
        <v>316</v>
      </c>
      <c r="E105" s="9"/>
      <c r="F105" s="9"/>
      <c r="G105" s="1362"/>
    </row>
    <row r="106" spans="1:7">
      <c r="A106" s="1448"/>
      <c r="B106" s="1362"/>
      <c r="C106" s="1362"/>
      <c r="D106" s="9"/>
      <c r="E106" s="9"/>
      <c r="F106" s="9"/>
      <c r="G106" s="1362"/>
    </row>
    <row r="107" spans="1:7" ht="15.6">
      <c r="A107" s="1448">
        <v>426.4</v>
      </c>
      <c r="B107" s="1362">
        <v>38</v>
      </c>
      <c r="C107" s="1825" t="s">
        <v>319</v>
      </c>
      <c r="D107" s="9" t="s">
        <v>320</v>
      </c>
      <c r="E107" s="9"/>
      <c r="F107" s="9"/>
      <c r="G107" s="1362"/>
    </row>
    <row r="108" spans="1:7">
      <c r="A108" s="1448"/>
      <c r="B108" s="1362"/>
      <c r="C108" s="1362"/>
      <c r="D108" s="9"/>
      <c r="E108" s="9" t="s">
        <v>3272</v>
      </c>
      <c r="F108" s="9" t="s">
        <v>3273</v>
      </c>
      <c r="G108" s="1362" t="s">
        <v>3274</v>
      </c>
    </row>
    <row r="109" spans="1:7">
      <c r="A109" s="1448"/>
      <c r="B109" s="1362"/>
      <c r="C109" s="1362"/>
      <c r="D109" s="9" t="s">
        <v>2419</v>
      </c>
      <c r="E109" s="9">
        <v>99</v>
      </c>
      <c r="F109" s="9">
        <v>201</v>
      </c>
      <c r="G109" s="1362">
        <v>3092</v>
      </c>
    </row>
    <row r="110" spans="1:7">
      <c r="A110" s="1448"/>
      <c r="B110" s="1362"/>
      <c r="C110" s="1362"/>
      <c r="D110" s="9" t="s">
        <v>2418</v>
      </c>
      <c r="E110" s="9">
        <v>21</v>
      </c>
      <c r="F110" s="9">
        <v>42</v>
      </c>
      <c r="G110" s="1362">
        <v>4820</v>
      </c>
    </row>
    <row r="111" spans="1:7">
      <c r="A111" s="1448"/>
      <c r="B111" s="1362"/>
      <c r="C111" s="1362"/>
      <c r="D111" s="9"/>
      <c r="E111" s="9"/>
      <c r="F111" s="9"/>
      <c r="G111" s="1362"/>
    </row>
    <row r="112" spans="1:7">
      <c r="A112" s="1448"/>
      <c r="B112" s="1362"/>
      <c r="C112" s="1362"/>
      <c r="D112" s="9" t="s">
        <v>321</v>
      </c>
      <c r="E112" s="9"/>
      <c r="F112" s="9"/>
      <c r="G112" s="1362"/>
    </row>
    <row r="113" spans="1:7">
      <c r="A113" s="1448"/>
      <c r="B113" s="1362"/>
      <c r="C113" s="1362"/>
      <c r="D113" s="9"/>
      <c r="E113" s="9" t="s">
        <v>3272</v>
      </c>
      <c r="F113" s="9" t="s">
        <v>3273</v>
      </c>
      <c r="G113" s="1362" t="s">
        <v>3274</v>
      </c>
    </row>
    <row r="114" spans="1:7">
      <c r="A114" s="1448"/>
      <c r="B114" s="1362"/>
      <c r="C114" s="1362"/>
      <c r="D114" s="9" t="s">
        <v>2419</v>
      </c>
      <c r="E114" s="9">
        <v>58</v>
      </c>
      <c r="F114" s="9">
        <v>92</v>
      </c>
      <c r="G114" s="1362">
        <v>329</v>
      </c>
    </row>
    <row r="115" spans="1:7">
      <c r="A115" s="1448"/>
      <c r="B115" s="1362"/>
      <c r="C115" s="1362"/>
      <c r="D115" s="9" t="s">
        <v>2418</v>
      </c>
      <c r="E115" s="9">
        <v>0</v>
      </c>
      <c r="F115" s="9">
        <v>0</v>
      </c>
      <c r="G115" s="1362">
        <v>0</v>
      </c>
    </row>
    <row r="116" spans="1:7">
      <c r="A116" s="1448"/>
      <c r="B116" s="1362"/>
      <c r="C116" s="1362"/>
      <c r="D116" s="9"/>
      <c r="E116" s="9"/>
      <c r="F116" s="9"/>
      <c r="G116" s="1362"/>
    </row>
    <row r="117" spans="1:7">
      <c r="A117" s="1448"/>
      <c r="B117" s="1362"/>
      <c r="C117" s="1362"/>
      <c r="D117" s="9" t="s">
        <v>3276</v>
      </c>
      <c r="E117" s="9"/>
      <c r="F117" s="9"/>
      <c r="G117" s="1362"/>
    </row>
    <row r="118" spans="1:7">
      <c r="A118" s="1448"/>
      <c r="B118" s="1362"/>
      <c r="C118" s="1362"/>
      <c r="D118" s="9" t="s">
        <v>323</v>
      </c>
      <c r="E118" s="9"/>
      <c r="F118" s="9">
        <v>137</v>
      </c>
      <c r="G118" s="1362"/>
    </row>
    <row r="119" spans="1:7">
      <c r="A119" s="1448"/>
      <c r="B119" s="1362"/>
      <c r="C119" s="1362"/>
      <c r="D119" s="9" t="s">
        <v>322</v>
      </c>
      <c r="E119" s="9"/>
      <c r="F119" s="9">
        <v>7</v>
      </c>
      <c r="G119" s="1362"/>
    </row>
    <row r="120" spans="1:7">
      <c r="A120" s="1448"/>
      <c r="B120" s="1362"/>
      <c r="C120" s="1362"/>
      <c r="D120" s="9" t="s">
        <v>324</v>
      </c>
      <c r="E120" s="9"/>
      <c r="F120" s="9">
        <v>14</v>
      </c>
      <c r="G120" s="1362"/>
    </row>
    <row r="121" spans="1:7">
      <c r="A121" s="1448"/>
      <c r="B121" s="1362"/>
      <c r="C121" s="1362"/>
      <c r="D121" s="9"/>
      <c r="E121" s="9"/>
      <c r="F121" s="9"/>
      <c r="G121" s="1362"/>
    </row>
    <row r="122" spans="1:7">
      <c r="A122" s="1448"/>
      <c r="B122" s="1362"/>
      <c r="C122" s="1362"/>
      <c r="D122" s="9" t="s">
        <v>3276</v>
      </c>
      <c r="E122" s="9"/>
      <c r="F122" s="9">
        <v>158</v>
      </c>
      <c r="G122" s="1362"/>
    </row>
    <row r="123" spans="1:7">
      <c r="A123" s="1448"/>
      <c r="B123" s="1362"/>
      <c r="C123" s="1362"/>
      <c r="D123" s="9" t="s">
        <v>4700</v>
      </c>
      <c r="E123" s="9"/>
      <c r="F123" s="9">
        <v>67</v>
      </c>
      <c r="G123" s="1362"/>
    </row>
    <row r="124" spans="1:7">
      <c r="A124" s="1448"/>
      <c r="B124" s="1362"/>
      <c r="C124" s="1362"/>
      <c r="D124" s="9"/>
      <c r="E124" s="9"/>
      <c r="F124" s="9"/>
      <c r="G124" s="1362"/>
    </row>
    <row r="125" spans="1:7">
      <c r="A125" s="1448"/>
      <c r="B125" s="1362"/>
      <c r="C125" s="1362"/>
      <c r="D125" s="9" t="s">
        <v>325</v>
      </c>
      <c r="E125" s="9"/>
      <c r="F125" s="9"/>
      <c r="G125" s="1362"/>
    </row>
    <row r="126" spans="1:7">
      <c r="A126" s="1448"/>
      <c r="B126" s="1362"/>
      <c r="C126" s="1362"/>
      <c r="D126" s="9" t="s">
        <v>326</v>
      </c>
      <c r="E126" s="9"/>
      <c r="F126" s="9"/>
      <c r="G126" s="1362"/>
    </row>
    <row r="127" spans="1:7">
      <c r="A127" s="1448"/>
      <c r="B127" s="1362"/>
      <c r="C127" s="1362"/>
      <c r="D127" s="9"/>
      <c r="E127" s="9"/>
      <c r="F127" s="9"/>
      <c r="G127" s="1362"/>
    </row>
    <row r="128" spans="1:7">
      <c r="A128" s="1448"/>
      <c r="B128" s="1362"/>
      <c r="C128" s="1362"/>
      <c r="D128" s="9"/>
      <c r="E128" s="9"/>
      <c r="F128" s="9"/>
      <c r="G128" s="1362"/>
    </row>
    <row r="129" spans="1:7">
      <c r="A129" s="1448"/>
      <c r="B129" s="1362"/>
      <c r="C129" s="1362"/>
      <c r="D129" s="9"/>
      <c r="E129" s="9"/>
      <c r="F129" s="9"/>
      <c r="G129" s="1362"/>
    </row>
    <row r="130" spans="1:7">
      <c r="A130" s="1448"/>
      <c r="B130" s="1362"/>
      <c r="C130" s="1362"/>
      <c r="D130" s="9"/>
      <c r="E130" s="9"/>
      <c r="F130" s="9"/>
      <c r="G130" s="1362"/>
    </row>
    <row r="131" spans="1:7">
      <c r="A131" s="1448"/>
      <c r="B131" s="1362"/>
      <c r="C131" s="1362"/>
      <c r="D131" s="9"/>
      <c r="E131" s="9"/>
      <c r="F131" s="9"/>
      <c r="G131" s="1362"/>
    </row>
    <row r="132" spans="1:7" ht="15.6" thickBot="1">
      <c r="A132" s="1576"/>
      <c r="B132" s="1383"/>
      <c r="C132" s="1383"/>
      <c r="D132" s="1043"/>
      <c r="E132" s="1043"/>
      <c r="F132" s="1043"/>
      <c r="G132" s="1383"/>
    </row>
    <row r="133" spans="1:7" ht="15.6">
      <c r="A133" s="1384" t="s">
        <v>676</v>
      </c>
      <c r="B133" s="9"/>
      <c r="C133" s="9"/>
      <c r="D133" s="9"/>
      <c r="E133" s="9"/>
      <c r="F133" s="9"/>
      <c r="G133" s="9"/>
    </row>
    <row r="134" spans="1:7">
      <c r="A134" s="12" t="s">
        <v>3723</v>
      </c>
      <c r="B134" s="12"/>
      <c r="C134" s="12"/>
      <c r="D134" s="12"/>
      <c r="E134" s="12"/>
      <c r="F134" s="12"/>
      <c r="G134" s="12"/>
    </row>
    <row r="135" spans="1:7">
      <c r="A135" s="9"/>
      <c r="B135" s="9"/>
      <c r="C135" s="9"/>
      <c r="D135" s="9"/>
      <c r="E135" s="9"/>
      <c r="F135" s="9"/>
      <c r="G135" s="9"/>
    </row>
  </sheetData>
  <customSheetViews>
    <customSheetView guid="{B03EE9F7-5DE6-4312-9CF8-68BFF35B892B}" scale="75" colorId="22" fitToPage="1">
      <selection activeCell="B10" sqref="B10"/>
      <pageMargins left="0.5" right="0.5" top="0" bottom="0" header="0.25" footer="0.25"/>
      <printOptions horizontalCentered="1" verticalCentered="1"/>
      <pageSetup scale="75" fitToHeight="2" orientation="portrait" horizontalDpi="300" verticalDpi="300" r:id="rId1"/>
      <headerFooter alignWithMargins="0"/>
    </customSheetView>
    <customSheetView guid="{6604920B-9A9A-4B1B-8001-ABFAE204A5A1}" scale="75" colorId="22" showPageBreaks="1" fitToPage="1">
      <selection activeCell="B10" sqref="B10"/>
      <pageMargins left="0.5" right="0.5" top="0" bottom="0" header="0.25" footer="0.25"/>
      <printOptions horizontalCentered="1" verticalCentered="1"/>
      <pageSetup scale="75" fitToHeight="2" orientation="portrait" horizontalDpi="300" verticalDpi="300" r:id="rId2"/>
      <headerFooter alignWithMargins="0"/>
    </customSheetView>
    <customSheetView guid="{725D19D6-B2FF-4AA6-9BA8-2C93787C1292}" scale="75" colorId="22" fitToPage="1" showRuler="0">
      <selection activeCell="B10" sqref="B10"/>
      <pageMargins left="0.5" right="0.5" top="0" bottom="0" header="0.25" footer="0.25"/>
      <printOptions horizontalCentered="1" verticalCentered="1"/>
      <pageSetup scale="75" fitToHeight="2" orientation="portrait" horizontalDpi="300" verticalDpi="300" r:id="rId3"/>
      <headerFooter alignWithMargins="0"/>
    </customSheetView>
    <customSheetView guid="{00D7FFF0-A637-4B2D-8964-7D108FE27DC9}" scale="75" colorId="22" fitToPage="1">
      <selection activeCell="E29" sqref="E29"/>
      <pageMargins left="0.5" right="0.5" top="0" bottom="0" header="0.25" footer="0.25"/>
      <printOptions horizontalCentered="1" verticalCentered="1"/>
      <pageSetup scale="75" fitToHeight="2" orientation="portrait" horizontalDpi="300" verticalDpi="300" r:id="rId4"/>
      <headerFooter alignWithMargins="0"/>
    </customSheetView>
    <customSheetView guid="{8930B103-E5CB-49CF-B279-92DC95584FC0}" scale="75" colorId="22" showPageBreaks="1" fitToPage="1">
      <selection activeCell="B10" sqref="B10"/>
      <pageMargins left="0.5" right="0.5" top="0" bottom="0" header="0.25" footer="0.25"/>
      <printOptions horizontalCentered="1" verticalCentered="1"/>
      <pageSetup scale="75" fitToHeight="2" orientation="portrait" horizontalDpi="300" verticalDpi="300" r:id="rId5"/>
      <headerFooter alignWithMargins="0"/>
    </customSheetView>
  </customSheetViews>
  <phoneticPr fontId="54" type="noConversion"/>
  <printOptions horizontalCentered="1" verticalCentered="1"/>
  <pageMargins left="0.5" right="0.5" top="0" bottom="0" header="0.25" footer="0.25"/>
  <pageSetup scale="73" fitToHeight="2" orientation="portrait" horizontalDpi="300" verticalDpi="300" r:id="rId6"/>
  <headerFooter alignWithMargins="0"/>
  <rowBreaks count="1" manualBreakCount="1">
    <brk id="68" max="16383" man="1"/>
  </rowBreaks>
  <legacyDrawing r:id="rId7"/>
</worksheet>
</file>

<file path=xl/worksheets/sheet75.xml><?xml version="1.0" encoding="utf-8"?>
<worksheet xmlns="http://schemas.openxmlformats.org/spreadsheetml/2006/main" xmlns:r="http://schemas.openxmlformats.org/officeDocument/2006/relationships">
  <sheetPr transitionEvaluation="1"/>
  <dimension ref="A1:H607"/>
  <sheetViews>
    <sheetView defaultGridColor="0" colorId="22" zoomScale="85" zoomScaleNormal="85" workbookViewId="0"/>
  </sheetViews>
  <sheetFormatPr defaultColWidth="9.6328125" defaultRowHeight="15"/>
  <cols>
    <col min="1" max="1" width="45.6328125" style="9" customWidth="1"/>
    <col min="2" max="2" width="30.6328125" style="9" customWidth="1"/>
    <col min="3" max="3" width="15.6328125" style="9" customWidth="1"/>
    <col min="4" max="16384" width="9.6328125" style="9"/>
  </cols>
  <sheetData>
    <row r="1" spans="1:8" ht="15.6">
      <c r="A1" s="71" t="s">
        <v>2247</v>
      </c>
      <c r="B1" s="71"/>
      <c r="C1" s="71"/>
      <c r="D1" s="115"/>
      <c r="E1" s="115"/>
      <c r="F1" s="69"/>
    </row>
    <row r="2" spans="1:8" ht="15.6">
      <c r="A2" s="71"/>
      <c r="B2" s="71"/>
      <c r="C2" s="71"/>
      <c r="D2" s="115"/>
      <c r="E2" s="115"/>
    </row>
    <row r="3" spans="1:8" ht="15" customHeight="1">
      <c r="A3" s="71" t="s">
        <v>2755</v>
      </c>
      <c r="B3" s="69"/>
      <c r="C3" s="71"/>
      <c r="D3" s="115"/>
      <c r="E3" s="115"/>
    </row>
    <row r="4" spans="1:8" ht="15" customHeight="1">
      <c r="A4" s="71" t="s">
        <v>2248</v>
      </c>
      <c r="B4" s="69"/>
      <c r="C4" s="71"/>
      <c r="D4" s="115"/>
      <c r="E4" s="115"/>
    </row>
    <row r="5" spans="1:8" ht="15.6">
      <c r="A5" s="71" t="s">
        <v>2249</v>
      </c>
      <c r="B5" s="69"/>
      <c r="C5" s="71"/>
      <c r="D5" s="115"/>
      <c r="E5" s="115"/>
    </row>
    <row r="6" spans="1:8" ht="15.6">
      <c r="A6" s="115"/>
      <c r="B6" s="17"/>
      <c r="C6" s="115"/>
      <c r="D6" s="115"/>
      <c r="E6" s="115"/>
    </row>
    <row r="7" spans="1:8" ht="21">
      <c r="A7" s="847" t="str">
        <f>'Data Sheet'!$C$25</f>
        <v>Rochester Gas &amp; Electric Corporation</v>
      </c>
      <c r="B7" s="69"/>
      <c r="C7" s="71"/>
      <c r="D7" s="115"/>
      <c r="E7" s="115"/>
    </row>
    <row r="8" spans="1:8" ht="17.399999999999999">
      <c r="A8" s="480" t="str">
        <f>'Data Sheet'!$C$38</f>
        <v>12/31/2013</v>
      </c>
      <c r="B8" s="69"/>
      <c r="C8" s="69"/>
    </row>
    <row r="9" spans="1:8">
      <c r="A9" s="17"/>
      <c r="B9" s="18"/>
      <c r="C9" s="18"/>
      <c r="D9" s="19"/>
      <c r="E9" s="18"/>
      <c r="F9" s="69"/>
      <c r="G9" s="69"/>
      <c r="H9" s="18"/>
    </row>
    <row r="10" spans="1:8" ht="15.6">
      <c r="A10" s="71" t="s">
        <v>2250</v>
      </c>
      <c r="B10" s="18"/>
      <c r="C10" s="18"/>
      <c r="D10" s="19"/>
      <c r="E10" s="18"/>
      <c r="F10" s="69"/>
      <c r="G10" s="69"/>
      <c r="H10" s="18"/>
    </row>
    <row r="11" spans="1:8" ht="15.6">
      <c r="A11" s="71" t="s">
        <v>2251</v>
      </c>
      <c r="B11" s="18"/>
      <c r="C11" s="18"/>
      <c r="D11" s="19"/>
      <c r="E11" s="18"/>
      <c r="F11" s="69"/>
      <c r="G11" s="69"/>
      <c r="H11" s="18"/>
    </row>
    <row r="12" spans="1:8" ht="15.6">
      <c r="A12" s="71"/>
      <c r="B12" s="18"/>
      <c r="C12" s="18"/>
      <c r="D12" s="19"/>
      <c r="E12" s="18"/>
      <c r="F12" s="69"/>
      <c r="G12" s="69"/>
      <c r="H12" s="18"/>
    </row>
    <row r="14" spans="1:8" ht="15.6">
      <c r="A14" s="115"/>
      <c r="B14" s="804" t="s">
        <v>2252</v>
      </c>
    </row>
    <row r="15" spans="1:8" ht="15.6">
      <c r="A15" s="17"/>
      <c r="B15" s="804" t="s">
        <v>2253</v>
      </c>
      <c r="C15" s="115"/>
    </row>
    <row r="16" spans="1:8" ht="15.6">
      <c r="A16" s="804" t="s">
        <v>2141</v>
      </c>
      <c r="B16" s="115"/>
      <c r="C16" s="1583" t="str">
        <f>'Data Sheet'!C38</f>
        <v>12/31/2013</v>
      </c>
    </row>
    <row r="17" spans="1:3">
      <c r="A17" s="17" t="s">
        <v>2254</v>
      </c>
      <c r="B17" s="17" t="s">
        <v>2255</v>
      </c>
      <c r="C17" s="482">
        <f>'200201'!E21+'110113'!H14</f>
        <v>1977892669</v>
      </c>
    </row>
    <row r="18" spans="1:3">
      <c r="A18" s="17" t="s">
        <v>2256</v>
      </c>
      <c r="B18" s="17" t="s">
        <v>2257</v>
      </c>
      <c r="C18" s="374">
        <f>'200201'!E22+'110113'!H15</f>
        <v>551503162</v>
      </c>
    </row>
    <row r="19" spans="1:3">
      <c r="A19" s="17" t="s">
        <v>2258</v>
      </c>
      <c r="B19" s="17" t="s">
        <v>2259</v>
      </c>
      <c r="C19" s="374">
        <f>C17-C18</f>
        <v>1426389507</v>
      </c>
    </row>
    <row r="20" spans="1:3">
      <c r="A20" s="17"/>
      <c r="B20" s="17"/>
      <c r="C20" s="374"/>
    </row>
    <row r="21" spans="1:3">
      <c r="A21" s="17" t="s">
        <v>2260</v>
      </c>
      <c r="B21" s="17" t="s">
        <v>2261</v>
      </c>
      <c r="C21" s="374">
        <f>'200201'!F21+'110113'!H19</f>
        <v>722232583</v>
      </c>
    </row>
    <row r="22" spans="1:3">
      <c r="A22" s="17" t="s">
        <v>2256</v>
      </c>
      <c r="B22" s="17" t="s">
        <v>2262</v>
      </c>
      <c r="C22" s="374">
        <f>'200201'!F22</f>
        <v>280590851</v>
      </c>
    </row>
    <row r="23" spans="1:3">
      <c r="A23" s="17" t="s">
        <v>2263</v>
      </c>
      <c r="B23" s="17" t="s">
        <v>2259</v>
      </c>
      <c r="C23" s="374">
        <f>C21-C22</f>
        <v>441641732</v>
      </c>
    </row>
    <row r="24" spans="1:3">
      <c r="A24" s="17"/>
      <c r="B24" s="17"/>
      <c r="C24" s="374"/>
    </row>
    <row r="25" spans="1:3">
      <c r="A25" s="17" t="s">
        <v>2264</v>
      </c>
      <c r="B25" s="17" t="s">
        <v>2259</v>
      </c>
      <c r="C25" s="374">
        <f>C29-C17-C21</f>
        <v>253635612</v>
      </c>
    </row>
    <row r="26" spans="1:3">
      <c r="A26" s="17" t="s">
        <v>2256</v>
      </c>
      <c r="B26" s="17" t="s">
        <v>2259</v>
      </c>
      <c r="C26" s="374">
        <f>C30-C18-C22</f>
        <v>138862314</v>
      </c>
    </row>
    <row r="27" spans="1:3">
      <c r="A27" s="17" t="s">
        <v>2265</v>
      </c>
      <c r="B27" s="17" t="s">
        <v>2259</v>
      </c>
      <c r="C27" s="374">
        <f>C25-C26</f>
        <v>114773298</v>
      </c>
    </row>
    <row r="28" spans="1:3">
      <c r="A28" s="17"/>
      <c r="B28" s="17"/>
      <c r="C28" s="374"/>
    </row>
    <row r="29" spans="1:3">
      <c r="A29" s="17" t="s">
        <v>2266</v>
      </c>
      <c r="B29" s="17" t="s">
        <v>2267</v>
      </c>
      <c r="C29" s="374">
        <f>SUM('110113'!H11,'110113'!H14,'110113'!H18,'110113'!H19)</f>
        <v>2953760864</v>
      </c>
    </row>
    <row r="30" spans="1:3">
      <c r="A30" s="17" t="s">
        <v>2256</v>
      </c>
      <c r="B30" s="17" t="s">
        <v>2268</v>
      </c>
      <c r="C30" s="374">
        <f>SUM('110113'!H12,'110113'!H15)</f>
        <v>970956327</v>
      </c>
    </row>
    <row r="31" spans="1:3" ht="15.6">
      <c r="A31" s="115" t="s">
        <v>2269</v>
      </c>
      <c r="B31" s="17" t="s">
        <v>2259</v>
      </c>
      <c r="C31" s="374">
        <f>C29-C30</f>
        <v>1982804537</v>
      </c>
    </row>
    <row r="32" spans="1:3">
      <c r="A32" s="17"/>
      <c r="B32" s="17"/>
      <c r="C32" s="374"/>
    </row>
    <row r="33" spans="1:3" ht="15.6">
      <c r="A33" s="804" t="s">
        <v>4743</v>
      </c>
      <c r="B33" s="115"/>
      <c r="C33" s="374"/>
    </row>
    <row r="34" spans="1:3">
      <c r="A34" s="17" t="s">
        <v>2270</v>
      </c>
      <c r="B34" s="17" t="s">
        <v>2271</v>
      </c>
      <c r="C34" s="374">
        <f>'110113'!H21</f>
        <v>3654831</v>
      </c>
    </row>
    <row r="35" spans="1:3">
      <c r="A35" s="17" t="s">
        <v>2291</v>
      </c>
      <c r="B35" s="17" t="s">
        <v>2292</v>
      </c>
      <c r="C35" s="374">
        <f>-'110113'!H22</f>
        <v>-970034</v>
      </c>
    </row>
    <row r="36" spans="1:3">
      <c r="A36" s="17" t="s">
        <v>2293</v>
      </c>
      <c r="B36" s="17" t="s">
        <v>2294</v>
      </c>
      <c r="C36" s="374">
        <f>'110113'!H23</f>
        <v>0</v>
      </c>
    </row>
    <row r="37" spans="1:3">
      <c r="A37" s="17" t="s">
        <v>4022</v>
      </c>
      <c r="B37" s="17" t="s">
        <v>2295</v>
      </c>
      <c r="C37" s="374">
        <f>'110113'!H24</f>
        <v>0</v>
      </c>
    </row>
    <row r="38" spans="1:3">
      <c r="A38" s="17" t="s">
        <v>2296</v>
      </c>
      <c r="B38" s="17" t="s">
        <v>2297</v>
      </c>
      <c r="C38" s="374">
        <f>'110113'!H27</f>
        <v>185025</v>
      </c>
    </row>
    <row r="39" spans="1:3">
      <c r="A39" s="17" t="s">
        <v>2298</v>
      </c>
      <c r="B39" s="17" t="s">
        <v>2259</v>
      </c>
      <c r="C39" s="374">
        <f>C40-SUM(C34:C38)</f>
        <v>7243610</v>
      </c>
    </row>
    <row r="40" spans="1:3" ht="15.6">
      <c r="A40" s="115" t="s">
        <v>2299</v>
      </c>
      <c r="B40" s="17" t="s">
        <v>2300</v>
      </c>
      <c r="C40" s="374">
        <f>'110113'!H30</f>
        <v>10113432</v>
      </c>
    </row>
    <row r="42" spans="1:3" ht="15.6">
      <c r="A42" s="804" t="s">
        <v>4763</v>
      </c>
      <c r="B42" s="115"/>
    </row>
    <row r="43" spans="1:3">
      <c r="A43" s="17" t="s">
        <v>2301</v>
      </c>
      <c r="B43" s="17" t="s">
        <v>2302</v>
      </c>
      <c r="C43" s="374">
        <f>'110113'!H32</f>
        <v>4996130</v>
      </c>
    </row>
    <row r="44" spans="1:3">
      <c r="A44" s="17" t="s">
        <v>2303</v>
      </c>
      <c r="B44" s="17" t="s">
        <v>2304</v>
      </c>
      <c r="C44" s="374">
        <f>'110113'!H33</f>
        <v>0</v>
      </c>
    </row>
    <row r="45" spans="1:3">
      <c r="A45" s="17" t="s">
        <v>2305</v>
      </c>
      <c r="B45" s="17" t="s">
        <v>2306</v>
      </c>
      <c r="C45" s="374">
        <f>'110113'!H34</f>
        <v>163068</v>
      </c>
    </row>
    <row r="46" spans="1:3">
      <c r="A46" s="17" t="s">
        <v>2307</v>
      </c>
      <c r="B46" s="17" t="s">
        <v>2308</v>
      </c>
      <c r="C46" s="374">
        <f>'110113'!H35</f>
        <v>0</v>
      </c>
    </row>
    <row r="47" spans="1:3">
      <c r="A47" s="17" t="s">
        <v>2309</v>
      </c>
      <c r="B47" s="17" t="s">
        <v>2310</v>
      </c>
      <c r="C47" s="374">
        <f>'110113'!H36</f>
        <v>0</v>
      </c>
    </row>
    <row r="48" spans="1:3">
      <c r="A48" s="17" t="s">
        <v>2311</v>
      </c>
      <c r="B48" s="17" t="s">
        <v>2312</v>
      </c>
      <c r="C48" s="374">
        <f>SUM('110113'!H37,'110113'!H38)</f>
        <v>154482883</v>
      </c>
    </row>
    <row r="49" spans="1:3">
      <c r="A49" s="17" t="s">
        <v>5210</v>
      </c>
      <c r="B49" s="17" t="s">
        <v>5211</v>
      </c>
      <c r="C49" s="374">
        <f>-'110113'!H39</f>
        <v>-24625000</v>
      </c>
    </row>
    <row r="50" spans="1:3">
      <c r="A50" s="17" t="s">
        <v>5212</v>
      </c>
      <c r="B50" s="17" t="s">
        <v>1636</v>
      </c>
      <c r="C50" s="374">
        <f>'110113'!H40</f>
        <v>0</v>
      </c>
    </row>
    <row r="51" spans="1:3">
      <c r="A51" s="17" t="s">
        <v>1637</v>
      </c>
      <c r="B51" s="17" t="s">
        <v>1638</v>
      </c>
      <c r="C51" s="374">
        <f>'110113'!H41</f>
        <v>5837113</v>
      </c>
    </row>
    <row r="52" spans="1:3">
      <c r="A52" s="17" t="s">
        <v>1639</v>
      </c>
      <c r="B52" s="17" t="s">
        <v>1640</v>
      </c>
      <c r="C52" s="374">
        <f>SUM('110113'!H42:H49)-'110113'!H50+'110113'!H51</f>
        <v>10218284</v>
      </c>
    </row>
    <row r="53" spans="1:3">
      <c r="A53" s="17" t="s">
        <v>1641</v>
      </c>
      <c r="B53" s="17" t="s">
        <v>1642</v>
      </c>
      <c r="C53" s="374">
        <f>'110113'!H52</f>
        <v>18497791</v>
      </c>
    </row>
    <row r="54" spans="1:3">
      <c r="A54" s="17" t="s">
        <v>1643</v>
      </c>
      <c r="B54" s="17" t="s">
        <v>1644</v>
      </c>
      <c r="C54" s="374">
        <f>'110113'!H53</f>
        <v>0</v>
      </c>
    </row>
    <row r="55" spans="1:3">
      <c r="A55" s="17" t="s">
        <v>1645</v>
      </c>
      <c r="B55" s="17" t="s">
        <v>1646</v>
      </c>
      <c r="C55" s="374">
        <f>SUM('110113'!H54,'110113'!H55)</f>
        <v>33667017</v>
      </c>
    </row>
    <row r="56" spans="1:3">
      <c r="A56" s="17" t="s">
        <v>1647</v>
      </c>
      <c r="B56" s="17" t="s">
        <v>1648</v>
      </c>
      <c r="C56" s="374">
        <f>'110113'!H56</f>
        <v>20083</v>
      </c>
    </row>
    <row r="57" spans="1:3">
      <c r="A57" s="17" t="s">
        <v>1649</v>
      </c>
      <c r="B57" s="17" t="s">
        <v>1650</v>
      </c>
      <c r="C57" s="374">
        <f>'110113'!H57</f>
        <v>0</v>
      </c>
    </row>
    <row r="58" spans="1:3">
      <c r="A58" s="17" t="s">
        <v>1651</v>
      </c>
      <c r="B58" s="17" t="s">
        <v>1652</v>
      </c>
      <c r="C58" s="374">
        <f>'110113'!H58</f>
        <v>45990604</v>
      </c>
    </row>
    <row r="59" spans="1:3">
      <c r="A59" s="17" t="s">
        <v>1653</v>
      </c>
      <c r="B59" s="17" t="s">
        <v>1654</v>
      </c>
      <c r="C59" s="374">
        <f>'110113'!H59</f>
        <v>12696029</v>
      </c>
    </row>
    <row r="60" spans="1:3" ht="15.6">
      <c r="A60" s="115" t="s">
        <v>1655</v>
      </c>
      <c r="B60" s="17" t="s">
        <v>2259</v>
      </c>
      <c r="C60" s="374">
        <f>SUM(C43:C59)</f>
        <v>261944002</v>
      </c>
    </row>
    <row r="63" spans="1:3" ht="15.6">
      <c r="A63" s="804" t="s">
        <v>3551</v>
      </c>
      <c r="B63" s="115"/>
    </row>
    <row r="64" spans="1:3">
      <c r="A64" s="17" t="s">
        <v>1656</v>
      </c>
      <c r="B64" s="17" t="s">
        <v>1657</v>
      </c>
      <c r="C64" s="374">
        <f>'110113'!H75</f>
        <v>11308942</v>
      </c>
    </row>
    <row r="65" spans="1:3">
      <c r="A65" s="17" t="s">
        <v>4028</v>
      </c>
      <c r="B65" s="17" t="s">
        <v>1658</v>
      </c>
      <c r="C65" s="374">
        <f>SUM('110113'!H76:H77)</f>
        <v>0</v>
      </c>
    </row>
    <row r="66" spans="1:3">
      <c r="A66" s="17" t="s">
        <v>1659</v>
      </c>
      <c r="B66" s="17" t="s">
        <v>1660</v>
      </c>
      <c r="C66" s="374">
        <f>SUM('110113'!H79:H80)</f>
        <v>1195417</v>
      </c>
    </row>
    <row r="67" spans="1:3">
      <c r="A67" s="17" t="s">
        <v>573</v>
      </c>
      <c r="B67" s="17" t="s">
        <v>1661</v>
      </c>
      <c r="C67" s="374">
        <f>'110113'!H81</f>
        <v>0</v>
      </c>
    </row>
    <row r="68" spans="1:3">
      <c r="A68" s="17" t="s">
        <v>1662</v>
      </c>
      <c r="B68" s="17" t="s">
        <v>1663</v>
      </c>
      <c r="C68" s="374">
        <f>'110113'!H82</f>
        <v>0</v>
      </c>
    </row>
    <row r="69" spans="1:3">
      <c r="A69" s="17" t="s">
        <v>4034</v>
      </c>
      <c r="B69" s="17" t="s">
        <v>1664</v>
      </c>
      <c r="C69" s="374">
        <f>SUM('110113'!H78,'110113'!H83,'110113'!H86,'110113'!H88)</f>
        <v>448457284</v>
      </c>
    </row>
    <row r="70" spans="1:3">
      <c r="A70" s="17" t="s">
        <v>1665</v>
      </c>
      <c r="B70" s="17" t="s">
        <v>1666</v>
      </c>
      <c r="C70" s="374">
        <f>'110113'!H84</f>
        <v>0</v>
      </c>
    </row>
    <row r="71" spans="1:3">
      <c r="A71" s="17" t="s">
        <v>1667</v>
      </c>
      <c r="B71" s="17" t="s">
        <v>596</v>
      </c>
      <c r="C71" s="374">
        <f>'110113'!H85</f>
        <v>0</v>
      </c>
    </row>
    <row r="72" spans="1:3">
      <c r="A72" s="17" t="s">
        <v>597</v>
      </c>
      <c r="B72" s="17" t="s">
        <v>598</v>
      </c>
      <c r="C72" s="374">
        <f>'110113'!H87</f>
        <v>165742160</v>
      </c>
    </row>
    <row r="73" spans="1:3" ht="15.6">
      <c r="A73" s="115" t="s">
        <v>599</v>
      </c>
      <c r="B73" s="17" t="s">
        <v>2259</v>
      </c>
      <c r="C73" s="374">
        <f>SUM(C64:C72)</f>
        <v>626703803</v>
      </c>
    </row>
    <row r="75" spans="1:3" ht="15.6">
      <c r="A75" s="115" t="s">
        <v>600</v>
      </c>
      <c r="B75" s="17" t="s">
        <v>601</v>
      </c>
      <c r="C75" s="848">
        <f>C31+C40+C60+C73</f>
        <v>2881565774</v>
      </c>
    </row>
    <row r="76" spans="1:3" ht="15.6">
      <c r="A76" s="17"/>
      <c r="B76" s="115"/>
      <c r="C76" s="115"/>
    </row>
    <row r="78" spans="1:3" ht="17.399999999999999">
      <c r="A78" s="480" t="s">
        <v>2250</v>
      </c>
      <c r="B78" s="480"/>
      <c r="C78" s="480"/>
    </row>
    <row r="79" spans="1:3" ht="17.399999999999999">
      <c r="A79" s="480" t="s">
        <v>602</v>
      </c>
      <c r="B79" s="480"/>
      <c r="C79" s="480"/>
    </row>
    <row r="80" spans="1:3" ht="17.399999999999999">
      <c r="A80" s="480"/>
      <c r="B80" s="480"/>
      <c r="C80" s="480"/>
    </row>
    <row r="81" spans="1:3" ht="15.6">
      <c r="A81" s="71"/>
      <c r="B81" s="71"/>
      <c r="C81" s="71"/>
    </row>
    <row r="82" spans="1:3" ht="15.6">
      <c r="A82" s="115"/>
      <c r="B82" s="115"/>
      <c r="C82" s="115"/>
    </row>
    <row r="83" spans="1:3" ht="15.6">
      <c r="A83" s="115"/>
      <c r="B83" s="804" t="s">
        <v>2252</v>
      </c>
    </row>
    <row r="84" spans="1:3" ht="15.6">
      <c r="A84" s="17"/>
      <c r="B84" s="804" t="s">
        <v>2253</v>
      </c>
      <c r="C84" s="804" t="str">
        <f>$C$16</f>
        <v>12/31/2013</v>
      </c>
    </row>
    <row r="85" spans="1:3" ht="15.6">
      <c r="A85" s="804" t="s">
        <v>2056</v>
      </c>
      <c r="B85" s="115"/>
      <c r="C85" s="374" t="s">
        <v>1418</v>
      </c>
    </row>
    <row r="86" spans="1:3">
      <c r="A86" s="17" t="s">
        <v>603</v>
      </c>
      <c r="B86" s="17" t="s">
        <v>604</v>
      </c>
      <c r="C86" s="374">
        <f>'110113'!H135</f>
        <v>194429065</v>
      </c>
    </row>
    <row r="87" spans="1:3">
      <c r="A87" s="17" t="s">
        <v>605</v>
      </c>
      <c r="B87" s="17" t="s">
        <v>606</v>
      </c>
      <c r="C87" s="374">
        <f>'110113'!H136</f>
        <v>0</v>
      </c>
    </row>
    <row r="88" spans="1:3">
      <c r="A88" s="17" t="s">
        <v>607</v>
      </c>
      <c r="B88" s="17" t="s">
        <v>608</v>
      </c>
      <c r="C88" s="374">
        <f>'110113'!H137</f>
        <v>0</v>
      </c>
    </row>
    <row r="89" spans="1:3">
      <c r="A89" s="17" t="s">
        <v>609</v>
      </c>
      <c r="B89" s="17" t="s">
        <v>610</v>
      </c>
      <c r="C89" s="374">
        <f>'110113'!H138</f>
        <v>0</v>
      </c>
    </row>
    <row r="90" spans="1:3">
      <c r="A90" s="17" t="s">
        <v>611</v>
      </c>
      <c r="B90" s="17" t="s">
        <v>612</v>
      </c>
      <c r="C90" s="374">
        <f>'110113'!H139</f>
        <v>519192263</v>
      </c>
    </row>
    <row r="91" spans="1:3">
      <c r="A91" s="17" t="s">
        <v>613</v>
      </c>
      <c r="B91" s="17" t="s">
        <v>614</v>
      </c>
      <c r="C91" s="374">
        <f>'110113'!H140</f>
        <v>25869358</v>
      </c>
    </row>
    <row r="92" spans="1:3">
      <c r="A92" s="17" t="s">
        <v>615</v>
      </c>
      <c r="B92" s="17" t="s">
        <v>616</v>
      </c>
      <c r="C92" s="374">
        <f>'110113'!H141</f>
        <v>0</v>
      </c>
    </row>
    <row r="93" spans="1:3">
      <c r="A93" s="17" t="s">
        <v>1282</v>
      </c>
      <c r="B93" s="17" t="s">
        <v>2954</v>
      </c>
      <c r="C93" s="374">
        <f>-'110113'!H142-'110113'!H143</f>
        <v>-15118364</v>
      </c>
    </row>
    <row r="94" spans="1:3">
      <c r="A94" s="17" t="s">
        <v>2955</v>
      </c>
      <c r="B94" s="17" t="s">
        <v>2956</v>
      </c>
      <c r="C94" s="374">
        <f>'110113'!H144</f>
        <v>180405486</v>
      </c>
    </row>
    <row r="95" spans="1:3">
      <c r="A95" s="17" t="s">
        <v>2957</v>
      </c>
      <c r="B95" s="17" t="s">
        <v>2958</v>
      </c>
      <c r="C95" s="374">
        <f>'110113'!H145</f>
        <v>0</v>
      </c>
    </row>
    <row r="96" spans="1:3">
      <c r="A96" s="17" t="s">
        <v>2959</v>
      </c>
      <c r="B96" s="17" t="s">
        <v>2929</v>
      </c>
      <c r="C96" s="374">
        <f>-'110113'!H146</f>
        <v>-117238170</v>
      </c>
    </row>
    <row r="97" spans="1:3" ht="15.6">
      <c r="A97" s="115" t="s">
        <v>2930</v>
      </c>
      <c r="B97" s="17" t="s">
        <v>2259</v>
      </c>
      <c r="C97" s="374">
        <f>SUM(C86:C96)</f>
        <v>787539638</v>
      </c>
    </row>
    <row r="99" spans="1:3" ht="15.6">
      <c r="A99" s="804" t="s">
        <v>2013</v>
      </c>
      <c r="B99" s="115"/>
    </row>
    <row r="100" spans="1:3">
      <c r="A100" s="17" t="s">
        <v>2931</v>
      </c>
      <c r="B100" s="17" t="s">
        <v>2932</v>
      </c>
      <c r="C100" s="374">
        <f>'110113'!H150</f>
        <v>707850000</v>
      </c>
    </row>
    <row r="101" spans="1:3">
      <c r="A101" s="17" t="s">
        <v>2933</v>
      </c>
      <c r="B101" s="17" t="s">
        <v>2934</v>
      </c>
      <c r="C101" s="374">
        <f>-'110113'!H151</f>
        <v>0</v>
      </c>
    </row>
    <row r="102" spans="1:3">
      <c r="A102" s="17" t="s">
        <v>2935</v>
      </c>
      <c r="B102" s="17" t="s">
        <v>2936</v>
      </c>
      <c r="C102" s="374">
        <f>'110113'!H152</f>
        <v>0</v>
      </c>
    </row>
    <row r="103" spans="1:3">
      <c r="A103" s="17" t="s">
        <v>2937</v>
      </c>
      <c r="B103" s="17" t="s">
        <v>4356</v>
      </c>
      <c r="C103" s="374">
        <f>'110113'!H153</f>
        <v>0</v>
      </c>
    </row>
    <row r="104" spans="1:3">
      <c r="A104" s="17" t="s">
        <v>4357</v>
      </c>
      <c r="B104" s="17" t="s">
        <v>4358</v>
      </c>
      <c r="C104" s="374">
        <f>'110113'!H154</f>
        <v>0</v>
      </c>
    </row>
    <row r="105" spans="1:3">
      <c r="A105" s="17" t="s">
        <v>4359</v>
      </c>
      <c r="B105" s="17" t="s">
        <v>4360</v>
      </c>
      <c r="C105" s="374">
        <f>-'110113'!H155</f>
        <v>-740463</v>
      </c>
    </row>
    <row r="106" spans="1:3" ht="15.6">
      <c r="A106" s="115" t="s">
        <v>4361</v>
      </c>
      <c r="B106" s="17" t="s">
        <v>2259</v>
      </c>
      <c r="C106" s="374">
        <f>SUM(C100:C105)</f>
        <v>707109537</v>
      </c>
    </row>
    <row r="107" spans="1:3">
      <c r="A107" s="17"/>
      <c r="B107" s="17"/>
      <c r="C107" s="374"/>
    </row>
    <row r="108" spans="1:3" ht="15.6">
      <c r="A108" s="804" t="s">
        <v>775</v>
      </c>
      <c r="B108" s="115"/>
      <c r="C108" s="374"/>
    </row>
    <row r="109" spans="1:3">
      <c r="A109" s="17" t="s">
        <v>4362</v>
      </c>
      <c r="B109" s="17" t="s">
        <v>4363</v>
      </c>
      <c r="C109" s="374">
        <f>'110113'!H168</f>
        <v>0</v>
      </c>
    </row>
    <row r="110" spans="1:3">
      <c r="A110" s="17" t="s">
        <v>4364</v>
      </c>
      <c r="B110" s="17" t="s">
        <v>4365</v>
      </c>
      <c r="C110" s="374">
        <f>'110113'!H169</f>
        <v>112952786</v>
      </c>
    </row>
    <row r="111" spans="1:3">
      <c r="A111" s="17" t="s">
        <v>4366</v>
      </c>
      <c r="B111" s="17" t="s">
        <v>4367</v>
      </c>
      <c r="C111" s="374">
        <f>'110113'!H170</f>
        <v>55080000</v>
      </c>
    </row>
    <row r="112" spans="1:3">
      <c r="A112" s="17" t="s">
        <v>4368</v>
      </c>
      <c r="B112" s="17" t="s">
        <v>4369</v>
      </c>
      <c r="C112" s="374">
        <f>'110113'!H171</f>
        <v>10843911</v>
      </c>
    </row>
    <row r="113" spans="1:3">
      <c r="A113" s="17" t="s">
        <v>4370</v>
      </c>
      <c r="B113" s="17" t="s">
        <v>4371</v>
      </c>
      <c r="C113" s="374">
        <f>'110113'!H172</f>
        <v>4617711</v>
      </c>
    </row>
    <row r="114" spans="1:3">
      <c r="A114" s="17" t="s">
        <v>3651</v>
      </c>
      <c r="B114" s="17" t="s">
        <v>4372</v>
      </c>
      <c r="C114" s="374">
        <f>'110113'!H173</f>
        <v>23717389</v>
      </c>
    </row>
    <row r="115" spans="1:3">
      <c r="A115" s="17" t="s">
        <v>4373</v>
      </c>
      <c r="B115" s="17" t="s">
        <v>4374</v>
      </c>
      <c r="C115" s="374">
        <f>'110113'!H174</f>
        <v>14054600</v>
      </c>
    </row>
    <row r="116" spans="1:3">
      <c r="A116" s="17" t="s">
        <v>4375</v>
      </c>
      <c r="B116" s="17" t="s">
        <v>4376</v>
      </c>
      <c r="C116" s="374">
        <f>'110113'!H175</f>
        <v>0</v>
      </c>
    </row>
    <row r="117" spans="1:3">
      <c r="A117" s="17" t="s">
        <v>4377</v>
      </c>
      <c r="B117" s="17" t="s">
        <v>4378</v>
      </c>
      <c r="C117" s="374">
        <f>'110113'!H176</f>
        <v>0</v>
      </c>
    </row>
    <row r="118" spans="1:3">
      <c r="A118" s="17" t="s">
        <v>4379</v>
      </c>
      <c r="B118" s="17" t="s">
        <v>4380</v>
      </c>
      <c r="C118" s="374">
        <f>'110113'!H177</f>
        <v>0</v>
      </c>
    </row>
    <row r="119" spans="1:3">
      <c r="A119" s="17" t="s">
        <v>4381</v>
      </c>
      <c r="B119" s="17" t="s">
        <v>4382</v>
      </c>
      <c r="C119" s="374">
        <f>'110113'!H178</f>
        <v>74864</v>
      </c>
    </row>
    <row r="120" spans="1:3">
      <c r="A120" s="17" t="s">
        <v>4383</v>
      </c>
      <c r="B120" s="17" t="s">
        <v>4384</v>
      </c>
      <c r="C120" s="374">
        <f>SUM('110113'!H179:H180)</f>
        <v>58300210</v>
      </c>
    </row>
    <row r="121" spans="1:3" ht="15.6">
      <c r="A121" s="804" t="s">
        <v>4385</v>
      </c>
      <c r="B121" s="17" t="s">
        <v>2259</v>
      </c>
      <c r="C121" s="374">
        <f>SUM(C109:C120)</f>
        <v>279641471</v>
      </c>
    </row>
    <row r="122" spans="1:3">
      <c r="A122" s="17"/>
      <c r="B122" s="17"/>
      <c r="C122" s="374"/>
    </row>
    <row r="123" spans="1:3" ht="15.6">
      <c r="A123" s="804" t="s">
        <v>793</v>
      </c>
      <c r="B123" s="115"/>
      <c r="C123" s="374"/>
    </row>
    <row r="124" spans="1:3">
      <c r="A124" s="17" t="s">
        <v>4386</v>
      </c>
      <c r="B124" s="17" t="s">
        <v>4387</v>
      </c>
      <c r="C124" s="374">
        <f>'110113'!H199</f>
        <v>0</v>
      </c>
    </row>
    <row r="125" spans="1:3">
      <c r="A125" s="17" t="s">
        <v>1297</v>
      </c>
      <c r="B125" s="17" t="s">
        <v>4388</v>
      </c>
      <c r="C125" s="374">
        <f>SUM('110113'!H202:H204)</f>
        <v>242461658</v>
      </c>
    </row>
    <row r="126" spans="1:3">
      <c r="A126" s="17" t="s">
        <v>1295</v>
      </c>
      <c r="B126" s="17" t="s">
        <v>4389</v>
      </c>
      <c r="C126" s="374">
        <f>'110113'!H200</f>
        <v>537538</v>
      </c>
    </row>
    <row r="127" spans="1:3">
      <c r="A127" s="17" t="s">
        <v>4792</v>
      </c>
      <c r="B127" s="17" t="s">
        <v>4793</v>
      </c>
      <c r="C127" s="374">
        <f>'110113'!H201</f>
        <v>0</v>
      </c>
    </row>
    <row r="128" spans="1:3">
      <c r="A128" s="17" t="s">
        <v>597</v>
      </c>
      <c r="B128" s="17" t="s">
        <v>4794</v>
      </c>
      <c r="C128" s="374">
        <f>'110113'!H205</f>
        <v>562531954</v>
      </c>
    </row>
    <row r="129" spans="1:4" ht="15.6">
      <c r="A129" s="115" t="s">
        <v>4795</v>
      </c>
      <c r="B129" s="17" t="s">
        <v>2259</v>
      </c>
      <c r="C129" s="374">
        <f>SUM(C124:C128)</f>
        <v>805531150</v>
      </c>
    </row>
    <row r="130" spans="1:4">
      <c r="A130" s="17"/>
      <c r="B130" s="17"/>
      <c r="C130" s="374"/>
    </row>
    <row r="131" spans="1:4" ht="15.6">
      <c r="A131" s="804" t="s">
        <v>4796</v>
      </c>
      <c r="B131" s="115"/>
      <c r="C131" s="374"/>
    </row>
    <row r="132" spans="1:4">
      <c r="A132" s="17" t="s">
        <v>4797</v>
      </c>
      <c r="B132" s="17" t="s">
        <v>4798</v>
      </c>
      <c r="C132" s="374">
        <f>'110113'!H159</f>
        <v>0</v>
      </c>
    </row>
    <row r="133" spans="1:4">
      <c r="A133" s="17" t="s">
        <v>4799</v>
      </c>
      <c r="B133" s="17" t="s">
        <v>4800</v>
      </c>
      <c r="C133" s="374">
        <f>'110113'!H160</f>
        <v>5900000</v>
      </c>
    </row>
    <row r="134" spans="1:4">
      <c r="A134" s="17" t="s">
        <v>4801</v>
      </c>
      <c r="B134" s="17" t="s">
        <v>4802</v>
      </c>
      <c r="C134" s="374">
        <f>'110113'!H161</f>
        <v>112114188</v>
      </c>
    </row>
    <row r="135" spans="1:4">
      <c r="A135" s="17" t="s">
        <v>4803</v>
      </c>
      <c r="B135" s="17" t="s">
        <v>4804</v>
      </c>
      <c r="C135" s="374">
        <f>SUM('110113'!H158,'110113'!H162,'110113'!H163)</f>
        <v>220866368</v>
      </c>
    </row>
    <row r="136" spans="1:4" ht="15.6">
      <c r="A136" s="115" t="s">
        <v>4805</v>
      </c>
      <c r="B136" s="17" t="s">
        <v>2259</v>
      </c>
      <c r="C136" s="374">
        <f>SUM(C132:C135)</f>
        <v>338880556</v>
      </c>
    </row>
    <row r="137" spans="1:4">
      <c r="A137" s="17"/>
      <c r="B137" s="17"/>
      <c r="C137" s="374"/>
    </row>
    <row r="138" spans="1:4" ht="15.6">
      <c r="A138" s="804" t="s">
        <v>4806</v>
      </c>
      <c r="B138" s="17" t="s">
        <v>4807</v>
      </c>
      <c r="C138" s="848">
        <f>C136+C129+C121+C106+C97</f>
        <v>2918702352</v>
      </c>
    </row>
    <row r="141" spans="1:4" ht="17.399999999999999">
      <c r="A141" s="480" t="s">
        <v>4808</v>
      </c>
      <c r="B141" s="480"/>
      <c r="C141" s="480"/>
      <c r="D141" s="69"/>
    </row>
    <row r="142" spans="1:4" ht="17.399999999999999">
      <c r="A142" s="480" t="s">
        <v>4809</v>
      </c>
      <c r="B142" s="480"/>
      <c r="C142" s="480"/>
      <c r="D142" s="69"/>
    </row>
    <row r="145" spans="1:3" ht="15.6">
      <c r="A145" s="17"/>
      <c r="B145" s="804" t="s">
        <v>2252</v>
      </c>
    </row>
    <row r="146" spans="1:3" ht="15.6">
      <c r="A146" s="17"/>
      <c r="B146" s="804" t="s">
        <v>2253</v>
      </c>
      <c r="C146" s="804" t="str">
        <f>$C$16</f>
        <v>12/31/2013</v>
      </c>
    </row>
    <row r="147" spans="1:3" ht="15.6">
      <c r="A147" s="804" t="s">
        <v>4810</v>
      </c>
      <c r="B147" s="115"/>
      <c r="C147" s="115"/>
    </row>
    <row r="148" spans="1:3">
      <c r="A148" s="17" t="s">
        <v>4811</v>
      </c>
      <c r="B148" s="17" t="s">
        <v>4812</v>
      </c>
      <c r="C148" s="482">
        <f>'114117'!I23</f>
        <v>676346333</v>
      </c>
    </row>
    <row r="149" spans="1:3">
      <c r="A149" s="9" t="s">
        <v>4813</v>
      </c>
    </row>
    <row r="150" spans="1:3">
      <c r="A150" s="17" t="s">
        <v>4814</v>
      </c>
      <c r="B150" s="17" t="s">
        <v>4815</v>
      </c>
      <c r="C150" s="374">
        <f>'114117'!I25</f>
        <v>374695243</v>
      </c>
    </row>
    <row r="151" spans="1:3">
      <c r="A151" s="17" t="s">
        <v>4816</v>
      </c>
      <c r="B151" s="17" t="s">
        <v>4876</v>
      </c>
      <c r="C151" s="374">
        <f>'114117'!I26</f>
        <v>38067269</v>
      </c>
    </row>
    <row r="152" spans="1:3">
      <c r="A152" s="17" t="s">
        <v>4877</v>
      </c>
      <c r="B152" s="17" t="s">
        <v>4878</v>
      </c>
      <c r="C152" s="374">
        <f>'114117'!I27</f>
        <v>37968457</v>
      </c>
    </row>
    <row r="153" spans="1:3">
      <c r="A153" s="17" t="s">
        <v>4879</v>
      </c>
      <c r="B153" s="17" t="s">
        <v>4880</v>
      </c>
      <c r="C153" s="374">
        <f>'114117'!I28</f>
        <v>2396075</v>
      </c>
    </row>
    <row r="154" spans="1:3">
      <c r="A154" s="17" t="s">
        <v>4881</v>
      </c>
      <c r="B154" s="17" t="s">
        <v>4882</v>
      </c>
      <c r="C154" s="374">
        <f>'114117'!I32+'114117'!I33-'114117'!I34</f>
        <v>-11526400</v>
      </c>
    </row>
    <row r="155" spans="1:3">
      <c r="A155" s="17" t="s">
        <v>4883</v>
      </c>
      <c r="B155" s="17" t="s">
        <v>4884</v>
      </c>
      <c r="C155" s="374">
        <f>SUM('114117'!I30,'114117'!I31)</f>
        <v>0</v>
      </c>
    </row>
    <row r="156" spans="1:3">
      <c r="A156" s="17" t="s">
        <v>4885</v>
      </c>
      <c r="B156" s="17" t="s">
        <v>4886</v>
      </c>
      <c r="C156" s="374">
        <f>'114117'!I29</f>
        <v>0</v>
      </c>
    </row>
    <row r="157" spans="1:3">
      <c r="A157" s="17" t="s">
        <v>4887</v>
      </c>
      <c r="B157" s="17" t="s">
        <v>4888</v>
      </c>
      <c r="C157" s="374">
        <f>'114117'!I35</f>
        <v>68115541</v>
      </c>
    </row>
    <row r="158" spans="1:3">
      <c r="A158" s="17" t="s">
        <v>4889</v>
      </c>
      <c r="B158" s="17" t="s">
        <v>4890</v>
      </c>
      <c r="C158" s="374">
        <f>SUM('114117'!I36:I38)-'114117'!I39+'114117'!I40</f>
        <v>70949383</v>
      </c>
    </row>
    <row r="159" spans="1:3">
      <c r="A159" s="17" t="s">
        <v>4891</v>
      </c>
      <c r="B159" s="17" t="s">
        <v>4892</v>
      </c>
      <c r="C159" s="374">
        <f>SUM('114117'!I41,'114117'!I43)</f>
        <v>0</v>
      </c>
    </row>
    <row r="160" spans="1:3">
      <c r="A160" s="17" t="s">
        <v>4893</v>
      </c>
      <c r="B160" s="17" t="s">
        <v>4894</v>
      </c>
      <c r="C160" s="374">
        <f>SUM('114117'!I42,'114117'!I44)</f>
        <v>0</v>
      </c>
    </row>
    <row r="161" spans="1:3" ht="15.6">
      <c r="A161" s="115" t="s">
        <v>4895</v>
      </c>
      <c r="B161" s="9" t="s">
        <v>2259</v>
      </c>
      <c r="C161" s="9">
        <f>SUM(C150:C158)-C159+C160</f>
        <v>580665568</v>
      </c>
    </row>
    <row r="162" spans="1:3" ht="15.6">
      <c r="A162" s="115" t="s">
        <v>4896</v>
      </c>
      <c r="B162" s="9" t="s">
        <v>2259</v>
      </c>
      <c r="C162" s="9">
        <f>C148-C161</f>
        <v>95680765</v>
      </c>
    </row>
    <row r="163" spans="1:3">
      <c r="A163" s="17"/>
      <c r="B163" s="17"/>
      <c r="C163" s="374"/>
    </row>
    <row r="164" spans="1:3">
      <c r="A164" s="17" t="s">
        <v>4897</v>
      </c>
      <c r="B164" s="17" t="s">
        <v>4898</v>
      </c>
      <c r="C164" s="374"/>
    </row>
    <row r="165" spans="1:3">
      <c r="A165" s="17"/>
      <c r="B165" s="17"/>
      <c r="C165" s="374"/>
    </row>
    <row r="166" spans="1:3" ht="15.6">
      <c r="A166" s="115" t="s">
        <v>4899</v>
      </c>
      <c r="B166" s="9" t="s">
        <v>2259</v>
      </c>
      <c r="C166" s="9">
        <f>C162+C163-C164+C165</f>
        <v>95680765</v>
      </c>
    </row>
    <row r="168" spans="1:3" ht="15.6">
      <c r="A168" s="804" t="s">
        <v>4900</v>
      </c>
      <c r="B168" s="115"/>
    </row>
    <row r="169" spans="1:3">
      <c r="A169" s="17" t="s">
        <v>4811</v>
      </c>
      <c r="B169" s="17" t="s">
        <v>4901</v>
      </c>
      <c r="C169" s="482">
        <f>'114117'!K23</f>
        <v>298820799</v>
      </c>
    </row>
    <row r="170" spans="1:3">
      <c r="A170" s="9" t="s">
        <v>4813</v>
      </c>
    </row>
    <row r="171" spans="1:3">
      <c r="A171" s="17" t="s">
        <v>4814</v>
      </c>
      <c r="B171" s="17" t="s">
        <v>4902</v>
      </c>
      <c r="C171" s="374">
        <f>'114117'!K25</f>
        <v>189114695</v>
      </c>
    </row>
    <row r="172" spans="1:3">
      <c r="A172" s="17" t="s">
        <v>4816</v>
      </c>
      <c r="B172" s="17" t="s">
        <v>4903</v>
      </c>
      <c r="C172" s="374">
        <f>'114117'!K26</f>
        <v>10050504</v>
      </c>
    </row>
    <row r="173" spans="1:3">
      <c r="A173" s="17" t="s">
        <v>4877</v>
      </c>
      <c r="B173" s="17" t="s">
        <v>4904</v>
      </c>
      <c r="C173" s="374">
        <f>'114117'!K27</f>
        <v>19230262</v>
      </c>
    </row>
    <row r="174" spans="1:3">
      <c r="A174" s="17" t="s">
        <v>4879</v>
      </c>
      <c r="B174" s="17" t="s">
        <v>4905</v>
      </c>
      <c r="C174" s="374">
        <f>'114117'!K28</f>
        <v>1243708</v>
      </c>
    </row>
    <row r="175" spans="1:3">
      <c r="A175" s="17" t="s">
        <v>4881</v>
      </c>
      <c r="B175" s="17" t="s">
        <v>4906</v>
      </c>
      <c r="C175" s="374">
        <f>'114117'!K32+'114117'!K33-'114117'!K34</f>
        <v>-4507236</v>
      </c>
    </row>
    <row r="176" spans="1:3">
      <c r="A176" s="17" t="s">
        <v>4883</v>
      </c>
      <c r="B176" s="17" t="s">
        <v>4907</v>
      </c>
      <c r="C176" s="374">
        <f>SUM('114117'!K30,'114117'!K31)</f>
        <v>0</v>
      </c>
    </row>
    <row r="177" spans="1:3">
      <c r="A177" s="17" t="s">
        <v>4465</v>
      </c>
      <c r="B177" s="17" t="s">
        <v>4466</v>
      </c>
      <c r="C177" s="374">
        <f>'114117'!K29</f>
        <v>0</v>
      </c>
    </row>
    <row r="178" spans="1:3">
      <c r="A178" s="17" t="s">
        <v>4887</v>
      </c>
      <c r="B178" s="17" t="s">
        <v>4467</v>
      </c>
      <c r="C178" s="374">
        <f>'114117'!K35</f>
        <v>31325792</v>
      </c>
    </row>
    <row r="179" spans="1:3">
      <c r="A179" s="17" t="s">
        <v>4889</v>
      </c>
      <c r="B179" s="17" t="s">
        <v>4468</v>
      </c>
      <c r="C179" s="374">
        <f>SUM('114117'!K36:K38)-'114117'!K39+'114117'!K40</f>
        <v>15111443</v>
      </c>
    </row>
    <row r="180" spans="1:3">
      <c r="A180" s="17" t="s">
        <v>4891</v>
      </c>
      <c r="B180" s="17" t="s">
        <v>4469</v>
      </c>
      <c r="C180" s="374">
        <f>SUM('114117'!K41,'114117'!K43)</f>
        <v>0</v>
      </c>
    </row>
    <row r="181" spans="1:3">
      <c r="A181" s="17" t="s">
        <v>4893</v>
      </c>
      <c r="B181" s="17" t="s">
        <v>4470</v>
      </c>
      <c r="C181" s="374">
        <f>SUM('114117'!K42,'114117'!K44)</f>
        <v>0</v>
      </c>
    </row>
    <row r="182" spans="1:3" ht="15.6">
      <c r="A182" s="115" t="s">
        <v>4895</v>
      </c>
      <c r="B182" s="9" t="s">
        <v>2259</v>
      </c>
      <c r="C182" s="9">
        <f>SUM(C171:C179)-C180+C181</f>
        <v>261569168</v>
      </c>
    </row>
    <row r="183" spans="1:3" ht="15.6">
      <c r="A183" s="115" t="s">
        <v>4896</v>
      </c>
      <c r="B183" s="9" t="s">
        <v>2259</v>
      </c>
      <c r="C183" s="9">
        <f>C169-C182</f>
        <v>37251631</v>
      </c>
    </row>
    <row r="184" spans="1:3">
      <c r="A184" s="17"/>
      <c r="B184" s="17"/>
      <c r="C184" s="374"/>
    </row>
    <row r="185" spans="1:3">
      <c r="A185" s="17" t="s">
        <v>4471</v>
      </c>
      <c r="B185" s="17" t="s">
        <v>4898</v>
      </c>
      <c r="C185" s="374"/>
    </row>
    <row r="186" spans="1:3">
      <c r="A186" s="17"/>
      <c r="B186" s="17"/>
      <c r="C186" s="374"/>
    </row>
    <row r="187" spans="1:3" ht="15.6">
      <c r="A187" s="115" t="s">
        <v>4472</v>
      </c>
      <c r="C187" s="9">
        <f>C183+C184-C185+C186</f>
        <v>37251631</v>
      </c>
    </row>
    <row r="189" spans="1:3">
      <c r="A189" s="17" t="s">
        <v>4473</v>
      </c>
      <c r="B189" s="17" t="s">
        <v>4474</v>
      </c>
      <c r="C189" s="374">
        <f>SUM('114117'!M47,'114117'!Q47,'114117'!S47,'114117'!U47)</f>
        <v>0</v>
      </c>
    </row>
    <row r="191" spans="1:3" ht="15.6">
      <c r="A191" s="115" t="s">
        <v>4475</v>
      </c>
      <c r="B191" s="17" t="s">
        <v>4476</v>
      </c>
      <c r="C191" s="848">
        <f>C166+C187+C189</f>
        <v>132932396</v>
      </c>
    </row>
    <row r="192" spans="1:3" ht="15.6">
      <c r="A192" s="17"/>
      <c r="B192" s="115"/>
      <c r="C192" s="115"/>
    </row>
    <row r="194" spans="1:3" ht="17.399999999999999">
      <c r="A194" s="480" t="s">
        <v>4808</v>
      </c>
      <c r="B194" s="480"/>
      <c r="C194" s="480"/>
    </row>
    <row r="195" spans="1:3" ht="17.399999999999999">
      <c r="A195" s="480" t="s">
        <v>4477</v>
      </c>
      <c r="B195" s="480"/>
      <c r="C195" s="480"/>
    </row>
    <row r="199" spans="1:3" ht="15.6">
      <c r="A199" s="17"/>
      <c r="B199" s="804" t="s">
        <v>2252</v>
      </c>
    </row>
    <row r="200" spans="1:3" ht="15.6">
      <c r="A200" s="17"/>
      <c r="B200" s="804" t="s">
        <v>2253</v>
      </c>
      <c r="C200" s="804" t="str">
        <f>$C$16</f>
        <v>12/31/2013</v>
      </c>
    </row>
    <row r="201" spans="1:3" ht="15.6">
      <c r="A201" s="804" t="s">
        <v>4478</v>
      </c>
      <c r="B201" s="115"/>
      <c r="C201" s="115"/>
    </row>
    <row r="202" spans="1:3">
      <c r="A202" s="17" t="s">
        <v>4479</v>
      </c>
      <c r="B202" s="17" t="s">
        <v>4480</v>
      </c>
      <c r="C202" s="374">
        <f>'114117'!G73-'114117'!G74</f>
        <v>0</v>
      </c>
    </row>
    <row r="203" spans="1:3">
      <c r="A203" s="17" t="s">
        <v>4481</v>
      </c>
      <c r="B203" s="17" t="s">
        <v>4482</v>
      </c>
      <c r="C203" s="374">
        <f>'114117'!G75-'114117'!G76</f>
        <v>0</v>
      </c>
    </row>
    <row r="204" spans="1:3">
      <c r="A204" s="17" t="s">
        <v>4483</v>
      </c>
      <c r="B204" s="17" t="s">
        <v>4484</v>
      </c>
      <c r="C204" s="374">
        <f>'114117'!G77</f>
        <v>0</v>
      </c>
    </row>
    <row r="205" spans="1:3">
      <c r="A205" s="17" t="s">
        <v>4485</v>
      </c>
      <c r="B205" s="17" t="s">
        <v>4486</v>
      </c>
      <c r="C205" s="374">
        <f>'114117'!G78</f>
        <v>0</v>
      </c>
    </row>
    <row r="206" spans="1:3">
      <c r="A206" s="17" t="s">
        <v>4487</v>
      </c>
      <c r="B206" s="17" t="s">
        <v>4488</v>
      </c>
      <c r="C206" s="374">
        <f>'114117'!G79</f>
        <v>0</v>
      </c>
    </row>
    <row r="207" spans="1:3">
      <c r="A207" s="17" t="s">
        <v>4489</v>
      </c>
      <c r="B207" s="17" t="s">
        <v>4490</v>
      </c>
      <c r="C207" s="374">
        <f>'114117'!G80</f>
        <v>0</v>
      </c>
    </row>
    <row r="208" spans="1:3">
      <c r="A208" s="17" t="s">
        <v>5108</v>
      </c>
      <c r="B208" s="17" t="s">
        <v>5109</v>
      </c>
      <c r="C208" s="374">
        <f>'114117'!G81</f>
        <v>0</v>
      </c>
    </row>
    <row r="209" spans="1:3">
      <c r="A209" s="17" t="s">
        <v>5110</v>
      </c>
      <c r="B209" s="17" t="s">
        <v>5111</v>
      </c>
      <c r="C209" s="374">
        <f>'114117'!G82</f>
        <v>0</v>
      </c>
    </row>
    <row r="210" spans="1:3" ht="15.6">
      <c r="A210" s="115" t="s">
        <v>5112</v>
      </c>
      <c r="B210" s="9" t="s">
        <v>2259</v>
      </c>
      <c r="C210" s="9">
        <f>SUM(C202:C209)</f>
        <v>0</v>
      </c>
    </row>
    <row r="212" spans="1:3" ht="15.6">
      <c r="A212" s="804" t="s">
        <v>5113</v>
      </c>
      <c r="B212" s="115"/>
    </row>
    <row r="213" spans="1:3">
      <c r="A213" s="17" t="s">
        <v>4963</v>
      </c>
      <c r="B213" s="17" t="s">
        <v>4964</v>
      </c>
      <c r="C213" s="374">
        <f>'114117'!G85</f>
        <v>0</v>
      </c>
    </row>
    <row r="214" spans="1:3">
      <c r="A214" s="17" t="s">
        <v>4965</v>
      </c>
      <c r="B214" s="17" t="s">
        <v>4966</v>
      </c>
      <c r="C214" s="374">
        <f>'114117'!G86</f>
        <v>0</v>
      </c>
    </row>
    <row r="215" spans="1:3">
      <c r="A215" s="17" t="s">
        <v>4967</v>
      </c>
      <c r="B215" s="17" t="s">
        <v>4968</v>
      </c>
      <c r="C215" s="374">
        <f>'114117'!G87</f>
        <v>0</v>
      </c>
    </row>
    <row r="216" spans="1:3" ht="15.6">
      <c r="A216" s="115" t="s">
        <v>4969</v>
      </c>
      <c r="B216" s="9" t="s">
        <v>2259</v>
      </c>
      <c r="C216" s="9">
        <f>SUM(C213:C215)</f>
        <v>0</v>
      </c>
    </row>
    <row r="218" spans="1:3" ht="15.6">
      <c r="A218" s="804" t="s">
        <v>4970</v>
      </c>
      <c r="B218" s="115"/>
    </row>
    <row r="219" spans="1:3">
      <c r="A219" s="17" t="s">
        <v>4971</v>
      </c>
      <c r="B219" s="17" t="s">
        <v>4972</v>
      </c>
      <c r="C219" s="374">
        <f>'114117'!G90</f>
        <v>0</v>
      </c>
    </row>
    <row r="220" spans="1:3">
      <c r="A220" s="17" t="s">
        <v>4973</v>
      </c>
      <c r="B220" s="17" t="s">
        <v>4974</v>
      </c>
      <c r="C220" s="374">
        <f>SUM('114117'!G91:G93)-'114117'!G94+'114117'!G95-'114117'!G96</f>
        <v>0</v>
      </c>
    </row>
    <row r="221" spans="1:3" ht="15.6">
      <c r="A221" s="115" t="s">
        <v>4975</v>
      </c>
      <c r="B221" s="9" t="s">
        <v>2259</v>
      </c>
      <c r="C221" s="9">
        <f>C219+C220</f>
        <v>0</v>
      </c>
    </row>
    <row r="222" spans="1:3" ht="15.6">
      <c r="A222" s="115" t="s">
        <v>4976</v>
      </c>
      <c r="B222" s="9" t="s">
        <v>2259</v>
      </c>
      <c r="C222" s="9">
        <f>C210-C216-C221</f>
        <v>0</v>
      </c>
    </row>
    <row r="224" spans="1:3" ht="15.6">
      <c r="A224" s="804" t="s">
        <v>4977</v>
      </c>
      <c r="B224" s="115"/>
    </row>
    <row r="225" spans="1:3">
      <c r="A225" s="17" t="s">
        <v>4978</v>
      </c>
      <c r="B225" s="17" t="s">
        <v>4979</v>
      </c>
      <c r="C225" s="374">
        <f>'114117'!G100</f>
        <v>0</v>
      </c>
    </row>
    <row r="226" spans="1:3">
      <c r="A226" s="17" t="s">
        <v>3129</v>
      </c>
      <c r="B226" s="17" t="s">
        <v>3130</v>
      </c>
      <c r="C226" s="374">
        <f>'114117'!G101+'114117'!G102-'114117'!G104</f>
        <v>0</v>
      </c>
    </row>
    <row r="227" spans="1:3">
      <c r="A227" s="17" t="s">
        <v>3131</v>
      </c>
      <c r="B227" s="17" t="s">
        <v>3132</v>
      </c>
      <c r="C227" s="374">
        <f>'114117'!G103</f>
        <v>0</v>
      </c>
    </row>
    <row r="228" spans="1:3">
      <c r="A228" s="17" t="s">
        <v>3133</v>
      </c>
      <c r="B228" s="17" t="s">
        <v>3134</v>
      </c>
      <c r="C228" s="374">
        <f>'114117'!G105</f>
        <v>0</v>
      </c>
    </row>
    <row r="229" spans="1:3">
      <c r="A229" s="17" t="s">
        <v>3135</v>
      </c>
      <c r="B229" s="17" t="s">
        <v>3136</v>
      </c>
      <c r="C229" s="374">
        <f>'114117'!G106-'114117'!G107</f>
        <v>0</v>
      </c>
    </row>
    <row r="230" spans="1:3" ht="15.6">
      <c r="A230" s="115" t="s">
        <v>3137</v>
      </c>
      <c r="B230" s="9" t="s">
        <v>2259</v>
      </c>
      <c r="C230" s="9">
        <f>SUM(C228:C229)-C227+C226+C225</f>
        <v>0</v>
      </c>
    </row>
    <row r="231" spans="1:3" ht="15.6">
      <c r="A231" s="115" t="s">
        <v>3138</v>
      </c>
      <c r="B231" s="9" t="s">
        <v>2259</v>
      </c>
      <c r="C231" s="9">
        <f>C191+C222-C230</f>
        <v>132932396</v>
      </c>
    </row>
    <row r="233" spans="1:3" ht="15.6">
      <c r="A233" s="804" t="s">
        <v>3139</v>
      </c>
      <c r="B233" s="115"/>
    </row>
    <row r="234" spans="1:3">
      <c r="A234" s="17" t="s">
        <v>3140</v>
      </c>
      <c r="B234" s="17" t="s">
        <v>3141</v>
      </c>
      <c r="C234" s="374">
        <f>'114117'!G111</f>
        <v>0</v>
      </c>
    </row>
    <row r="235" spans="1:3">
      <c r="A235" s="17" t="s">
        <v>4908</v>
      </c>
      <c r="B235" s="17" t="s">
        <v>4909</v>
      </c>
      <c r="C235" s="374">
        <f>'114117'!G112</f>
        <v>0</v>
      </c>
    </row>
    <row r="236" spans="1:3">
      <c r="A236" s="17" t="s">
        <v>4910</v>
      </c>
      <c r="B236" s="17" t="s">
        <v>4911</v>
      </c>
      <c r="C236" s="374">
        <f>'114117'!G114</f>
        <v>0</v>
      </c>
    </row>
    <row r="237" spans="1:3" ht="15.6">
      <c r="A237" s="115" t="s">
        <v>4912</v>
      </c>
      <c r="B237" s="9" t="s">
        <v>2259</v>
      </c>
      <c r="C237" s="9">
        <f>C234-C235-C236</f>
        <v>0</v>
      </c>
    </row>
    <row r="239" spans="1:3" ht="15.6">
      <c r="A239" s="848" t="s">
        <v>4913</v>
      </c>
      <c r="B239" s="17" t="s">
        <v>2259</v>
      </c>
      <c r="C239" s="848">
        <f>C231+C237</f>
        <v>132932396</v>
      </c>
    </row>
    <row r="240" spans="1:3" ht="17.399999999999999">
      <c r="A240" s="849"/>
      <c r="B240" s="848"/>
      <c r="C240" s="849"/>
    </row>
    <row r="241" spans="1:3" ht="18" thickBot="1">
      <c r="A241" s="850"/>
      <c r="B241" s="850"/>
      <c r="C241" s="850"/>
    </row>
    <row r="242" spans="1:3" ht="17.399999999999999">
      <c r="A242" s="849"/>
      <c r="B242" s="849"/>
      <c r="C242" s="849"/>
    </row>
    <row r="243" spans="1:3" ht="15.6">
      <c r="A243" s="17"/>
      <c r="B243" s="115"/>
    </row>
    <row r="244" spans="1:3" ht="15.6">
      <c r="A244" s="804" t="s">
        <v>4914</v>
      </c>
      <c r="B244" s="804"/>
    </row>
    <row r="245" spans="1:3" ht="15.6">
      <c r="A245" s="115"/>
      <c r="B245" s="115"/>
    </row>
    <row r="246" spans="1:3">
      <c r="A246" s="17" t="s">
        <v>4915</v>
      </c>
      <c r="B246" s="17" t="s">
        <v>4916</v>
      </c>
      <c r="C246" s="482">
        <f>'118119'!G23</f>
        <v>182052318</v>
      </c>
    </row>
    <row r="247" spans="1:3">
      <c r="A247" s="17" t="s">
        <v>4917</v>
      </c>
      <c r="B247" s="17" t="s">
        <v>4918</v>
      </c>
      <c r="C247" s="374">
        <f>'118119'!G38</f>
        <v>73117181</v>
      </c>
    </row>
    <row r="248" spans="1:3">
      <c r="A248" s="17" t="s">
        <v>4919</v>
      </c>
      <c r="B248" s="17" t="s">
        <v>4920</v>
      </c>
      <c r="C248" s="374">
        <f>'118119'!G44</f>
        <v>0</v>
      </c>
    </row>
    <row r="249" spans="1:3">
      <c r="A249" s="17" t="s">
        <v>4921</v>
      </c>
      <c r="B249" s="17" t="s">
        <v>4922</v>
      </c>
      <c r="C249" s="374">
        <f>-'118119'!G51</f>
        <v>75000000</v>
      </c>
    </row>
    <row r="250" spans="1:3">
      <c r="A250" s="17" t="s">
        <v>4923</v>
      </c>
      <c r="B250" s="17" t="s">
        <v>4924</v>
      </c>
      <c r="C250" s="374">
        <f>-'118119'!G58</f>
        <v>0</v>
      </c>
    </row>
    <row r="251" spans="1:3">
      <c r="A251" s="17" t="s">
        <v>4925</v>
      </c>
      <c r="B251" s="17" t="s">
        <v>4926</v>
      </c>
      <c r="C251" s="374">
        <f>-'118119'!G31+'118119'!G37-'118119'!G59</f>
        <v>0</v>
      </c>
    </row>
    <row r="252" spans="1:3">
      <c r="A252" s="9" t="s">
        <v>4927</v>
      </c>
      <c r="B252" s="9" t="s">
        <v>2259</v>
      </c>
      <c r="C252" s="9">
        <f>C247+C251-SUM(C248:C250)</f>
        <v>-1882819</v>
      </c>
    </row>
    <row r="254" spans="1:3">
      <c r="A254" s="9" t="s">
        <v>4928</v>
      </c>
      <c r="B254" s="9" t="s">
        <v>2259</v>
      </c>
      <c r="C254" s="9">
        <f>C246+C252</f>
        <v>180169499</v>
      </c>
    </row>
    <row r="256" spans="1:3">
      <c r="A256" s="17" t="s">
        <v>4929</v>
      </c>
      <c r="B256" s="17" t="s">
        <v>4930</v>
      </c>
      <c r="C256" s="374">
        <f>'118119'!G92</f>
        <v>235987</v>
      </c>
    </row>
    <row r="258" spans="1:3" ht="15.6">
      <c r="A258" s="115" t="s">
        <v>4931</v>
      </c>
      <c r="B258" s="17" t="s">
        <v>4932</v>
      </c>
      <c r="C258" s="848">
        <f>C254+C256</f>
        <v>180405486</v>
      </c>
    </row>
    <row r="261" spans="1:3" ht="17.399999999999999">
      <c r="A261" s="480" t="s">
        <v>4933</v>
      </c>
      <c r="B261" s="480"/>
      <c r="C261" s="480"/>
    </row>
    <row r="262" spans="1:3" ht="17.399999999999999">
      <c r="A262" s="480" t="s">
        <v>4477</v>
      </c>
      <c r="B262" s="480"/>
      <c r="C262" s="480"/>
    </row>
    <row r="263" spans="1:3" ht="17.399999999999999">
      <c r="A263" s="480"/>
      <c r="B263" s="480"/>
      <c r="C263" s="480"/>
    </row>
    <row r="264" spans="1:3" ht="17.399999999999999">
      <c r="A264" s="480"/>
      <c r="B264" s="480"/>
      <c r="C264" s="480"/>
    </row>
    <row r="265" spans="1:3" ht="17.399999999999999">
      <c r="A265" s="480"/>
      <c r="B265" s="480"/>
      <c r="C265" s="480"/>
    </row>
    <row r="266" spans="1:3" ht="15.6">
      <c r="A266" s="17"/>
      <c r="B266" s="804" t="s">
        <v>2252</v>
      </c>
    </row>
    <row r="267" spans="1:3" ht="15.6">
      <c r="A267" s="17"/>
      <c r="B267" s="804" t="s">
        <v>2253</v>
      </c>
      <c r="C267" s="804" t="str">
        <f>$C$16</f>
        <v>12/31/2013</v>
      </c>
    </row>
    <row r="268" spans="1:3" ht="15.6">
      <c r="A268" s="115" t="s">
        <v>4934</v>
      </c>
      <c r="B268" s="115"/>
      <c r="C268" s="115"/>
    </row>
    <row r="269" spans="1:3">
      <c r="A269" s="17" t="s">
        <v>4913</v>
      </c>
      <c r="B269" s="17" t="s">
        <v>4935</v>
      </c>
      <c r="C269" s="482">
        <f>'120121'!E19</f>
        <v>73117181</v>
      </c>
    </row>
    <row r="270" spans="1:3">
      <c r="A270" s="17" t="s">
        <v>4936</v>
      </c>
      <c r="B270" s="17"/>
      <c r="C270" s="374"/>
    </row>
    <row r="271" spans="1:3">
      <c r="A271" s="17" t="s">
        <v>4937</v>
      </c>
      <c r="B271" s="17"/>
      <c r="C271" s="374"/>
    </row>
    <row r="272" spans="1:3">
      <c r="A272" s="17" t="s">
        <v>4938</v>
      </c>
      <c r="B272" s="17" t="s">
        <v>4939</v>
      </c>
      <c r="C272" s="374">
        <f>SUM('120121'!E21:E24)</f>
        <v>88423667</v>
      </c>
    </row>
    <row r="273" spans="1:3">
      <c r="A273" s="17" t="s">
        <v>4065</v>
      </c>
      <c r="B273" s="17" t="s">
        <v>4066</v>
      </c>
      <c r="C273" s="374">
        <f>SUM('120121'!E25:E26)</f>
        <v>58461719</v>
      </c>
    </row>
    <row r="274" spans="1:3">
      <c r="A274" s="17" t="s">
        <v>4067</v>
      </c>
      <c r="B274" s="17" t="s">
        <v>4068</v>
      </c>
      <c r="C274" s="374">
        <f>SUM('120121'!E27:E29)</f>
        <v>-28984757</v>
      </c>
    </row>
    <row r="275" spans="1:3">
      <c r="A275" s="17" t="s">
        <v>4069</v>
      </c>
      <c r="B275" s="17" t="s">
        <v>4070</v>
      </c>
      <c r="C275" s="374">
        <f>'120121'!E30</f>
        <v>18081798</v>
      </c>
    </row>
    <row r="276" spans="1:3">
      <c r="A276" s="17" t="s">
        <v>4071</v>
      </c>
      <c r="B276" s="17" t="s">
        <v>4072</v>
      </c>
      <c r="C276" s="374">
        <f>SUM('120121'!E31:E32)</f>
        <v>-10028888</v>
      </c>
    </row>
    <row r="277" spans="1:3">
      <c r="A277" s="17" t="s">
        <v>4073</v>
      </c>
      <c r="B277" s="17" t="s">
        <v>4074</v>
      </c>
      <c r="C277" s="374">
        <f>-'120121'!E33</f>
        <v>-6014942</v>
      </c>
    </row>
    <row r="278" spans="1:3">
      <c r="A278" s="17" t="s">
        <v>4075</v>
      </c>
      <c r="B278" s="17" t="s">
        <v>4076</v>
      </c>
      <c r="C278" s="374">
        <f>-'120121'!E34</f>
        <v>0</v>
      </c>
    </row>
    <row r="279" spans="1:3">
      <c r="A279" s="17" t="s">
        <v>4077</v>
      </c>
      <c r="B279" s="17" t="s">
        <v>4078</v>
      </c>
      <c r="C279" s="374">
        <f>'120121'!E35</f>
        <v>7316927</v>
      </c>
    </row>
    <row r="280" spans="1:3">
      <c r="A280" s="17"/>
      <c r="B280" s="17" t="s">
        <v>4079</v>
      </c>
      <c r="C280" s="374">
        <f>'120121'!E36</f>
        <v>14599886</v>
      </c>
    </row>
    <row r="281" spans="1:3">
      <c r="A281" s="17"/>
      <c r="B281" s="17" t="s">
        <v>4080</v>
      </c>
      <c r="C281" s="374">
        <f>SUM('120121'!E37:E38)</f>
        <v>0</v>
      </c>
    </row>
    <row r="282" spans="1:3">
      <c r="A282" s="17" t="s">
        <v>4081</v>
      </c>
      <c r="B282" s="17" t="s">
        <v>2259</v>
      </c>
      <c r="C282" s="322">
        <f>SUM(C269:C281)</f>
        <v>214972591</v>
      </c>
    </row>
    <row r="283" spans="1:3">
      <c r="A283" s="17"/>
      <c r="B283" s="17"/>
      <c r="C283" s="374"/>
    </row>
    <row r="284" spans="1:3" ht="15.6">
      <c r="A284" s="115" t="s">
        <v>4082</v>
      </c>
      <c r="B284" s="115"/>
      <c r="C284" s="374"/>
    </row>
    <row r="285" spans="1:3">
      <c r="A285" s="17" t="s">
        <v>4083</v>
      </c>
      <c r="B285" s="17" t="s">
        <v>4084</v>
      </c>
      <c r="C285" s="374">
        <f>'120121'!E51</f>
        <v>-190782878</v>
      </c>
    </row>
    <row r="286" spans="1:3">
      <c r="A286" s="17" t="s">
        <v>4085</v>
      </c>
      <c r="B286" s="17" t="s">
        <v>4086</v>
      </c>
      <c r="C286" s="374">
        <f>SUM('120121'!E52:E55)</f>
        <v>0</v>
      </c>
    </row>
    <row r="287" spans="1:3">
      <c r="A287" s="17" t="s">
        <v>4087</v>
      </c>
      <c r="B287" s="17" t="s">
        <v>4088</v>
      </c>
      <c r="C287" s="374">
        <f>'120121'!E56</f>
        <v>0</v>
      </c>
    </row>
    <row r="288" spans="1:3">
      <c r="A288" s="17" t="s">
        <v>4089</v>
      </c>
      <c r="B288" s="17" t="s">
        <v>4090</v>
      </c>
      <c r="C288" s="374">
        <f>'120121'!E57</f>
        <v>0</v>
      </c>
    </row>
    <row r="289" spans="1:3">
      <c r="A289" s="17" t="s">
        <v>4091</v>
      </c>
      <c r="B289" s="17"/>
      <c r="C289" s="374"/>
    </row>
    <row r="290" spans="1:3">
      <c r="A290" s="17" t="s">
        <v>4092</v>
      </c>
      <c r="B290" s="17" t="s">
        <v>4898</v>
      </c>
      <c r="C290" s="374"/>
    </row>
    <row r="291" spans="1:3">
      <c r="A291" s="17" t="s">
        <v>4093</v>
      </c>
      <c r="B291" s="17" t="s">
        <v>4094</v>
      </c>
      <c r="C291" s="374">
        <f>SUM('120121'!E59:E60)</f>
        <v>0</v>
      </c>
    </row>
    <row r="292" spans="1:3">
      <c r="A292" s="17" t="s">
        <v>4095</v>
      </c>
      <c r="B292" s="17" t="s">
        <v>4096</v>
      </c>
      <c r="C292" s="374">
        <f>SUM('120121'!E61:E62)</f>
        <v>0</v>
      </c>
    </row>
    <row r="293" spans="1:3">
      <c r="A293" s="17" t="s">
        <v>4097</v>
      </c>
      <c r="B293" s="17" t="s">
        <v>4098</v>
      </c>
      <c r="C293" s="374">
        <f>SUM('120121'!E84:E86)</f>
        <v>0</v>
      </c>
    </row>
    <row r="294" spans="1:3">
      <c r="A294" s="17" t="s">
        <v>4099</v>
      </c>
      <c r="B294" s="17" t="s">
        <v>4100</v>
      </c>
      <c r="C294" s="374">
        <f>SUM('120121'!E87:E90)</f>
        <v>0</v>
      </c>
    </row>
    <row r="295" spans="1:3">
      <c r="A295" s="17"/>
      <c r="B295" s="17" t="s">
        <v>4101</v>
      </c>
      <c r="C295" s="374">
        <f>SUM('120121'!E91:E93)</f>
        <v>46327873</v>
      </c>
    </row>
    <row r="296" spans="1:3">
      <c r="A296" s="17"/>
      <c r="B296" s="17"/>
      <c r="C296" s="374"/>
    </row>
    <row r="297" spans="1:3">
      <c r="A297" s="17" t="s">
        <v>4102</v>
      </c>
      <c r="B297" s="17" t="s">
        <v>2259</v>
      </c>
      <c r="C297" s="322">
        <f>SUM(C285:C296)</f>
        <v>-144455005</v>
      </c>
    </row>
    <row r="298" spans="1:3">
      <c r="A298" s="17"/>
      <c r="B298" s="17"/>
      <c r="C298" s="374"/>
    </row>
    <row r="299" spans="1:3" ht="15.6">
      <c r="A299" s="115" t="s">
        <v>4103</v>
      </c>
      <c r="B299" s="115"/>
      <c r="C299" s="374"/>
    </row>
    <row r="300" spans="1:3">
      <c r="A300" s="17" t="s">
        <v>4104</v>
      </c>
      <c r="B300" s="17"/>
      <c r="C300" s="374"/>
    </row>
    <row r="301" spans="1:3">
      <c r="A301" s="17" t="s">
        <v>4105</v>
      </c>
      <c r="B301" s="17" t="s">
        <v>4106</v>
      </c>
      <c r="C301" s="374">
        <f>'120121'!E99+SUM('120121'!E102:E103)+'120121'!E111+SUM('120121'!E114:E115)</f>
        <v>-50000000</v>
      </c>
    </row>
    <row r="302" spans="1:3">
      <c r="A302" s="17" t="s">
        <v>4107</v>
      </c>
      <c r="B302" s="17" t="s">
        <v>4108</v>
      </c>
      <c r="C302" s="374">
        <f>'120121'!E101+'120121'!E113</f>
        <v>0</v>
      </c>
    </row>
    <row r="303" spans="1:3">
      <c r="A303" s="17" t="s">
        <v>4109</v>
      </c>
      <c r="B303" s="17" t="s">
        <v>4110</v>
      </c>
      <c r="C303" s="374">
        <f>'120121'!E100+'120121'!E112</f>
        <v>0</v>
      </c>
    </row>
    <row r="304" spans="1:3">
      <c r="A304" s="17" t="s">
        <v>4111</v>
      </c>
      <c r="B304" s="17" t="s">
        <v>1747</v>
      </c>
      <c r="C304" s="374">
        <f>SUM('120121'!E104,'120121'!E116)</f>
        <v>55080000</v>
      </c>
    </row>
    <row r="305" spans="1:3">
      <c r="A305" s="17" t="s">
        <v>1748</v>
      </c>
      <c r="B305" s="17" t="s">
        <v>1749</v>
      </c>
      <c r="C305" s="374">
        <f>'120121'!E118+'120121'!E119</f>
        <v>-75000000</v>
      </c>
    </row>
    <row r="306" spans="1:3">
      <c r="A306" s="17" t="s">
        <v>1750</v>
      </c>
      <c r="B306" s="17" t="s">
        <v>1751</v>
      </c>
      <c r="C306" s="374">
        <f>SUM('120121'!E105:E107)+'120121'!E117</f>
        <v>0</v>
      </c>
    </row>
    <row r="307" spans="1:3">
      <c r="A307" s="17"/>
      <c r="B307" s="17"/>
      <c r="C307" s="374"/>
    </row>
    <row r="308" spans="1:3">
      <c r="A308" s="17"/>
      <c r="B308" s="17"/>
      <c r="C308" s="374"/>
    </row>
    <row r="309" spans="1:3">
      <c r="A309" s="17" t="s">
        <v>1752</v>
      </c>
      <c r="B309" s="17" t="s">
        <v>2259</v>
      </c>
      <c r="C309" s="322">
        <f>SUM(C301:C308)</f>
        <v>-69920000</v>
      </c>
    </row>
    <row r="310" spans="1:3">
      <c r="A310" s="17"/>
      <c r="B310" s="17"/>
      <c r="C310" s="374"/>
    </row>
    <row r="311" spans="1:3">
      <c r="A311" s="17" t="s">
        <v>1753</v>
      </c>
      <c r="B311" s="17" t="s">
        <v>2259</v>
      </c>
      <c r="C311" s="374">
        <f>(C309+C297)+C282</f>
        <v>597586</v>
      </c>
    </row>
    <row r="312" spans="1:3">
      <c r="A312" s="17"/>
      <c r="B312" s="17"/>
      <c r="C312" s="374"/>
    </row>
    <row r="313" spans="1:3">
      <c r="A313" s="17" t="s">
        <v>1754</v>
      </c>
      <c r="B313" s="17" t="s">
        <v>1755</v>
      </c>
      <c r="C313" s="374">
        <f>'120121'!E126</f>
        <v>4561612</v>
      </c>
    </row>
    <row r="314" spans="1:3">
      <c r="A314" s="17"/>
      <c r="B314" s="17"/>
      <c r="C314" s="374"/>
    </row>
    <row r="315" spans="1:3" ht="15.6">
      <c r="A315" s="115" t="s">
        <v>1756</v>
      </c>
      <c r="B315" s="17" t="s">
        <v>1757</v>
      </c>
      <c r="C315" s="848">
        <f>C313+C311</f>
        <v>5159198</v>
      </c>
    </row>
    <row r="318" spans="1:3" ht="17.399999999999999">
      <c r="A318" s="480" t="s">
        <v>1758</v>
      </c>
      <c r="B318" s="69"/>
      <c r="C318" s="69"/>
    </row>
    <row r="322" spans="1:3" ht="15.6">
      <c r="A322" s="17"/>
      <c r="B322" s="804" t="s">
        <v>2252</v>
      </c>
    </row>
    <row r="323" spans="1:3" ht="15.6">
      <c r="A323" s="17"/>
      <c r="B323" s="804" t="s">
        <v>2253</v>
      </c>
      <c r="C323" s="804" t="str">
        <f>$C$16</f>
        <v>12/31/2013</v>
      </c>
    </row>
    <row r="324" spans="1:3" ht="15.6">
      <c r="A324" s="804" t="s">
        <v>1759</v>
      </c>
      <c r="B324" s="115"/>
      <c r="C324" s="115"/>
    </row>
    <row r="325" spans="1:3">
      <c r="A325" s="17" t="s">
        <v>1760</v>
      </c>
      <c r="B325" s="17" t="s">
        <v>1761</v>
      </c>
      <c r="C325" s="482">
        <f>'300301'!D21</f>
        <v>305121225</v>
      </c>
    </row>
    <row r="326" spans="1:3">
      <c r="A326" s="17" t="s">
        <v>1762</v>
      </c>
      <c r="B326" s="17" t="s">
        <v>1763</v>
      </c>
      <c r="C326" s="374">
        <f>'300301'!D23</f>
        <v>167765362</v>
      </c>
    </row>
    <row r="327" spans="1:3">
      <c r="A327" s="17" t="s">
        <v>1764</v>
      </c>
      <c r="B327" s="17" t="s">
        <v>1765</v>
      </c>
      <c r="C327" s="374">
        <f>'300301'!D24</f>
        <v>51931279</v>
      </c>
    </row>
    <row r="328" spans="1:3">
      <c r="A328" s="17" t="s">
        <v>1766</v>
      </c>
      <c r="B328" s="17" t="s">
        <v>1767</v>
      </c>
      <c r="C328" s="374">
        <f>SUM('300301'!D25:D28)</f>
        <v>36009601</v>
      </c>
    </row>
    <row r="329" spans="1:3" ht="15.6">
      <c r="A329" s="115" t="s">
        <v>1768</v>
      </c>
      <c r="B329" s="17" t="s">
        <v>2259</v>
      </c>
      <c r="C329" s="374">
        <f>SUM(C325:C328)</f>
        <v>560827467</v>
      </c>
    </row>
    <row r="330" spans="1:3">
      <c r="A330" s="17" t="s">
        <v>1769</v>
      </c>
      <c r="B330" s="17" t="s">
        <v>1770</v>
      </c>
      <c r="C330" s="374">
        <f>'300301'!D30</f>
        <v>64552432</v>
      </c>
    </row>
    <row r="331" spans="1:3">
      <c r="A331" s="17" t="s">
        <v>1771</v>
      </c>
      <c r="B331" s="17" t="s">
        <v>1772</v>
      </c>
      <c r="C331" s="374">
        <f>'300301'!D45-'300301'!D32</f>
        <v>50966434</v>
      </c>
    </row>
    <row r="332" spans="1:3" ht="15.6">
      <c r="A332" s="115" t="s">
        <v>1773</v>
      </c>
      <c r="B332" s="17" t="s">
        <v>1774</v>
      </c>
      <c r="C332" s="482">
        <f>SUM(C329:C331)</f>
        <v>676346333</v>
      </c>
    </row>
    <row r="333" spans="1:3" ht="15.6">
      <c r="A333" s="17"/>
      <c r="B333" s="115"/>
      <c r="C333" s="374"/>
    </row>
    <row r="334" spans="1:3" ht="15.6">
      <c r="A334" s="804" t="s">
        <v>1775</v>
      </c>
      <c r="B334" s="115"/>
      <c r="C334" s="374"/>
    </row>
    <row r="335" spans="1:3">
      <c r="A335" s="17" t="s">
        <v>1760</v>
      </c>
      <c r="B335" s="17" t="s">
        <v>1776</v>
      </c>
      <c r="C335" s="374">
        <f>'300301'!F21</f>
        <v>2686168.5040000002</v>
      </c>
    </row>
    <row r="336" spans="1:3">
      <c r="A336" s="17" t="s">
        <v>1762</v>
      </c>
      <c r="B336" s="17" t="s">
        <v>1777</v>
      </c>
      <c r="C336" s="374">
        <f>'300301'!F23</f>
        <v>2593626</v>
      </c>
    </row>
    <row r="337" spans="1:3">
      <c r="A337" s="17" t="s">
        <v>1764</v>
      </c>
      <c r="B337" s="17" t="s">
        <v>1778</v>
      </c>
      <c r="C337" s="374">
        <f>'300301'!F24</f>
        <v>1324716</v>
      </c>
    </row>
    <row r="338" spans="1:3">
      <c r="A338" s="17" t="s">
        <v>1766</v>
      </c>
      <c r="B338" s="17" t="s">
        <v>1779</v>
      </c>
      <c r="C338" s="374">
        <f>SUM('300301'!F25:F28)</f>
        <v>550455</v>
      </c>
    </row>
    <row r="339" spans="1:3" ht="15.6">
      <c r="A339" s="115" t="s">
        <v>3280</v>
      </c>
      <c r="B339" s="17" t="s">
        <v>2259</v>
      </c>
      <c r="C339" s="374">
        <f>SUM(C335:C338)</f>
        <v>7154965.5040000007</v>
      </c>
    </row>
    <row r="340" spans="1:3">
      <c r="A340" s="17" t="s">
        <v>1769</v>
      </c>
      <c r="B340" s="17" t="s">
        <v>3281</v>
      </c>
      <c r="C340" s="374">
        <f>'300301'!F30</f>
        <v>1869666</v>
      </c>
    </row>
    <row r="341" spans="1:3" ht="15.6">
      <c r="A341" s="115" t="s">
        <v>3282</v>
      </c>
      <c r="B341" s="17" t="s">
        <v>3283</v>
      </c>
      <c r="C341" s="374">
        <f>SUM(C339:C340)</f>
        <v>9024631.5040000007</v>
      </c>
    </row>
    <row r="342" spans="1:3" ht="15.6">
      <c r="A342" s="69"/>
      <c r="B342" s="71"/>
      <c r="C342" s="484"/>
    </row>
    <row r="343" spans="1:3" ht="15.6">
      <c r="A343" s="71" t="s">
        <v>3284</v>
      </c>
      <c r="B343" s="69"/>
      <c r="C343" s="484"/>
    </row>
    <row r="344" spans="1:3">
      <c r="A344" s="17" t="s">
        <v>1760</v>
      </c>
      <c r="B344" s="17" t="s">
        <v>3285</v>
      </c>
      <c r="C344" s="374">
        <f>'300301'!H21</f>
        <v>330180</v>
      </c>
    </row>
    <row r="345" spans="1:3">
      <c r="A345" s="17" t="s">
        <v>1762</v>
      </c>
      <c r="B345" s="17" t="s">
        <v>3286</v>
      </c>
      <c r="C345" s="374">
        <f>'300301'!H23</f>
        <v>36608</v>
      </c>
    </row>
    <row r="346" spans="1:3">
      <c r="A346" s="17" t="s">
        <v>1764</v>
      </c>
      <c r="B346" s="17" t="s">
        <v>3287</v>
      </c>
      <c r="C346" s="374">
        <f>'300301'!H24</f>
        <v>892</v>
      </c>
    </row>
    <row r="347" spans="1:3">
      <c r="A347" s="17" t="s">
        <v>1766</v>
      </c>
      <c r="B347" s="17" t="s">
        <v>3288</v>
      </c>
      <c r="C347" s="374">
        <f>SUM('300301'!H25:H28)</f>
        <v>3023</v>
      </c>
    </row>
    <row r="348" spans="1:3" ht="15.6">
      <c r="A348" s="115" t="s">
        <v>3289</v>
      </c>
      <c r="B348" s="17" t="s">
        <v>2259</v>
      </c>
      <c r="C348" s="374">
        <f>SUM(C344:C347)</f>
        <v>370703</v>
      </c>
    </row>
    <row r="349" spans="1:3">
      <c r="A349" s="17" t="s">
        <v>1769</v>
      </c>
      <c r="B349" s="17" t="s">
        <v>3290</v>
      </c>
      <c r="C349" s="374">
        <f>'300301'!H30</f>
        <v>50</v>
      </c>
    </row>
    <row r="350" spans="1:3" ht="15.6">
      <c r="A350" s="115" t="s">
        <v>3291</v>
      </c>
      <c r="B350" s="17" t="s">
        <v>3292</v>
      </c>
      <c r="C350" s="374">
        <f>C348+C349</f>
        <v>370753</v>
      </c>
    </row>
    <row r="352" spans="1:3" ht="17.399999999999999">
      <c r="A352" s="480" t="s">
        <v>3293</v>
      </c>
      <c r="B352" s="480"/>
      <c r="C352" s="480"/>
    </row>
    <row r="353" spans="1:3" ht="15.6">
      <c r="A353" s="804" t="s">
        <v>3294</v>
      </c>
    </row>
    <row r="354" spans="1:3">
      <c r="A354" s="17" t="s">
        <v>3295</v>
      </c>
      <c r="B354" s="17" t="s">
        <v>2259</v>
      </c>
      <c r="C354" s="851">
        <f>C325/C344</f>
        <v>924.10571506451026</v>
      </c>
    </row>
    <row r="355" spans="1:3">
      <c r="A355" s="17" t="s">
        <v>3296</v>
      </c>
      <c r="B355" s="17" t="s">
        <v>2259</v>
      </c>
      <c r="C355" s="374">
        <f>(+C335*1000)/C344</f>
        <v>8135.4670301047918</v>
      </c>
    </row>
    <row r="356" spans="1:3">
      <c r="A356" s="17" t="s">
        <v>3297</v>
      </c>
      <c r="B356" s="17" t="s">
        <v>2259</v>
      </c>
      <c r="C356" s="852">
        <f>(+C325*100)/(C335*1000)</f>
        <v>11.358975602075633</v>
      </c>
    </row>
    <row r="357" spans="1:3">
      <c r="A357" s="17"/>
      <c r="B357" s="17"/>
      <c r="C357" s="374"/>
    </row>
    <row r="358" spans="1:3" ht="15.6">
      <c r="A358" s="804" t="s">
        <v>3298</v>
      </c>
      <c r="B358" s="17"/>
      <c r="C358" s="374"/>
    </row>
    <row r="359" spans="1:3">
      <c r="A359" s="17" t="s">
        <v>3295</v>
      </c>
      <c r="B359" s="17" t="s">
        <v>2259</v>
      </c>
      <c r="C359" s="851">
        <f>C326/C345</f>
        <v>4582.7513658216785</v>
      </c>
    </row>
    <row r="360" spans="1:3">
      <c r="A360" s="17" t="s">
        <v>3296</v>
      </c>
      <c r="B360" s="17" t="s">
        <v>2259</v>
      </c>
      <c r="C360" s="374">
        <f>(+C336*1000)/C345</f>
        <v>70848.612325174821</v>
      </c>
    </row>
    <row r="361" spans="1:3">
      <c r="A361" s="17" t="s">
        <v>3297</v>
      </c>
      <c r="B361" s="17" t="s">
        <v>2259</v>
      </c>
      <c r="C361" s="852">
        <f>(+C326*100)/(C336*1000)</f>
        <v>6.4683713843090711</v>
      </c>
    </row>
    <row r="362" spans="1:3">
      <c r="A362" s="17"/>
      <c r="B362" s="17"/>
      <c r="C362" s="852"/>
    </row>
    <row r="363" spans="1:3" ht="15.6">
      <c r="A363" s="804" t="s">
        <v>3299</v>
      </c>
      <c r="B363" s="17"/>
      <c r="C363" s="852"/>
    </row>
    <row r="364" spans="1:3">
      <c r="A364" s="17" t="s">
        <v>3295</v>
      </c>
      <c r="B364" s="17" t="s">
        <v>2259</v>
      </c>
      <c r="C364" s="851">
        <f>C327/C346</f>
        <v>58218.922645739913</v>
      </c>
    </row>
    <row r="365" spans="1:3">
      <c r="A365" s="17" t="s">
        <v>3296</v>
      </c>
      <c r="B365" s="17" t="s">
        <v>2259</v>
      </c>
      <c r="C365" s="374">
        <f>(+C337*1000)/C346</f>
        <v>1485107.6233183856</v>
      </c>
    </row>
    <row r="366" spans="1:3">
      <c r="A366" s="17" t="s">
        <v>3297</v>
      </c>
      <c r="B366" s="17" t="s">
        <v>2259</v>
      </c>
      <c r="C366" s="852">
        <f>(+C327*100)/(C337*1000)</f>
        <v>3.920182061664538</v>
      </c>
    </row>
    <row r="368" spans="1:3" ht="17.399999999999999">
      <c r="A368" s="480" t="s">
        <v>1156</v>
      </c>
      <c r="B368" s="480"/>
      <c r="C368" s="480"/>
    </row>
    <row r="369" spans="1:4">
      <c r="A369" s="17" t="s">
        <v>3300</v>
      </c>
      <c r="B369" s="17" t="s">
        <v>3301</v>
      </c>
      <c r="C369" s="482">
        <f>'320323'!E29</f>
        <v>78309</v>
      </c>
    </row>
    <row r="370" spans="1:4">
      <c r="A370" s="17" t="s">
        <v>3302</v>
      </c>
      <c r="B370" s="17" t="s">
        <v>3303</v>
      </c>
      <c r="C370" s="374">
        <f>'320323'!E49</f>
        <v>0</v>
      </c>
    </row>
    <row r="371" spans="1:4">
      <c r="A371" s="17" t="s">
        <v>3304</v>
      </c>
      <c r="B371" s="17" t="s">
        <v>3305</v>
      </c>
      <c r="C371" s="374">
        <f>'320323'!K16</f>
        <v>3069961</v>
      </c>
    </row>
    <row r="372" spans="1:4">
      <c r="A372" s="17" t="s">
        <v>3306</v>
      </c>
      <c r="B372" s="17" t="s">
        <v>3307</v>
      </c>
      <c r="C372" s="374">
        <f>'320323'!K31</f>
        <v>1415400</v>
      </c>
    </row>
    <row r="373" spans="1:4">
      <c r="A373" s="17" t="s">
        <v>3308</v>
      </c>
      <c r="B373" s="17" t="s">
        <v>3167</v>
      </c>
      <c r="C373" s="374">
        <f>'320323'!K36</f>
        <v>205673307</v>
      </c>
    </row>
    <row r="374" spans="1:4">
      <c r="A374" s="17" t="s">
        <v>3168</v>
      </c>
      <c r="B374" s="17" t="s">
        <v>2259</v>
      </c>
      <c r="C374" s="374">
        <f>SUM(C369:C373)</f>
        <v>210236977</v>
      </c>
    </row>
    <row r="375" spans="1:4">
      <c r="A375" s="17" t="s">
        <v>3169</v>
      </c>
      <c r="B375" s="17" t="s">
        <v>3170</v>
      </c>
      <c r="C375" s="374">
        <f>'320323'!K57</f>
        <v>11098077</v>
      </c>
    </row>
    <row r="376" spans="1:4">
      <c r="A376" s="17" t="s">
        <v>4940</v>
      </c>
      <c r="B376" s="17" t="s">
        <v>4941</v>
      </c>
      <c r="C376" s="374">
        <f>'320323'!P30</f>
        <v>45601840</v>
      </c>
    </row>
    <row r="377" spans="1:4">
      <c r="A377" s="17" t="s">
        <v>4942</v>
      </c>
      <c r="B377" s="17" t="s">
        <v>4943</v>
      </c>
      <c r="C377" s="374">
        <f>'320323'!P38+'320323'!P45</f>
        <v>70050900</v>
      </c>
    </row>
    <row r="378" spans="1:4">
      <c r="A378" s="17" t="s">
        <v>4944</v>
      </c>
      <c r="B378" s="17" t="s">
        <v>4945</v>
      </c>
      <c r="C378" s="374">
        <f>'320323'!P52</f>
        <v>2862112</v>
      </c>
    </row>
    <row r="379" spans="1:4">
      <c r="A379" s="17" t="s">
        <v>4946</v>
      </c>
      <c r="B379" s="17" t="s">
        <v>4947</v>
      </c>
      <c r="C379" s="374">
        <f>'320323'!V22</f>
        <v>72912606</v>
      </c>
    </row>
    <row r="380" spans="1:4" ht="15.6">
      <c r="A380" s="115" t="s">
        <v>4948</v>
      </c>
      <c r="B380" s="17" t="s">
        <v>4949</v>
      </c>
      <c r="C380" s="482">
        <f>SUM(C374:C379)</f>
        <v>412762512</v>
      </c>
    </row>
    <row r="381" spans="1:4" ht="15.6">
      <c r="A381" s="17"/>
      <c r="B381" s="115"/>
      <c r="C381" s="115"/>
    </row>
    <row r="383" spans="1:4" ht="17.399999999999999">
      <c r="A383" s="480" t="s">
        <v>4950</v>
      </c>
      <c r="B383" s="69"/>
      <c r="C383" s="480"/>
      <c r="D383" s="480"/>
    </row>
    <row r="384" spans="1:4" ht="17.399999999999999">
      <c r="A384" s="604"/>
      <c r="B384" s="604"/>
      <c r="C384" s="604"/>
      <c r="D384" s="604"/>
    </row>
    <row r="387" spans="1:3" ht="15.6">
      <c r="A387" s="17"/>
      <c r="B387" s="804" t="s">
        <v>2252</v>
      </c>
    </row>
    <row r="388" spans="1:3" ht="17.399999999999999">
      <c r="A388" s="605"/>
      <c r="B388" s="804" t="s">
        <v>2253</v>
      </c>
      <c r="C388" s="804" t="str">
        <f>$C$16</f>
        <v>12/31/2013</v>
      </c>
    </row>
    <row r="389" spans="1:3" ht="17.399999999999999">
      <c r="A389" s="605"/>
      <c r="B389" s="115"/>
      <c r="C389" s="115"/>
    </row>
    <row r="390" spans="1:3">
      <c r="A390" s="17" t="s">
        <v>4951</v>
      </c>
      <c r="B390" s="17" t="s">
        <v>2259</v>
      </c>
      <c r="C390" s="482">
        <f>C332</f>
        <v>676346333</v>
      </c>
    </row>
    <row r="391" spans="1:3">
      <c r="A391" s="17"/>
      <c r="B391" s="17"/>
      <c r="C391" s="482"/>
    </row>
    <row r="392" spans="1:3">
      <c r="A392" s="17" t="s">
        <v>4952</v>
      </c>
      <c r="B392" s="17" t="s">
        <v>2259</v>
      </c>
      <c r="C392" s="374">
        <f>C341</f>
        <v>9024631.5040000007</v>
      </c>
    </row>
    <row r="393" spans="1:3">
      <c r="A393" s="17"/>
      <c r="B393" s="17"/>
      <c r="C393" s="374"/>
    </row>
    <row r="394" spans="1:3" ht="15.6">
      <c r="A394" s="71" t="s">
        <v>4953</v>
      </c>
      <c r="B394" s="71"/>
      <c r="C394" s="71"/>
    </row>
    <row r="395" spans="1:3" ht="15.6">
      <c r="A395" s="17"/>
      <c r="B395" s="848"/>
    </row>
    <row r="396" spans="1:3">
      <c r="A396" s="17" t="s">
        <v>4954</v>
      </c>
      <c r="B396" s="17" t="s">
        <v>2259</v>
      </c>
      <c r="C396" s="482">
        <f>C469</f>
        <v>193184747</v>
      </c>
    </row>
    <row r="397" spans="1:3">
      <c r="A397" s="17"/>
      <c r="B397" s="17"/>
      <c r="C397" s="374"/>
    </row>
    <row r="398" spans="1:3">
      <c r="A398" s="17" t="s">
        <v>4955</v>
      </c>
      <c r="B398" s="17" t="s">
        <v>2259</v>
      </c>
      <c r="C398" s="374">
        <f>C474</f>
        <v>25322583</v>
      </c>
    </row>
    <row r="399" spans="1:3">
      <c r="A399" s="17"/>
      <c r="B399" s="17"/>
      <c r="C399" s="374"/>
    </row>
    <row r="400" spans="1:3">
      <c r="A400" s="17" t="s">
        <v>3014</v>
      </c>
      <c r="B400" s="17" t="s">
        <v>2259</v>
      </c>
      <c r="C400" s="374">
        <f>C482</f>
        <v>194255182</v>
      </c>
    </row>
    <row r="401" spans="1:3">
      <c r="A401" s="17"/>
      <c r="B401" s="17"/>
      <c r="C401" s="374"/>
    </row>
    <row r="402" spans="1:3">
      <c r="A402" s="17" t="s">
        <v>4956</v>
      </c>
      <c r="B402" s="17" t="s">
        <v>2259</v>
      </c>
      <c r="C402" s="374">
        <f>C490</f>
        <v>28838132</v>
      </c>
    </row>
    <row r="403" spans="1:3">
      <c r="A403" s="17"/>
      <c r="B403" s="17"/>
      <c r="C403" s="374"/>
    </row>
    <row r="404" spans="1:3">
      <c r="A404" s="17" t="s">
        <v>4957</v>
      </c>
      <c r="B404" s="17" t="s">
        <v>2259</v>
      </c>
      <c r="C404" s="374">
        <f>C158</f>
        <v>70949383</v>
      </c>
    </row>
    <row r="405" spans="1:3">
      <c r="A405" s="17"/>
      <c r="B405" s="17"/>
      <c r="C405" s="374"/>
    </row>
    <row r="406" spans="1:3">
      <c r="A406" s="17" t="s">
        <v>4958</v>
      </c>
      <c r="B406" s="17" t="s">
        <v>2259</v>
      </c>
      <c r="C406" s="374">
        <f>C157</f>
        <v>68115541</v>
      </c>
    </row>
    <row r="407" spans="1:3">
      <c r="A407" s="17"/>
      <c r="B407" s="17" t="s">
        <v>1418</v>
      </c>
      <c r="C407" s="374"/>
    </row>
    <row r="408" spans="1:3">
      <c r="A408" s="17" t="s">
        <v>4959</v>
      </c>
      <c r="B408" s="17" t="s">
        <v>4960</v>
      </c>
      <c r="C408" s="374">
        <f>C410-SUM(C396:C406)</f>
        <v>95680765</v>
      </c>
    </row>
    <row r="409" spans="1:3">
      <c r="B409" s="9" t="s">
        <v>1418</v>
      </c>
    </row>
    <row r="410" spans="1:3">
      <c r="A410" s="17" t="s">
        <v>4961</v>
      </c>
      <c r="B410" s="17" t="s">
        <v>2259</v>
      </c>
      <c r="C410" s="482">
        <f>C390</f>
        <v>676346333</v>
      </c>
    </row>
    <row r="411" spans="1:3" ht="15.6">
      <c r="A411" s="17"/>
      <c r="B411" s="115"/>
      <c r="C411" s="374"/>
    </row>
    <row r="413" spans="1:3" ht="15.6">
      <c r="A413" s="71" t="s">
        <v>4962</v>
      </c>
      <c r="B413" s="71"/>
      <c r="C413" s="71"/>
    </row>
    <row r="414" spans="1:3">
      <c r="A414" s="69"/>
      <c r="B414" s="69"/>
      <c r="C414" s="69"/>
    </row>
    <row r="416" spans="1:3">
      <c r="A416" s="17" t="s">
        <v>4954</v>
      </c>
      <c r="B416" s="17" t="s">
        <v>2259</v>
      </c>
      <c r="C416" s="853">
        <f>(+C396/C$390)*100</f>
        <v>28.562991706203277</v>
      </c>
    </row>
    <row r="417" spans="1:3">
      <c r="A417" s="17"/>
      <c r="B417" s="17"/>
      <c r="C417" s="853"/>
    </row>
    <row r="418" spans="1:3">
      <c r="A418" s="17" t="s">
        <v>4955</v>
      </c>
      <c r="B418" s="17" t="s">
        <v>2259</v>
      </c>
      <c r="C418" s="853">
        <f>(+C398/C$390)*100</f>
        <v>3.7440260654152167</v>
      </c>
    </row>
    <row r="419" spans="1:3">
      <c r="A419" s="17"/>
      <c r="B419" s="17"/>
      <c r="C419" s="853"/>
    </row>
    <row r="420" spans="1:3">
      <c r="A420" s="17" t="s">
        <v>3014</v>
      </c>
      <c r="B420" s="17" t="s">
        <v>2259</v>
      </c>
      <c r="C420" s="853">
        <f>(+C400/C$390)*100</f>
        <v>28.721258994391562</v>
      </c>
    </row>
    <row r="421" spans="1:3">
      <c r="A421" s="17"/>
      <c r="B421" s="17"/>
      <c r="C421" s="853"/>
    </row>
    <row r="422" spans="1:3">
      <c r="A422" s="17" t="s">
        <v>4956</v>
      </c>
      <c r="B422" s="17" t="s">
        <v>2259</v>
      </c>
      <c r="C422" s="853">
        <f>(+C402/C$390)*100</f>
        <v>4.2638113926168053</v>
      </c>
    </row>
    <row r="423" spans="1:3">
      <c r="A423" s="17"/>
      <c r="B423" s="17"/>
      <c r="C423" s="853"/>
    </row>
    <row r="424" spans="1:3">
      <c r="A424" s="17" t="s">
        <v>4957</v>
      </c>
      <c r="B424" s="17" t="s">
        <v>2259</v>
      </c>
      <c r="C424" s="853">
        <f>(+C404/C$390)*100</f>
        <v>10.490096499125988</v>
      </c>
    </row>
    <row r="425" spans="1:3">
      <c r="A425" s="17"/>
      <c r="B425" s="17"/>
      <c r="C425" s="853"/>
    </row>
    <row r="426" spans="1:3">
      <c r="A426" s="17" t="s">
        <v>4958</v>
      </c>
      <c r="B426" s="17" t="s">
        <v>2259</v>
      </c>
      <c r="C426" s="853">
        <f>(+C406/C$390)*100</f>
        <v>10.071103763935096</v>
      </c>
    </row>
    <row r="427" spans="1:3">
      <c r="A427" s="17"/>
      <c r="B427" s="17"/>
      <c r="C427" s="853"/>
    </row>
    <row r="428" spans="1:3">
      <c r="A428" s="17" t="s">
        <v>4959</v>
      </c>
      <c r="B428" s="17" t="s">
        <v>2259</v>
      </c>
      <c r="C428" s="853">
        <f>(+C408/C$390)*100</f>
        <v>14.146711578312054</v>
      </c>
    </row>
    <row r="429" spans="1:3">
      <c r="A429" s="17"/>
      <c r="B429" s="17"/>
      <c r="C429" s="853"/>
    </row>
    <row r="430" spans="1:3">
      <c r="A430" s="17" t="s">
        <v>4961</v>
      </c>
      <c r="B430" s="17" t="s">
        <v>3098</v>
      </c>
      <c r="C430" s="853">
        <f>SUM(C416:C429)</f>
        <v>100</v>
      </c>
    </row>
    <row r="431" spans="1:3" ht="15.6">
      <c r="A431" s="17"/>
      <c r="B431" s="115"/>
    </row>
    <row r="433" spans="1:3" ht="15.6">
      <c r="A433" s="71" t="s">
        <v>3099</v>
      </c>
      <c r="B433" s="71"/>
      <c r="C433" s="71"/>
    </row>
    <row r="435" spans="1:3">
      <c r="A435" s="69"/>
      <c r="B435" s="69"/>
      <c r="C435" s="69"/>
    </row>
    <row r="436" spans="1:3">
      <c r="A436" s="17" t="s">
        <v>4954</v>
      </c>
      <c r="B436" s="17" t="s">
        <v>2259</v>
      </c>
      <c r="C436" s="854">
        <f>(+C396/(C$392*1000))*100</f>
        <v>2.1406386168163705</v>
      </c>
    </row>
    <row r="437" spans="1:3">
      <c r="A437" s="17"/>
      <c r="B437" s="17"/>
      <c r="C437" s="854"/>
    </row>
    <row r="438" spans="1:3">
      <c r="A438" s="17" t="s">
        <v>4955</v>
      </c>
      <c r="B438" s="17" t="s">
        <v>2259</v>
      </c>
      <c r="C438" s="854">
        <f>(+C398/(C$392*1000))*100</f>
        <v>0.2805940939391956</v>
      </c>
    </row>
    <row r="439" spans="1:3">
      <c r="A439" s="17"/>
      <c r="B439" s="17"/>
      <c r="C439" s="854"/>
    </row>
    <row r="440" spans="1:3">
      <c r="A440" s="17" t="s">
        <v>3014</v>
      </c>
      <c r="B440" s="17" t="s">
        <v>2259</v>
      </c>
      <c r="C440" s="854">
        <f>(+C400/(C$392*1000))*100</f>
        <v>2.1524998767417816</v>
      </c>
    </row>
    <row r="441" spans="1:3">
      <c r="A441" s="17"/>
      <c r="B441" s="17"/>
      <c r="C441" s="854"/>
    </row>
    <row r="442" spans="1:3">
      <c r="A442" s="17" t="s">
        <v>4956</v>
      </c>
      <c r="B442" s="17" t="s">
        <v>2259</v>
      </c>
      <c r="C442" s="854">
        <f>(+C402/(C$392*1000))*100</f>
        <v>0.31954913601977025</v>
      </c>
    </row>
    <row r="443" spans="1:3">
      <c r="A443" s="17"/>
      <c r="B443" s="17"/>
      <c r="C443" s="854"/>
    </row>
    <row r="444" spans="1:3">
      <c r="A444" s="17" t="s">
        <v>4957</v>
      </c>
      <c r="B444" s="17" t="s">
        <v>2259</v>
      </c>
      <c r="C444" s="854">
        <f>(+C404/(C$392*1000))*100</f>
        <v>0.78617484789880909</v>
      </c>
    </row>
    <row r="445" spans="1:3">
      <c r="A445" s="17"/>
      <c r="B445" s="17"/>
      <c r="C445" s="854"/>
    </row>
    <row r="446" spans="1:3">
      <c r="A446" s="17" t="s">
        <v>4958</v>
      </c>
      <c r="B446" s="17" t="s">
        <v>2259</v>
      </c>
      <c r="C446" s="854">
        <f>(+C406/(C$392*1000))*100</f>
        <v>0.75477365441247157</v>
      </c>
    </row>
    <row r="447" spans="1:3">
      <c r="A447" s="17"/>
      <c r="B447" s="17"/>
      <c r="C447" s="854"/>
    </row>
    <row r="448" spans="1:3">
      <c r="A448" s="17" t="s">
        <v>4959</v>
      </c>
      <c r="B448" s="17" t="s">
        <v>2259</v>
      </c>
      <c r="C448" s="854">
        <f>(+C408/(C$392*1000))*100</f>
        <v>1.0602179707569366</v>
      </c>
    </row>
    <row r="449" spans="1:3">
      <c r="A449" s="17"/>
      <c r="B449" s="17"/>
      <c r="C449" s="854"/>
    </row>
    <row r="450" spans="1:3">
      <c r="A450" s="17" t="s">
        <v>4961</v>
      </c>
      <c r="B450" s="17" t="s">
        <v>3100</v>
      </c>
      <c r="C450" s="854">
        <f>SUM(C436:C449)</f>
        <v>7.4944481965853358</v>
      </c>
    </row>
    <row r="451" spans="1:3" ht="15.6">
      <c r="A451" s="19"/>
      <c r="B451" s="115"/>
    </row>
    <row r="453" spans="1:3">
      <c r="A453" s="9" t="s">
        <v>3101</v>
      </c>
    </row>
    <row r="457" spans="1:3" ht="15.6">
      <c r="A457" s="115" t="s">
        <v>3102</v>
      </c>
    </row>
    <row r="459" spans="1:3" ht="15.6">
      <c r="A459" s="17"/>
      <c r="B459" s="804" t="s">
        <v>2252</v>
      </c>
    </row>
    <row r="460" spans="1:3" ht="15.6">
      <c r="A460" s="17"/>
      <c r="B460" s="804" t="s">
        <v>2253</v>
      </c>
      <c r="C460" s="804" t="str">
        <f>$C$16</f>
        <v>12/31/2013</v>
      </c>
    </row>
    <row r="461" spans="1:3" ht="15.6">
      <c r="A461" s="855" t="s">
        <v>4954</v>
      </c>
      <c r="B461" s="17"/>
      <c r="C461" s="374"/>
    </row>
    <row r="462" spans="1:3">
      <c r="A462" s="17" t="s">
        <v>3103</v>
      </c>
      <c r="B462" s="17" t="s">
        <v>3104</v>
      </c>
      <c r="C462" s="374">
        <f>'320323'!E13</f>
        <v>0</v>
      </c>
    </row>
    <row r="463" spans="1:3">
      <c r="A463" s="17" t="s">
        <v>3105</v>
      </c>
      <c r="B463" s="17" t="s">
        <v>3106</v>
      </c>
      <c r="C463" s="374">
        <f>'320323'!E33</f>
        <v>0</v>
      </c>
    </row>
    <row r="464" spans="1:3">
      <c r="A464" s="17" t="s">
        <v>3107</v>
      </c>
      <c r="B464" s="17" t="s">
        <v>3108</v>
      </c>
      <c r="C464" s="374">
        <f>'320323'!E53</f>
        <v>0</v>
      </c>
    </row>
    <row r="465" spans="1:3">
      <c r="A465" s="17" t="s">
        <v>3109</v>
      </c>
      <c r="B465" s="17" t="s">
        <v>3110</v>
      </c>
      <c r="C465" s="374">
        <f>'320323'!K20</f>
        <v>181790</v>
      </c>
    </row>
    <row r="466" spans="1:3">
      <c r="A466" s="17" t="s">
        <v>1253</v>
      </c>
      <c r="B466" s="17" t="s">
        <v>3111</v>
      </c>
      <c r="C466" s="374">
        <f>'320323'!K33</f>
        <v>193002957</v>
      </c>
    </row>
    <row r="467" spans="1:3">
      <c r="A467" s="17" t="s">
        <v>3112</v>
      </c>
      <c r="B467" s="17" t="s">
        <v>2259</v>
      </c>
      <c r="C467" s="374">
        <f>SUM(C462:C466)</f>
        <v>193184747</v>
      </c>
    </row>
    <row r="468" spans="1:3">
      <c r="A468" s="17" t="s">
        <v>3113</v>
      </c>
      <c r="B468" s="17"/>
      <c r="C468" s="374"/>
    </row>
    <row r="469" spans="1:3">
      <c r="A469" s="17" t="s">
        <v>3114</v>
      </c>
      <c r="B469" s="17" t="s">
        <v>2259</v>
      </c>
      <c r="C469" s="374">
        <f>C467-C468</f>
        <v>193184747</v>
      </c>
    </row>
    <row r="470" spans="1:3">
      <c r="A470" s="17"/>
      <c r="B470" s="17"/>
      <c r="C470" s="374"/>
    </row>
    <row r="471" spans="1:3" ht="15.6">
      <c r="A471" s="855" t="s">
        <v>4955</v>
      </c>
      <c r="B471" s="17"/>
      <c r="C471" s="374"/>
    </row>
    <row r="472" spans="1:3">
      <c r="A472" s="17" t="s">
        <v>3115</v>
      </c>
      <c r="B472" s="17" t="s">
        <v>3116</v>
      </c>
      <c r="C472" s="374">
        <f>'354355'!F39</f>
        <v>30300984</v>
      </c>
    </row>
    <row r="473" spans="1:3">
      <c r="A473" s="17" t="s">
        <v>3117</v>
      </c>
      <c r="B473" s="17" t="s">
        <v>3118</v>
      </c>
      <c r="C473" s="374">
        <f>'320323'!V12</f>
        <v>-4978401</v>
      </c>
    </row>
    <row r="474" spans="1:3">
      <c r="A474" s="17" t="s">
        <v>3119</v>
      </c>
      <c r="B474" s="17" t="s">
        <v>2259</v>
      </c>
      <c r="C474" s="374">
        <f>SUM(C472:C473)</f>
        <v>25322583</v>
      </c>
    </row>
    <row r="475" spans="1:3">
      <c r="A475" s="17"/>
      <c r="B475" s="17"/>
      <c r="C475" s="374"/>
    </row>
    <row r="476" spans="1:3" ht="15.6">
      <c r="A476" s="855" t="s">
        <v>3014</v>
      </c>
      <c r="B476" s="17"/>
      <c r="C476" s="374"/>
    </row>
    <row r="477" spans="1:3">
      <c r="A477" s="17" t="s">
        <v>3120</v>
      </c>
      <c r="B477" s="17" t="s">
        <v>2067</v>
      </c>
      <c r="C477" s="374">
        <f>'320323'!V24</f>
        <v>412762512</v>
      </c>
    </row>
    <row r="478" spans="1:3">
      <c r="A478" s="17" t="s">
        <v>1620</v>
      </c>
      <c r="B478" s="17" t="s">
        <v>2259</v>
      </c>
      <c r="C478" s="374">
        <f>C467</f>
        <v>193184747</v>
      </c>
    </row>
    <row r="479" spans="1:3">
      <c r="A479" s="17" t="s">
        <v>1621</v>
      </c>
      <c r="B479" s="17" t="s">
        <v>2259</v>
      </c>
      <c r="C479" s="374">
        <f>C474</f>
        <v>25322583</v>
      </c>
    </row>
    <row r="480" spans="1:3">
      <c r="A480" s="17" t="s">
        <v>1622</v>
      </c>
      <c r="B480" s="17" t="s">
        <v>2259</v>
      </c>
      <c r="C480" s="374">
        <f>C159</f>
        <v>0</v>
      </c>
    </row>
    <row r="481" spans="1:3">
      <c r="A481" s="17" t="s">
        <v>1623</v>
      </c>
      <c r="B481" s="17" t="s">
        <v>2259</v>
      </c>
      <c r="C481" s="374">
        <f>C160</f>
        <v>0</v>
      </c>
    </row>
    <row r="482" spans="1:3">
      <c r="A482" s="17" t="s">
        <v>1624</v>
      </c>
      <c r="B482" s="17" t="s">
        <v>2259</v>
      </c>
      <c r="C482" s="374">
        <f>C477-SUM(C478:C480)+C481</f>
        <v>194255182</v>
      </c>
    </row>
    <row r="484" spans="1:3" ht="15.6">
      <c r="A484" s="855" t="s">
        <v>1625</v>
      </c>
      <c r="B484" s="17"/>
      <c r="C484" s="374"/>
    </row>
    <row r="485" spans="1:3">
      <c r="A485" s="17" t="s">
        <v>1626</v>
      </c>
      <c r="B485" s="17" t="s">
        <v>2259</v>
      </c>
      <c r="C485" s="374">
        <f>C152</f>
        <v>37968457</v>
      </c>
    </row>
    <row r="486" spans="1:3">
      <c r="A486" s="17" t="s">
        <v>1627</v>
      </c>
      <c r="B486" s="17" t="s">
        <v>2259</v>
      </c>
      <c r="C486" s="374">
        <f>C153</f>
        <v>2396075</v>
      </c>
    </row>
    <row r="487" spans="1:3">
      <c r="A487" s="17" t="s">
        <v>1628</v>
      </c>
      <c r="B487" s="17" t="s">
        <v>2259</v>
      </c>
      <c r="C487" s="374">
        <f>C154</f>
        <v>-11526400</v>
      </c>
    </row>
    <row r="488" spans="1:3">
      <c r="A488" s="17" t="s">
        <v>1629</v>
      </c>
      <c r="B488" s="17" t="s">
        <v>2259</v>
      </c>
      <c r="C488" s="374">
        <f>C155</f>
        <v>0</v>
      </c>
    </row>
    <row r="489" spans="1:3">
      <c r="A489" s="17" t="s">
        <v>1630</v>
      </c>
      <c r="B489" s="17" t="s">
        <v>2259</v>
      </c>
      <c r="C489" s="374">
        <f>C156</f>
        <v>0</v>
      </c>
    </row>
    <row r="490" spans="1:3">
      <c r="A490" s="17" t="s">
        <v>1631</v>
      </c>
      <c r="B490" s="17"/>
      <c r="C490" s="374">
        <f>SUM(C485:C489)</f>
        <v>28838132</v>
      </c>
    </row>
    <row r="492" spans="1:3" ht="15.6">
      <c r="A492" s="855" t="s">
        <v>1632</v>
      </c>
    </row>
    <row r="493" spans="1:3">
      <c r="A493" s="17" t="s">
        <v>1633</v>
      </c>
      <c r="B493" s="17"/>
      <c r="C493" s="374">
        <f>C467</f>
        <v>193184747</v>
      </c>
    </row>
    <row r="494" spans="1:3">
      <c r="A494" s="17" t="s">
        <v>1634</v>
      </c>
      <c r="B494" s="17"/>
      <c r="C494" s="374">
        <f>C341</f>
        <v>9024631.5040000007</v>
      </c>
    </row>
    <row r="495" spans="1:3">
      <c r="A495" s="17" t="s">
        <v>1635</v>
      </c>
      <c r="B495" s="17"/>
      <c r="C495" s="856">
        <f>IF(ISERR(C493/C494/1000)," ",C493/C494/1000)</f>
        <v>2.1406386168163701E-2</v>
      </c>
    </row>
    <row r="496" spans="1:3">
      <c r="A496" s="17" t="s">
        <v>726</v>
      </c>
      <c r="B496" s="17"/>
      <c r="C496" s="374">
        <f>C340</f>
        <v>1869666</v>
      </c>
    </row>
    <row r="497" spans="1:5">
      <c r="A497" s="17" t="s">
        <v>727</v>
      </c>
      <c r="B497" s="17"/>
      <c r="C497" s="374">
        <f>C495*C496*1000</f>
        <v>40022792.40148595</v>
      </c>
    </row>
    <row r="500" spans="1:5" ht="17.399999999999999">
      <c r="A500" s="480" t="s">
        <v>728</v>
      </c>
      <c r="B500" s="69"/>
      <c r="C500" s="69"/>
      <c r="D500" s="17"/>
      <c r="E500" s="69"/>
    </row>
    <row r="501" spans="1:5" ht="17.399999999999999">
      <c r="A501" s="480"/>
      <c r="B501" s="69"/>
      <c r="C501" s="69"/>
      <c r="D501" s="69"/>
      <c r="E501" s="69"/>
    </row>
    <row r="502" spans="1:5" ht="17.399999999999999">
      <c r="A502" s="480"/>
      <c r="B502" s="69"/>
      <c r="C502" s="69"/>
      <c r="D502" s="69"/>
      <c r="E502" s="69"/>
    </row>
    <row r="504" spans="1:5" ht="15.6">
      <c r="A504" s="17"/>
      <c r="B504" s="17"/>
      <c r="C504" s="115"/>
      <c r="D504" s="115"/>
    </row>
    <row r="505" spans="1:5" ht="15.6">
      <c r="A505" s="17"/>
      <c r="B505" s="804" t="s">
        <v>2252</v>
      </c>
      <c r="C505" s="17"/>
      <c r="D505" s="115"/>
      <c r="E505" s="115"/>
    </row>
    <row r="506" spans="1:5" ht="15.6">
      <c r="A506" s="17"/>
      <c r="B506" s="804" t="s">
        <v>2253</v>
      </c>
      <c r="C506" s="804" t="str">
        <f>$C$16</f>
        <v>12/31/2013</v>
      </c>
      <c r="D506" s="17"/>
      <c r="E506" s="115"/>
    </row>
    <row r="507" spans="1:5" ht="15.6">
      <c r="A507" s="17"/>
      <c r="B507" s="804"/>
      <c r="C507" s="115"/>
      <c r="D507" s="17"/>
      <c r="E507" s="115"/>
    </row>
    <row r="508" spans="1:5" ht="15.6">
      <c r="A508" s="71" t="s">
        <v>729</v>
      </c>
      <c r="B508" s="71"/>
      <c r="C508" s="71"/>
      <c r="D508" s="71"/>
      <c r="E508" s="71"/>
    </row>
    <row r="509" spans="1:5" ht="15.6">
      <c r="A509" s="71"/>
      <c r="B509" s="71"/>
      <c r="C509" s="115"/>
      <c r="D509" s="115"/>
      <c r="E509" s="71"/>
    </row>
    <row r="510" spans="1:5">
      <c r="A510" s="17" t="s">
        <v>730</v>
      </c>
      <c r="B510" s="17" t="s">
        <v>731</v>
      </c>
      <c r="C510" s="17">
        <f>'204207'!I30</f>
        <v>2352993</v>
      </c>
      <c r="D510" s="482"/>
      <c r="E510" s="482"/>
    </row>
    <row r="511" spans="1:5">
      <c r="A511" s="9" t="s">
        <v>732</v>
      </c>
    </row>
    <row r="512" spans="1:5">
      <c r="A512" s="9" t="s">
        <v>871</v>
      </c>
      <c r="B512" s="9" t="s">
        <v>733</v>
      </c>
      <c r="C512" s="9">
        <f>'204207'!I41</f>
        <v>13657765</v>
      </c>
    </row>
    <row r="513" spans="1:3">
      <c r="A513" s="9" t="s">
        <v>873</v>
      </c>
      <c r="B513" s="9" t="s">
        <v>734</v>
      </c>
      <c r="C513" s="9">
        <f>'204207'!I49</f>
        <v>0</v>
      </c>
    </row>
    <row r="514" spans="1:3">
      <c r="A514" s="9" t="s">
        <v>735</v>
      </c>
      <c r="B514" s="9" t="s">
        <v>736</v>
      </c>
      <c r="C514" s="9">
        <f>'204207'!I58</f>
        <v>153830255</v>
      </c>
    </row>
    <row r="515" spans="1:3">
      <c r="A515" s="9" t="s">
        <v>368</v>
      </c>
      <c r="B515" s="9" t="s">
        <v>737</v>
      </c>
      <c r="C515" s="9">
        <f>'204207'!I78</f>
        <v>4178103</v>
      </c>
    </row>
    <row r="516" spans="1:3">
      <c r="A516" s="9" t="s">
        <v>2418</v>
      </c>
      <c r="B516" s="9" t="s">
        <v>2979</v>
      </c>
      <c r="C516" s="9">
        <f>'204207'!I91</f>
        <v>592552199</v>
      </c>
    </row>
    <row r="517" spans="1:3">
      <c r="A517" s="9" t="s">
        <v>2419</v>
      </c>
      <c r="B517" s="9" t="s">
        <v>2980</v>
      </c>
      <c r="C517" s="9">
        <f>'204207'!I107</f>
        <v>1012958253</v>
      </c>
    </row>
    <row r="518" spans="1:3">
      <c r="A518" s="9" t="s">
        <v>2420</v>
      </c>
      <c r="B518" s="9" t="s">
        <v>2981</v>
      </c>
      <c r="C518" s="9">
        <f>'204207'!I122</f>
        <v>27535739</v>
      </c>
    </row>
    <row r="519" spans="1:3">
      <c r="A519" s="9" t="s">
        <v>2982</v>
      </c>
      <c r="B519" s="9" t="s">
        <v>2983</v>
      </c>
      <c r="C519" s="9">
        <f>'200201'!E13</f>
        <v>0</v>
      </c>
    </row>
    <row r="520" spans="1:3">
      <c r="A520" s="9" t="s">
        <v>2984</v>
      </c>
      <c r="B520" s="9" t="s">
        <v>2985</v>
      </c>
      <c r="C520" s="9">
        <f>'200201'!E15</f>
        <v>0</v>
      </c>
    </row>
    <row r="521" spans="1:3">
      <c r="A521" s="9" t="s">
        <v>2986</v>
      </c>
      <c r="B521" s="9" t="s">
        <v>2987</v>
      </c>
      <c r="C521" s="9">
        <f>'202203'!H21+SUM('202203'!H25:H27)</f>
        <v>0</v>
      </c>
    </row>
    <row r="523" spans="1:3" ht="15.6">
      <c r="A523" s="115" t="s">
        <v>1484</v>
      </c>
      <c r="B523" s="17" t="s">
        <v>1485</v>
      </c>
      <c r="C523" s="9">
        <f>SUM(C510:D521)</f>
        <v>1807065307</v>
      </c>
    </row>
    <row r="524" spans="1:3">
      <c r="B524" s="9" t="s">
        <v>1486</v>
      </c>
    </row>
    <row r="525" spans="1:3">
      <c r="A525" s="9" t="s">
        <v>433</v>
      </c>
      <c r="B525" s="9" t="s">
        <v>1487</v>
      </c>
      <c r="C525" s="9">
        <f>'200201'!E17</f>
        <v>0</v>
      </c>
    </row>
    <row r="526" spans="1:3">
      <c r="A526" s="9" t="s">
        <v>434</v>
      </c>
      <c r="B526" s="9" t="s">
        <v>1488</v>
      </c>
      <c r="C526" s="9">
        <f>'200201'!E18</f>
        <v>448666</v>
      </c>
    </row>
    <row r="527" spans="1:3">
      <c r="A527" s="9" t="s">
        <v>4011</v>
      </c>
      <c r="B527" s="9" t="s">
        <v>1489</v>
      </c>
      <c r="C527" s="9">
        <f>'200201'!E19</f>
        <v>170378696</v>
      </c>
    </row>
    <row r="528" spans="1:3">
      <c r="A528" s="9" t="s">
        <v>435</v>
      </c>
      <c r="B528" s="9" t="s">
        <v>1490</v>
      </c>
      <c r="C528" s="9">
        <f>'200201'!E20</f>
        <v>0</v>
      </c>
    </row>
    <row r="530" spans="1:5" ht="15.6">
      <c r="A530" s="115" t="s">
        <v>1491</v>
      </c>
      <c r="B530" s="17" t="s">
        <v>1492</v>
      </c>
      <c r="C530" s="9">
        <f>SUM(C523:C528)</f>
        <v>1977892669</v>
      </c>
    </row>
    <row r="531" spans="1:5" ht="15.6">
      <c r="A531" s="115"/>
      <c r="B531" s="9" t="s">
        <v>1486</v>
      </c>
    </row>
    <row r="532" spans="1:5">
      <c r="A532" s="9" t="s">
        <v>1493</v>
      </c>
      <c r="B532" s="9" t="s">
        <v>1494</v>
      </c>
      <c r="C532" s="9">
        <f>'200201'!E42+'202203'!H28</f>
        <v>551503162</v>
      </c>
    </row>
    <row r="534" spans="1:5" ht="15.6">
      <c r="A534" s="115" t="s">
        <v>1495</v>
      </c>
      <c r="B534" s="17" t="s">
        <v>2259</v>
      </c>
      <c r="C534" s="482">
        <f>C530-C532</f>
        <v>1426389507</v>
      </c>
      <c r="D534" s="482"/>
    </row>
    <row r="535" spans="1:5" ht="15.6">
      <c r="A535" s="17"/>
      <c r="B535" s="115"/>
      <c r="C535" s="115"/>
    </row>
    <row r="536" spans="1:5" ht="15.6">
      <c r="A536" s="71" t="s">
        <v>1496</v>
      </c>
      <c r="B536" s="71"/>
      <c r="C536" s="71"/>
      <c r="D536" s="71"/>
      <c r="E536" s="71"/>
    </row>
    <row r="538" spans="1:5">
      <c r="A538" s="17" t="s">
        <v>1497</v>
      </c>
      <c r="B538" s="471" t="s">
        <v>2259</v>
      </c>
      <c r="C538" s="854">
        <f>C568/C570</f>
        <v>0.93671371797354053</v>
      </c>
      <c r="D538" s="17"/>
      <c r="E538" s="854"/>
    </row>
    <row r="539" spans="1:5">
      <c r="A539" s="17"/>
      <c r="B539" s="471"/>
    </row>
    <row r="540" spans="1:5">
      <c r="A540" s="17" t="s">
        <v>1397</v>
      </c>
      <c r="B540" s="471" t="s">
        <v>2259</v>
      </c>
      <c r="C540" s="482">
        <f>C572</f>
        <v>1549729175</v>
      </c>
      <c r="D540" s="17"/>
      <c r="E540" s="482"/>
    </row>
    <row r="541" spans="1:5">
      <c r="A541" s="17"/>
      <c r="B541" s="471"/>
    </row>
    <row r="542" spans="1:5">
      <c r="A542" s="348" t="s">
        <v>1498</v>
      </c>
      <c r="B542" s="471"/>
    </row>
    <row r="543" spans="1:5">
      <c r="A543" s="17" t="s">
        <v>1499</v>
      </c>
      <c r="B543" s="471" t="s">
        <v>2259</v>
      </c>
      <c r="C543" s="857">
        <f>C574/C572</f>
        <v>0.45627942508083713</v>
      </c>
      <c r="D543" s="17"/>
      <c r="E543" s="857"/>
    </row>
    <row r="544" spans="1:5">
      <c r="A544" s="17" t="s">
        <v>1500</v>
      </c>
      <c r="B544" s="471" t="s">
        <v>2259</v>
      </c>
      <c r="C544" s="857">
        <f>C576/C572</f>
        <v>0</v>
      </c>
      <c r="D544" s="17"/>
      <c r="E544" s="857"/>
    </row>
    <row r="545" spans="1:5">
      <c r="A545" s="17" t="s">
        <v>1501</v>
      </c>
      <c r="B545" s="471" t="s">
        <v>2259</v>
      </c>
      <c r="C545" s="857">
        <f>C578/C572</f>
        <v>0.50817888099706199</v>
      </c>
      <c r="D545" s="17"/>
      <c r="E545" s="857"/>
    </row>
    <row r="546" spans="1:5">
      <c r="A546" s="17" t="s">
        <v>2638</v>
      </c>
      <c r="B546" s="471" t="s">
        <v>2259</v>
      </c>
      <c r="C546" s="857">
        <f>C580/C572</f>
        <v>3.5541693922100936E-2</v>
      </c>
      <c r="D546" s="17"/>
      <c r="E546" s="857"/>
    </row>
    <row r="547" spans="1:5">
      <c r="A547" s="17"/>
      <c r="B547" s="471"/>
      <c r="C547" s="858"/>
      <c r="D547" s="17"/>
      <c r="E547" s="858"/>
    </row>
    <row r="548" spans="1:5">
      <c r="A548" s="17" t="s">
        <v>2639</v>
      </c>
      <c r="B548" s="471" t="s">
        <v>2259</v>
      </c>
      <c r="C548" s="854" t="e">
        <f>C582/C584</f>
        <v>#DIV/0!</v>
      </c>
      <c r="D548" s="17"/>
      <c r="E548" s="854"/>
    </row>
    <row r="549" spans="1:5">
      <c r="A549" s="17"/>
      <c r="B549" s="471"/>
    </row>
    <row r="550" spans="1:5">
      <c r="A550" s="17" t="s">
        <v>2640</v>
      </c>
      <c r="B550" s="471" t="s">
        <v>2259</v>
      </c>
      <c r="C550" s="857">
        <f>C586/C588</f>
        <v>0</v>
      </c>
      <c r="D550" s="17"/>
      <c r="E550" s="857"/>
    </row>
    <row r="551" spans="1:5">
      <c r="A551" s="17"/>
      <c r="B551" s="471"/>
      <c r="C551" s="857"/>
      <c r="D551" s="17"/>
      <c r="E551" s="857"/>
    </row>
    <row r="552" spans="1:5">
      <c r="A552" s="17" t="s">
        <v>2641</v>
      </c>
      <c r="B552" s="471" t="s">
        <v>2259</v>
      </c>
      <c r="C552" s="857">
        <f>C588/C578</f>
        <v>7.3561244672233253E-2</v>
      </c>
      <c r="D552" s="17"/>
      <c r="E552" s="857"/>
    </row>
    <row r="553" spans="1:5">
      <c r="A553" s="17"/>
      <c r="B553" s="471"/>
    </row>
    <row r="554" spans="1:5">
      <c r="A554" s="17" t="s">
        <v>2642</v>
      </c>
      <c r="B554" s="471"/>
    </row>
    <row r="555" spans="1:5">
      <c r="A555" s="17" t="s">
        <v>2643</v>
      </c>
      <c r="B555" s="471" t="s">
        <v>2259</v>
      </c>
      <c r="C555" s="857">
        <f>C590/C592</f>
        <v>1.1267918444966534</v>
      </c>
      <c r="D555" s="17"/>
      <c r="E555" s="857"/>
    </row>
    <row r="556" spans="1:5">
      <c r="A556" s="17"/>
      <c r="B556" s="471"/>
      <c r="C556" s="857"/>
      <c r="D556" s="17"/>
      <c r="E556" s="857"/>
    </row>
    <row r="557" spans="1:5">
      <c r="A557" s="17" t="s">
        <v>2644</v>
      </c>
      <c r="B557" s="471" t="s">
        <v>2259</v>
      </c>
      <c r="C557" s="851">
        <f>C588/C594</f>
        <v>1.4898080181581905</v>
      </c>
      <c r="D557" s="17"/>
      <c r="E557" s="851"/>
    </row>
    <row r="558" spans="1:5">
      <c r="A558" s="17"/>
      <c r="B558" s="471"/>
      <c r="C558" s="851"/>
      <c r="D558" s="17"/>
      <c r="E558" s="851"/>
    </row>
    <row r="559" spans="1:5">
      <c r="A559" s="17" t="s">
        <v>2645</v>
      </c>
      <c r="B559" s="471" t="s">
        <v>2259</v>
      </c>
      <c r="C559" s="851">
        <f>C578/C594</f>
        <v>20.252621129459218</v>
      </c>
      <c r="D559" s="17"/>
      <c r="E559" s="851"/>
    </row>
    <row r="560" spans="1:5">
      <c r="A560" s="17"/>
      <c r="B560" s="471"/>
      <c r="C560" s="851"/>
      <c r="D560" s="17"/>
      <c r="E560" s="851"/>
    </row>
    <row r="561" spans="1:5">
      <c r="A561" s="17" t="s">
        <v>2646</v>
      </c>
      <c r="B561" s="471" t="s">
        <v>2259</v>
      </c>
      <c r="C561" s="851">
        <f>C586/C594</f>
        <v>0</v>
      </c>
      <c r="D561" s="17"/>
      <c r="E561" s="851"/>
    </row>
    <row r="562" spans="1:5">
      <c r="A562" s="17"/>
      <c r="B562" s="471"/>
      <c r="C562" s="851"/>
      <c r="D562" s="17"/>
      <c r="E562" s="851"/>
    </row>
    <row r="563" spans="1:5">
      <c r="A563" s="17" t="s">
        <v>2647</v>
      </c>
      <c r="B563" s="471" t="s">
        <v>2259</v>
      </c>
      <c r="C563" s="857">
        <f>C596/C572</f>
        <v>0.13292362905925159</v>
      </c>
      <c r="D563" s="17"/>
      <c r="E563" s="857"/>
    </row>
    <row r="566" spans="1:5" ht="15.6">
      <c r="A566" s="17"/>
      <c r="B566" s="804" t="s">
        <v>2648</v>
      </c>
    </row>
    <row r="567" spans="1:5" ht="15.6">
      <c r="A567" s="17"/>
      <c r="B567" s="804" t="s">
        <v>2649</v>
      </c>
      <c r="C567" s="804" t="str">
        <f>$C$16</f>
        <v>12/31/2013</v>
      </c>
    </row>
    <row r="568" spans="1:5">
      <c r="A568" s="9" t="s">
        <v>2650</v>
      </c>
      <c r="B568" s="9" t="s">
        <v>2651</v>
      </c>
      <c r="C568" s="9">
        <f>C60</f>
        <v>261944002</v>
      </c>
    </row>
    <row r="570" spans="1:5">
      <c r="A570" s="9" t="s">
        <v>2652</v>
      </c>
      <c r="B570" s="9" t="s">
        <v>2653</v>
      </c>
      <c r="C570" s="9">
        <f>C121</f>
        <v>279641471</v>
      </c>
    </row>
    <row r="572" spans="1:5">
      <c r="A572" s="9" t="s">
        <v>1397</v>
      </c>
      <c r="B572" s="9" t="s">
        <v>2259</v>
      </c>
      <c r="C572" s="9">
        <f>SUM(C574:C580)</f>
        <v>1549729175</v>
      </c>
    </row>
    <row r="574" spans="1:5">
      <c r="A574" s="9" t="s">
        <v>1284</v>
      </c>
      <c r="B574" s="9" t="s">
        <v>2654</v>
      </c>
      <c r="C574" s="9">
        <f>C106</f>
        <v>707109537</v>
      </c>
    </row>
    <row r="576" spans="1:5">
      <c r="A576" s="9" t="s">
        <v>1395</v>
      </c>
      <c r="B576" s="9" t="s">
        <v>2655</v>
      </c>
      <c r="C576" s="9">
        <f>C87</f>
        <v>0</v>
      </c>
    </row>
    <row r="578" spans="1:3">
      <c r="A578" s="9" t="s">
        <v>2656</v>
      </c>
      <c r="B578" s="9" t="s">
        <v>2657</v>
      </c>
      <c r="C578" s="9">
        <f>C97-C87</f>
        <v>787539638</v>
      </c>
    </row>
    <row r="579" spans="1:3">
      <c r="A579" s="9" t="s">
        <v>2658</v>
      </c>
    </row>
    <row r="580" spans="1:3">
      <c r="A580" s="9" t="s">
        <v>2659</v>
      </c>
      <c r="B580" s="9" t="s">
        <v>2660</v>
      </c>
      <c r="C580" s="9">
        <f>C109+C111+C117</f>
        <v>55080000</v>
      </c>
    </row>
    <row r="582" spans="1:3">
      <c r="A582" s="9" t="s">
        <v>2661</v>
      </c>
      <c r="B582" s="9" t="s">
        <v>2662</v>
      </c>
      <c r="C582" s="9">
        <f>C607</f>
        <v>218993222</v>
      </c>
    </row>
    <row r="584" spans="1:3">
      <c r="A584" s="9" t="s">
        <v>2663</v>
      </c>
      <c r="B584" s="9" t="s">
        <v>2664</v>
      </c>
      <c r="C584" s="9">
        <f>C230</f>
        <v>0</v>
      </c>
    </row>
    <row r="586" spans="1:3">
      <c r="A586" s="9" t="s">
        <v>1748</v>
      </c>
      <c r="B586" s="9" t="s">
        <v>2665</v>
      </c>
      <c r="C586" s="9">
        <f>C250</f>
        <v>0</v>
      </c>
    </row>
    <row r="588" spans="1:3">
      <c r="A588" s="9" t="s">
        <v>4913</v>
      </c>
      <c r="B588" s="9" t="s">
        <v>2666</v>
      </c>
      <c r="C588" s="9">
        <f>C231-C249</f>
        <v>57932396</v>
      </c>
    </row>
    <row r="589" spans="1:3">
      <c r="A589" s="9" t="s">
        <v>2667</v>
      </c>
    </row>
    <row r="590" spans="1:3">
      <c r="A590" s="9" t="s">
        <v>2668</v>
      </c>
      <c r="B590" s="9" t="s">
        <v>2669</v>
      </c>
      <c r="C590" s="9">
        <f>C282</f>
        <v>214972591</v>
      </c>
    </row>
    <row r="592" spans="1:3">
      <c r="A592" s="9" t="s">
        <v>2670</v>
      </c>
      <c r="B592" s="9" t="s">
        <v>2671</v>
      </c>
      <c r="C592" s="9">
        <f>-C285</f>
        <v>190782878</v>
      </c>
    </row>
    <row r="594" spans="1:5">
      <c r="A594" s="17" t="s">
        <v>2672</v>
      </c>
      <c r="B594" s="17" t="s">
        <v>2673</v>
      </c>
      <c r="C594" s="374">
        <f>'250251'!G40</f>
        <v>38885813</v>
      </c>
      <c r="D594" s="17"/>
      <c r="E594" s="852"/>
    </row>
    <row r="596" spans="1:5">
      <c r="A596" s="9" t="s">
        <v>2674</v>
      </c>
      <c r="B596" s="9" t="s">
        <v>2675</v>
      </c>
      <c r="C596" s="9">
        <f>C69-C125</f>
        <v>205995626</v>
      </c>
    </row>
    <row r="598" spans="1:5">
      <c r="A598" s="9" t="s">
        <v>2676</v>
      </c>
      <c r="B598" s="9" t="s">
        <v>2677</v>
      </c>
      <c r="C598" s="9">
        <f>'320323'!V44</f>
        <v>634</v>
      </c>
    </row>
    <row r="600" spans="1:5">
      <c r="A600" s="348" t="s">
        <v>2678</v>
      </c>
    </row>
    <row r="601" spans="1:5">
      <c r="A601" s="9" t="s">
        <v>2679</v>
      </c>
      <c r="B601" s="9" t="s">
        <v>2680</v>
      </c>
      <c r="C601" s="9">
        <f>C191</f>
        <v>132932396</v>
      </c>
    </row>
    <row r="602" spans="1:5">
      <c r="A602" s="9" t="s">
        <v>2681</v>
      </c>
      <c r="B602" s="9" t="s">
        <v>2682</v>
      </c>
      <c r="C602" s="9">
        <f>C158</f>
        <v>70949383</v>
      </c>
    </row>
    <row r="603" spans="1:5">
      <c r="A603" s="9" t="s">
        <v>2683</v>
      </c>
      <c r="B603" s="9" t="s">
        <v>2684</v>
      </c>
      <c r="C603" s="9">
        <f>C179</f>
        <v>15111443</v>
      </c>
    </row>
    <row r="604" spans="1:5">
      <c r="A604" s="9" t="s">
        <v>2685</v>
      </c>
      <c r="B604" s="9" t="s">
        <v>2686</v>
      </c>
      <c r="C604" s="9">
        <f>C210</f>
        <v>0</v>
      </c>
    </row>
    <row r="605" spans="1:5">
      <c r="A605" s="9" t="s">
        <v>2687</v>
      </c>
      <c r="B605" s="9" t="s">
        <v>2688</v>
      </c>
      <c r="C605" s="9">
        <f>C216</f>
        <v>0</v>
      </c>
    </row>
    <row r="606" spans="1:5">
      <c r="A606" s="9" t="s">
        <v>2689</v>
      </c>
      <c r="B606" s="9" t="s">
        <v>2690</v>
      </c>
      <c r="C606" s="9">
        <f>C219</f>
        <v>0</v>
      </c>
    </row>
    <row r="607" spans="1:5">
      <c r="A607" s="9" t="s">
        <v>2691</v>
      </c>
      <c r="B607" s="9" t="s">
        <v>2259</v>
      </c>
      <c r="C607" s="9">
        <f>SUM(C601:C604)-C605-C606</f>
        <v>218993222</v>
      </c>
    </row>
  </sheetData>
  <customSheetViews>
    <customSheetView guid="{B03EE9F7-5DE6-4312-9CF8-68BFF35B892B}" scale="85" colorId="22" showPageBreaks="1" printArea="1">
      <rowBreaks count="9" manualBreakCount="9">
        <brk id="76" max="16383" man="1"/>
        <brk id="139" max="16383" man="1"/>
        <brk id="192" max="16383" man="1"/>
        <brk id="259" max="16383" man="1"/>
        <brk id="316" max="16383" man="1"/>
        <brk id="381" max="16383" man="1"/>
        <brk id="454" max="16383" man="1"/>
        <brk id="498" max="16383" man="1"/>
        <brk id="564" max="16383" man="1"/>
      </rowBreaks>
      <pageMargins left="0.5" right="0.5" top="0.5" bottom="0.5" header="0.5" footer="0.5"/>
      <pageSetup scale="61" orientation="portrait" horizontalDpi="300" verticalDpi="300" r:id="rId1"/>
      <headerFooter alignWithMargins="0"/>
    </customSheetView>
    <customSheetView guid="{6604920B-9A9A-4B1B-8001-ABFAE204A5A1}" scale="85" colorId="22" showPageBreaks="1">
      <rowBreaks count="9" manualBreakCount="9">
        <brk id="76" max="16383" man="1"/>
        <brk id="139" max="16383" man="1"/>
        <brk id="192" max="16383" man="1"/>
        <brk id="259" max="16383" man="1"/>
        <brk id="316" max="16383" man="1"/>
        <brk id="381" max="16383" man="1"/>
        <brk id="454" max="16383" man="1"/>
        <brk id="498" max="16383" man="1"/>
        <brk id="564" max="16383" man="1"/>
      </rowBreaks>
      <pageMargins left="0.5" right="0.5" top="0.5" bottom="0.5" header="0.5" footer="0.5"/>
      <pageSetup scale="61" orientation="portrait" horizontalDpi="300" verticalDpi="300" r:id="rId2"/>
      <headerFooter alignWithMargins="0"/>
    </customSheetView>
    <customSheetView guid="{725D19D6-B2FF-4AA6-9BA8-2C93787C1292}" scale="85" colorId="22" showRuler="0">
      <rowBreaks count="9" manualBreakCount="9">
        <brk id="76" max="16383" man="1"/>
        <brk id="139" max="16383" man="1"/>
        <brk id="192" max="16383" man="1"/>
        <brk id="259" max="16383" man="1"/>
        <brk id="316" max="16383" man="1"/>
        <brk id="381" max="16383" man="1"/>
        <brk id="454" max="16383" man="1"/>
        <brk id="498" max="16383" man="1"/>
        <brk id="564" max="16383" man="1"/>
      </rowBreaks>
      <pageMargins left="0.5" right="0.5" top="0.5" bottom="0.5" header="0.5" footer="0.5"/>
      <pageSetup scale="61" orientation="portrait" horizontalDpi="300" verticalDpi="300" r:id="rId3"/>
      <headerFooter alignWithMargins="0"/>
    </customSheetView>
    <customSheetView guid="{00D7FFF0-A637-4B2D-8964-7D108FE27DC9}" scale="85" colorId="22">
      <rowBreaks count="9" manualBreakCount="9">
        <brk id="76" max="16383" man="1"/>
        <brk id="139" max="16383" man="1"/>
        <brk id="192" max="16383" man="1"/>
        <brk id="259" max="16383" man="1"/>
        <brk id="316" max="16383" man="1"/>
        <brk id="381" max="16383" man="1"/>
        <brk id="454" max="16383" man="1"/>
        <brk id="498" max="16383" man="1"/>
        <brk id="564" max="16383" man="1"/>
      </rowBreaks>
      <pageMargins left="0.5" right="0.5" top="0.5" bottom="0.5" header="0.5" footer="0.5"/>
      <pageSetup scale="61" orientation="portrait" horizontalDpi="300" verticalDpi="300" r:id="rId4"/>
      <headerFooter alignWithMargins="0"/>
    </customSheetView>
    <customSheetView guid="{8930B103-E5CB-49CF-B279-92DC95584FC0}" scale="85" colorId="22" showPageBreaks="1" printArea="1">
      <rowBreaks count="9" manualBreakCount="9">
        <brk id="76" max="16383" man="1"/>
        <brk id="139" max="16383" man="1"/>
        <brk id="192" max="16383" man="1"/>
        <brk id="259" max="16383" man="1"/>
        <brk id="316" max="16383" man="1"/>
        <brk id="381" max="16383" man="1"/>
        <brk id="454" max="16383" man="1"/>
        <brk id="498" max="16383" man="1"/>
        <brk id="564" max="16383" man="1"/>
      </rowBreaks>
      <pageMargins left="0.5" right="0.5" top="0.5" bottom="0.5" header="0.5" footer="0.5"/>
      <pageSetup scale="61" orientation="portrait" horizontalDpi="300" verticalDpi="300" r:id="rId5"/>
      <headerFooter alignWithMargins="0"/>
    </customSheetView>
  </customSheetViews>
  <phoneticPr fontId="54" type="noConversion"/>
  <pageMargins left="0.5" right="0.5" top="0.5" bottom="0.5" header="0.5" footer="0.5"/>
  <pageSetup scale="61" orientation="portrait" horizontalDpi="300" verticalDpi="300" r:id="rId6"/>
  <headerFooter alignWithMargins="0"/>
  <rowBreaks count="9" manualBreakCount="9">
    <brk id="76" max="16383" man="1"/>
    <brk id="139" max="16383" man="1"/>
    <brk id="192" max="16383" man="1"/>
    <brk id="259" max="16383" man="1"/>
    <brk id="316" max="16383" man="1"/>
    <brk id="381" max="16383" man="1"/>
    <brk id="454" max="16383" man="1"/>
    <brk id="498" max="16383" man="1"/>
    <brk id="564" max="16383" man="1"/>
  </rowBreaks>
</worksheet>
</file>

<file path=xl/worksheets/sheet7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ransitionEvaluation="1">
    <pageSetUpPr fitToPage="1"/>
  </sheetPr>
  <dimension ref="A1:H67"/>
  <sheetViews>
    <sheetView defaultGridColor="0" colorId="22" zoomScale="85" zoomScaleNormal="85" workbookViewId="0">
      <selection activeCell="N23" sqref="N23"/>
    </sheetView>
  </sheetViews>
  <sheetFormatPr defaultColWidth="9.6328125" defaultRowHeight="15"/>
  <cols>
    <col min="1" max="1" width="2.6328125" style="9" customWidth="1"/>
    <col min="2" max="2" width="33.6328125" style="9" customWidth="1"/>
    <col min="3" max="3" width="3.6328125" style="9" customWidth="1"/>
    <col min="4" max="4" width="2.6328125" style="9" customWidth="1"/>
    <col min="5" max="5" width="2.36328125" style="9" customWidth="1"/>
    <col min="6" max="6" width="13.6328125" style="9" customWidth="1"/>
    <col min="7" max="7" width="12.6328125" style="9" customWidth="1"/>
    <col min="8" max="8" width="15.6328125" style="9" customWidth="1"/>
    <col min="9" max="16384" width="9.6328125" style="9"/>
  </cols>
  <sheetData>
    <row r="1" spans="1:8" ht="15.6" thickBot="1">
      <c r="A1" s="1021"/>
      <c r="B1" s="1022" t="s">
        <v>1429</v>
      </c>
      <c r="C1" s="1023" t="s">
        <v>2377</v>
      </c>
      <c r="D1" s="1024"/>
      <c r="E1" s="1024"/>
      <c r="F1" s="1022"/>
      <c r="G1" s="1024" t="s">
        <v>1431</v>
      </c>
      <c r="H1" s="1025" t="s">
        <v>1432</v>
      </c>
    </row>
    <row r="2" spans="1:8">
      <c r="A2" s="1021"/>
      <c r="B2" s="1027" t="str">
        <f>'Data Sheet'!$C$25</f>
        <v>Rochester Gas &amp; Electric Corporation</v>
      </c>
      <c r="C2" s="509" t="s">
        <v>2378</v>
      </c>
      <c r="D2" s="9" t="s">
        <v>2379</v>
      </c>
      <c r="F2" s="1027" t="s">
        <v>2380</v>
      </c>
      <c r="G2" s="1028" t="s">
        <v>1434</v>
      </c>
      <c r="H2" s="1029"/>
    </row>
    <row r="3" spans="1:8" ht="15" customHeight="1">
      <c r="A3" s="1030"/>
      <c r="B3" s="550"/>
      <c r="C3" s="569" t="s">
        <v>2381</v>
      </c>
      <c r="D3" s="550" t="s">
        <v>2379</v>
      </c>
      <c r="E3" s="550"/>
      <c r="F3" s="1031" t="s">
        <v>2382</v>
      </c>
      <c r="G3" s="859" t="str">
        <f>'Data Sheet'!$C$40</f>
        <v xml:space="preserve"> </v>
      </c>
      <c r="H3" s="1587" t="str">
        <f>'Data Sheet'!$C$38</f>
        <v>12/31/2013</v>
      </c>
    </row>
    <row r="4" spans="1:8" ht="15" customHeight="1">
      <c r="A4" s="1046" t="s">
        <v>1347</v>
      </c>
      <c r="B4" s="1047"/>
      <c r="C4" s="1047"/>
      <c r="D4" s="1047"/>
      <c r="E4" s="1047"/>
      <c r="F4" s="1047"/>
      <c r="G4" s="1047"/>
      <c r="H4" s="1048"/>
    </row>
    <row r="5" spans="1:8">
      <c r="A5" s="1049"/>
      <c r="B5" s="1028"/>
      <c r="C5" s="1050"/>
      <c r="D5" s="1050"/>
      <c r="E5" s="1050"/>
      <c r="F5" s="1050"/>
      <c r="G5" s="1050"/>
      <c r="H5" s="1051"/>
    </row>
    <row r="6" spans="1:8" ht="120">
      <c r="A6" s="1049"/>
      <c r="B6" s="1052" t="s">
        <v>1457</v>
      </c>
      <c r="C6" s="1035"/>
      <c r="D6" s="1050"/>
      <c r="E6" s="1028"/>
      <c r="F6" s="1900" t="s">
        <v>2925</v>
      </c>
      <c r="G6" s="1896"/>
      <c r="H6" s="1897"/>
    </row>
    <row r="7" spans="1:8">
      <c r="A7" s="1049"/>
      <c r="B7" s="1035"/>
      <c r="C7" s="1035"/>
      <c r="D7" s="1050"/>
      <c r="E7" s="1028"/>
      <c r="F7" s="1050"/>
      <c r="G7" s="1050"/>
      <c r="H7" s="1051"/>
    </row>
    <row r="8" spans="1:8">
      <c r="A8" s="1053"/>
      <c r="B8" s="1047"/>
      <c r="C8" s="1047"/>
      <c r="D8" s="1047"/>
      <c r="E8" s="1054"/>
      <c r="F8" s="1047"/>
      <c r="G8" s="1047"/>
      <c r="H8" s="1048"/>
    </row>
    <row r="9" spans="1:8">
      <c r="A9" s="1049"/>
      <c r="B9" s="1050"/>
      <c r="C9" s="1050"/>
      <c r="D9" s="1050"/>
      <c r="E9" s="1028"/>
      <c r="F9" s="1050"/>
      <c r="G9" s="1050"/>
      <c r="H9" s="1051"/>
    </row>
    <row r="10" spans="1:8">
      <c r="A10" s="1049"/>
      <c r="B10" s="1430"/>
      <c r="C10" s="1430"/>
      <c r="D10" s="1430"/>
      <c r="E10" s="1430"/>
      <c r="F10" s="1430"/>
      <c r="G10" s="1430"/>
      <c r="H10" s="1707"/>
    </row>
    <row r="11" spans="1:8">
      <c r="A11" s="1049"/>
      <c r="B11" s="1430"/>
      <c r="C11" s="1430"/>
      <c r="D11" s="1430"/>
      <c r="E11" s="1430"/>
      <c r="F11" s="1430"/>
      <c r="G11" s="1430"/>
      <c r="H11" s="1707"/>
    </row>
    <row r="12" spans="1:8">
      <c r="A12" s="1049"/>
      <c r="B12" s="1430"/>
      <c r="C12" s="1430"/>
      <c r="D12" s="1430"/>
      <c r="E12" s="1430"/>
      <c r="F12" s="1430"/>
      <c r="G12" s="1430"/>
      <c r="H12" s="1707"/>
    </row>
    <row r="13" spans="1:8">
      <c r="A13" s="1049"/>
      <c r="B13" s="1430"/>
      <c r="C13" s="1430"/>
      <c r="D13" s="1430"/>
      <c r="E13" s="1430"/>
      <c r="F13" s="1430"/>
      <c r="G13" s="1430"/>
      <c r="H13" s="1707"/>
    </row>
    <row r="14" spans="1:8">
      <c r="A14" s="1049"/>
      <c r="B14" s="1430"/>
      <c r="C14" s="1430"/>
      <c r="D14" s="1430"/>
      <c r="E14" s="1430"/>
      <c r="F14" s="1430"/>
      <c r="G14" s="1430"/>
      <c r="H14" s="1707"/>
    </row>
    <row r="15" spans="1:8">
      <c r="A15" s="1049"/>
      <c r="B15" s="1430"/>
      <c r="C15" s="1430"/>
      <c r="D15" s="1430"/>
      <c r="E15" s="1430"/>
      <c r="F15" s="1430"/>
      <c r="G15" s="1430"/>
      <c r="H15" s="1707"/>
    </row>
    <row r="16" spans="1:8">
      <c r="A16" s="1049"/>
      <c r="B16" s="1430"/>
      <c r="C16" s="1430"/>
      <c r="D16" s="1430"/>
      <c r="E16" s="1430"/>
      <c r="F16" s="1430"/>
      <c r="G16" s="1430"/>
      <c r="H16" s="1707"/>
    </row>
    <row r="17" spans="1:8">
      <c r="A17" s="1049"/>
      <c r="B17" s="1430"/>
      <c r="C17" s="1430"/>
      <c r="D17" s="1430"/>
      <c r="E17" s="1430"/>
      <c r="F17" s="1430"/>
      <c r="G17" s="1430"/>
      <c r="H17" s="1707"/>
    </row>
    <row r="18" spans="1:8">
      <c r="A18" s="1049"/>
      <c r="B18" s="1430"/>
      <c r="C18" s="1430"/>
      <c r="D18" s="1430"/>
      <c r="E18" s="1430"/>
      <c r="F18" s="1430"/>
      <c r="G18" s="1430"/>
      <c r="H18" s="1707"/>
    </row>
    <row r="19" spans="1:8">
      <c r="A19" s="1049"/>
      <c r="B19" s="1430"/>
      <c r="C19" s="1430"/>
      <c r="D19" s="1430"/>
      <c r="E19" s="1430"/>
      <c r="F19" s="1430"/>
      <c r="G19" s="1430"/>
      <c r="H19" s="1707"/>
    </row>
    <row r="20" spans="1:8">
      <c r="A20" s="1049"/>
      <c r="B20" s="1430"/>
      <c r="C20" s="1430"/>
      <c r="D20" s="1430"/>
      <c r="E20" s="1430"/>
      <c r="F20" s="1430"/>
      <c r="G20" s="1430"/>
      <c r="H20" s="1707"/>
    </row>
    <row r="21" spans="1:8">
      <c r="A21" s="1049"/>
      <c r="B21" s="1430"/>
      <c r="C21" s="1430"/>
      <c r="D21" s="1430"/>
      <c r="E21" s="1430"/>
      <c r="F21" s="1430"/>
      <c r="G21" s="1430"/>
      <c r="H21" s="1707"/>
    </row>
    <row r="22" spans="1:8">
      <c r="A22" s="1049"/>
      <c r="B22" s="1430"/>
      <c r="C22" s="1430"/>
      <c r="D22" s="1430"/>
      <c r="E22" s="1430"/>
      <c r="F22" s="1430"/>
      <c r="G22" s="1430"/>
      <c r="H22" s="1707"/>
    </row>
    <row r="23" spans="1:8">
      <c r="A23" s="1049"/>
      <c r="B23" s="1060"/>
      <c r="C23" s="1050"/>
      <c r="D23" s="1050"/>
      <c r="E23" s="1028"/>
      <c r="F23" s="1028"/>
      <c r="G23" s="1028"/>
      <c r="H23" s="1055"/>
    </row>
    <row r="24" spans="1:8">
      <c r="A24" s="1049"/>
      <c r="B24" s="1050"/>
      <c r="C24" s="1050"/>
      <c r="D24" s="1050"/>
      <c r="E24" s="1028"/>
      <c r="F24" s="1028"/>
      <c r="G24" s="1028"/>
      <c r="H24" s="1055"/>
    </row>
    <row r="25" spans="1:8">
      <c r="A25" s="1049"/>
      <c r="B25" s="1050"/>
      <c r="C25" s="1050"/>
      <c r="D25" s="1050"/>
      <c r="E25" s="1028"/>
      <c r="F25" s="1028"/>
      <c r="G25" s="1028"/>
      <c r="H25" s="1055"/>
    </row>
    <row r="26" spans="1:8">
      <c r="A26" s="1049"/>
      <c r="B26" s="1050"/>
      <c r="C26" s="1050"/>
      <c r="D26" s="1050"/>
      <c r="E26" s="1028"/>
      <c r="F26" s="1028"/>
      <c r="G26" s="1028"/>
      <c r="H26" s="1055"/>
    </row>
    <row r="27" spans="1:8">
      <c r="A27" s="1049"/>
      <c r="B27" s="1050"/>
      <c r="C27" s="1050"/>
      <c r="D27" s="1050"/>
      <c r="E27" s="1028"/>
      <c r="F27" s="1028"/>
      <c r="G27" s="1028"/>
      <c r="H27" s="1055"/>
    </row>
    <row r="28" spans="1:8">
      <c r="A28" s="1049"/>
      <c r="B28" s="1050"/>
      <c r="C28" s="1050"/>
      <c r="D28" s="1050"/>
      <c r="E28" s="1028"/>
      <c r="F28" s="1028"/>
      <c r="G28" s="1028"/>
      <c r="H28" s="1055"/>
    </row>
    <row r="29" spans="1:8">
      <c r="A29" s="1049"/>
      <c r="B29" s="1050"/>
      <c r="C29" s="1050"/>
      <c r="D29" s="1050"/>
      <c r="E29" s="1028"/>
      <c r="F29" s="1028"/>
      <c r="G29" s="1028"/>
      <c r="H29" s="1055"/>
    </row>
    <row r="30" spans="1:8">
      <c r="A30" s="1049"/>
      <c r="B30" s="1050"/>
      <c r="C30" s="1050"/>
      <c r="D30" s="1050"/>
      <c r="E30" s="1028"/>
      <c r="F30" s="1028"/>
      <c r="G30" s="1028"/>
      <c r="H30" s="1055"/>
    </row>
    <row r="31" spans="1:8">
      <c r="A31" s="1049"/>
      <c r="B31" s="1050"/>
      <c r="C31" s="1050"/>
      <c r="D31" s="1050"/>
      <c r="E31" s="1028"/>
      <c r="F31" s="1028"/>
      <c r="G31" s="1028"/>
      <c r="H31" s="1055"/>
    </row>
    <row r="32" spans="1:8">
      <c r="A32" s="1049"/>
      <c r="B32" s="1028"/>
      <c r="C32" s="1028"/>
      <c r="D32" s="1028"/>
      <c r="E32" s="1028"/>
      <c r="F32" s="1028"/>
      <c r="G32" s="1028"/>
      <c r="H32" s="1055"/>
    </row>
    <row r="33" spans="1:8">
      <c r="A33" s="1049"/>
      <c r="B33" s="1028"/>
      <c r="C33" s="1028"/>
      <c r="D33" s="1028"/>
      <c r="E33" s="1028"/>
      <c r="F33" s="1028"/>
      <c r="G33" s="1028"/>
      <c r="H33" s="1055"/>
    </row>
    <row r="34" spans="1:8">
      <c r="A34" s="1049"/>
      <c r="B34" s="1028"/>
      <c r="C34" s="1028"/>
      <c r="D34" s="1028"/>
      <c r="E34" s="1028"/>
      <c r="F34" s="1028"/>
      <c r="G34" s="1028"/>
      <c r="H34" s="1055"/>
    </row>
    <row r="35" spans="1:8">
      <c r="A35" s="1049"/>
      <c r="B35" s="1028"/>
      <c r="C35" s="1028"/>
      <c r="D35" s="1028"/>
      <c r="E35" s="1028"/>
      <c r="F35" s="1028"/>
      <c r="G35" s="1028"/>
      <c r="H35" s="1055"/>
    </row>
    <row r="36" spans="1:8">
      <c r="A36" s="1049"/>
      <c r="B36" s="1028"/>
      <c r="C36" s="1028"/>
      <c r="D36" s="1028"/>
      <c r="E36" s="1028"/>
      <c r="F36" s="1028"/>
      <c r="G36" s="1028"/>
      <c r="H36" s="1055"/>
    </row>
    <row r="37" spans="1:8">
      <c r="A37" s="1049"/>
      <c r="B37" s="1028"/>
      <c r="C37" s="1028"/>
      <c r="D37" s="1028"/>
      <c r="E37" s="1028"/>
      <c r="F37" s="1028"/>
      <c r="G37" s="1028"/>
      <c r="H37" s="1055"/>
    </row>
    <row r="38" spans="1:8">
      <c r="A38" s="1049"/>
      <c r="B38" s="1028"/>
      <c r="C38" s="1028"/>
      <c r="D38" s="1028"/>
      <c r="E38" s="1028"/>
      <c r="F38" s="1028"/>
      <c r="G38" s="1028"/>
      <c r="H38" s="1055"/>
    </row>
    <row r="39" spans="1:8">
      <c r="A39" s="1049"/>
      <c r="B39" s="1028"/>
      <c r="C39" s="1028"/>
      <c r="D39" s="1028"/>
      <c r="E39" s="1028"/>
      <c r="F39" s="1028"/>
      <c r="G39" s="1028"/>
      <c r="H39" s="1055"/>
    </row>
    <row r="40" spans="1:8">
      <c r="A40" s="1049"/>
      <c r="B40" s="1028"/>
      <c r="C40" s="1028"/>
      <c r="D40" s="1028"/>
      <c r="E40" s="1028"/>
      <c r="F40" s="1028"/>
      <c r="G40" s="1028"/>
      <c r="H40" s="1055"/>
    </row>
    <row r="41" spans="1:8">
      <c r="A41" s="1049"/>
      <c r="B41" s="1028"/>
      <c r="C41" s="1028"/>
      <c r="D41" s="1028"/>
      <c r="E41" s="1028"/>
      <c r="F41" s="1028"/>
      <c r="G41" s="1028"/>
      <c r="H41" s="1055"/>
    </row>
    <row r="42" spans="1:8">
      <c r="A42" s="1049"/>
      <c r="B42" s="1028"/>
      <c r="C42" s="1028"/>
      <c r="D42" s="1028"/>
      <c r="E42" s="1028"/>
      <c r="F42" s="1028"/>
      <c r="G42" s="1028"/>
      <c r="H42" s="1055"/>
    </row>
    <row r="43" spans="1:8">
      <c r="A43" s="1049"/>
      <c r="B43" s="1028"/>
      <c r="C43" s="1050"/>
      <c r="D43" s="1050"/>
      <c r="E43" s="1050"/>
      <c r="F43" s="1050"/>
      <c r="G43" s="1050"/>
      <c r="H43" s="1051"/>
    </row>
    <row r="44" spans="1:8">
      <c r="A44" s="1049"/>
      <c r="B44" s="1028"/>
      <c r="C44" s="1028"/>
      <c r="D44" s="1028"/>
      <c r="E44" s="1028"/>
      <c r="F44" s="1028"/>
      <c r="G44" s="1028"/>
      <c r="H44" s="1055"/>
    </row>
    <row r="45" spans="1:8">
      <c r="A45" s="1049"/>
      <c r="B45" s="1028"/>
      <c r="C45" s="1028"/>
      <c r="D45" s="1028"/>
      <c r="E45" s="1028"/>
      <c r="F45" s="1028"/>
      <c r="G45" s="1028"/>
      <c r="H45" s="1055"/>
    </row>
    <row r="46" spans="1:8">
      <c r="A46" s="1049"/>
      <c r="B46" s="1028"/>
      <c r="C46" s="1028"/>
      <c r="D46" s="1028"/>
      <c r="E46" s="1028"/>
      <c r="F46" s="1028"/>
      <c r="G46" s="1028"/>
      <c r="H46" s="1055"/>
    </row>
    <row r="47" spans="1:8" ht="15.6" thickBot="1">
      <c r="A47" s="1056"/>
      <c r="B47" s="1057"/>
      <c r="C47" s="1058"/>
      <c r="D47" s="1058"/>
      <c r="E47" s="1058"/>
      <c r="F47" s="1058"/>
      <c r="G47" s="1058"/>
      <c r="H47" s="1059"/>
    </row>
    <row r="48" spans="1:8">
      <c r="A48" s="1028"/>
      <c r="B48" s="1028"/>
      <c r="C48" s="1050"/>
      <c r="D48" s="1050"/>
      <c r="E48" s="1050"/>
      <c r="F48" s="1050"/>
      <c r="G48" s="1050"/>
      <c r="H48" s="1050"/>
    </row>
    <row r="49" spans="1:8">
      <c r="A49" s="1060" t="s">
        <v>1348</v>
      </c>
      <c r="B49" s="1028"/>
      <c r="C49" s="1050"/>
      <c r="D49" s="1050"/>
      <c r="E49" s="1050"/>
      <c r="F49" s="1050"/>
      <c r="G49" s="1050"/>
      <c r="H49" s="1050"/>
    </row>
    <row r="50" spans="1:8">
      <c r="A50" s="1050" t="s">
        <v>1349</v>
      </c>
      <c r="B50" s="1050"/>
      <c r="C50" s="1050"/>
      <c r="D50" s="12"/>
      <c r="E50" s="1050"/>
      <c r="F50" s="1050"/>
      <c r="G50" s="1050"/>
      <c r="H50" s="1050"/>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customSheetViews>
    <customSheetView guid="{B03EE9F7-5DE6-4312-9CF8-68BFF35B892B}" scale="85" colorId="22" showPageBreaks="1" fitToPage="1" printArea="1">
      <selection activeCell="M20" sqref="M20"/>
      <pageMargins left="0.25" right="0.25" top="0.25" bottom="0.25" header="0" footer="0"/>
      <printOptions horizontalCentered="1" verticalCentered="1"/>
      <pageSetup scale="86" orientation="portrait" horizontalDpi="300" verticalDpi="300" r:id="rId1"/>
      <headerFooter alignWithMargins="0"/>
    </customSheetView>
    <customSheetView guid="{6604920B-9A9A-4B1B-8001-ABFAE204A5A1}" scale="85" colorId="22" showPageBreaks="1" fitToPage="1">
      <selection activeCell="M20" sqref="M20"/>
      <pageMargins left="0.25" right="0.25" top="0.25" bottom="0.25" header="0" footer="0"/>
      <printOptions horizontalCentered="1" verticalCentered="1"/>
      <pageSetup scale="78" orientation="portrait" horizontalDpi="300" verticalDpi="300" r:id="rId2"/>
      <headerFooter alignWithMargins="0"/>
    </customSheetView>
    <customSheetView guid="{725D19D6-B2FF-4AA6-9BA8-2C93787C1292}" scale="85" colorId="22" fitToPage="1" showRuler="0">
      <selection activeCell="M20" sqref="M20"/>
      <pageMargins left="0.25" right="0.25" top="0.25" bottom="0.25" header="0" footer="0"/>
      <printOptions horizontalCentered="1" verticalCentered="1"/>
      <pageSetup scale="85" orientation="portrait" horizontalDpi="300" verticalDpi="300" r:id="rId3"/>
      <headerFooter alignWithMargins="0"/>
    </customSheetView>
    <customSheetView guid="{00D7FFF0-A637-4B2D-8964-7D108FE27DC9}" scale="85" colorId="22" fitToPage="1">
      <selection activeCell="M20" sqref="M20"/>
      <pageMargins left="0.25" right="0.25" top="0.25" bottom="0.25" header="0" footer="0"/>
      <printOptions horizontalCentered="1" verticalCentered="1"/>
      <pageSetup scale="86" orientation="portrait" horizontalDpi="300" verticalDpi="300" r:id="rId4"/>
      <headerFooter alignWithMargins="0"/>
    </customSheetView>
    <customSheetView guid="{8930B103-E5CB-49CF-B279-92DC95584FC0}" scale="85" colorId="22" showPageBreaks="1" fitToPage="1" printArea="1">
      <selection activeCell="M20" sqref="M20"/>
      <pageMargins left="0.25" right="0.25" top="0.25" bottom="0.25" header="0" footer="0"/>
      <printOptions horizontalCentered="1" verticalCentered="1"/>
      <pageSetup scale="86" orientation="portrait" horizontalDpi="300" verticalDpi="300" r:id="rId5"/>
      <headerFooter alignWithMargins="0"/>
    </customSheetView>
  </customSheetViews>
  <mergeCells count="1">
    <mergeCell ref="F6:H6"/>
  </mergeCells>
  <phoneticPr fontId="54" type="noConversion"/>
  <printOptions horizontalCentered="1" verticalCentered="1"/>
  <pageMargins left="0.25" right="0.25" top="0.25" bottom="0.25" header="0" footer="0"/>
  <pageSetup scale="86" orientation="portrait" horizontalDpi="300" verticalDpi="300" r:id="rId6"/>
  <headerFooter alignWithMargins="0"/>
  <legacyDrawing r:id="rId7"/>
  <oleObjects>
    <oleObject progId="Word.Document.12" shapeId="8206" r:id="rId8"/>
  </oleObjects>
</worksheet>
</file>

<file path=xl/worksheets/sheet9.xml><?xml version="1.0" encoding="utf-8"?>
<worksheet xmlns="http://schemas.openxmlformats.org/spreadsheetml/2006/main" xmlns:r="http://schemas.openxmlformats.org/officeDocument/2006/relationships">
  <sheetPr transitionEvaluation="1">
    <pageSetUpPr fitToPage="1"/>
  </sheetPr>
  <dimension ref="A1:G140"/>
  <sheetViews>
    <sheetView defaultGridColor="0" colorId="22" zoomScale="85" zoomScaleNormal="85" workbookViewId="0">
      <selection activeCell="B32" sqref="B32"/>
    </sheetView>
  </sheetViews>
  <sheetFormatPr defaultColWidth="9.6328125" defaultRowHeight="15"/>
  <cols>
    <col min="1" max="1" width="4.6328125" style="9" customWidth="1"/>
    <col min="2" max="2" width="36.6328125" style="9" customWidth="1"/>
    <col min="3" max="3" width="3.453125" style="9" customWidth="1"/>
    <col min="4" max="4" width="18.81640625" style="9" customWidth="1"/>
    <col min="5" max="5" width="15.6328125" style="9" customWidth="1"/>
    <col min="6" max="16384" width="9.6328125" style="9"/>
  </cols>
  <sheetData>
    <row r="1" spans="1:7">
      <c r="A1" s="43"/>
      <c r="B1" s="44" t="s">
        <v>1429</v>
      </c>
      <c r="C1" s="59" t="s">
        <v>2377</v>
      </c>
      <c r="D1" s="44"/>
      <c r="E1" s="46" t="s">
        <v>1431</v>
      </c>
      <c r="F1" s="1061" t="s">
        <v>1432</v>
      </c>
      <c r="G1" s="1061"/>
    </row>
    <row r="2" spans="1:7">
      <c r="A2" s="34"/>
      <c r="B2" s="81" t="str">
        <f>'Data Sheet'!$C$25</f>
        <v>Rochester Gas &amp; Electric Corporation</v>
      </c>
      <c r="C2" s="57" t="s">
        <v>1352</v>
      </c>
      <c r="D2" s="65" t="s">
        <v>2926</v>
      </c>
      <c r="E2" s="30" t="s">
        <v>1353</v>
      </c>
      <c r="F2" s="52"/>
      <c r="G2" s="36"/>
    </row>
    <row r="3" spans="1:7" ht="15" customHeight="1">
      <c r="A3" s="37"/>
      <c r="B3" s="38"/>
      <c r="C3" s="117" t="s">
        <v>1354</v>
      </c>
      <c r="D3" s="116" t="s">
        <v>2927</v>
      </c>
      <c r="E3" s="859" t="str">
        <f>'Data Sheet'!$C$40</f>
        <v xml:space="preserve"> </v>
      </c>
      <c r="F3" s="1588" t="str">
        <f>'Data Sheet'!$C$38</f>
        <v>12/31/2013</v>
      </c>
      <c r="G3" s="1062"/>
    </row>
    <row r="4" spans="1:7" ht="15" customHeight="1">
      <c r="A4" s="31" t="s">
        <v>1355</v>
      </c>
      <c r="B4" s="32"/>
      <c r="C4" s="32"/>
      <c r="D4" s="32"/>
      <c r="E4" s="32"/>
      <c r="F4" s="32"/>
      <c r="G4" s="33"/>
    </row>
    <row r="5" spans="1:7">
      <c r="A5" s="34"/>
      <c r="B5" s="30"/>
      <c r="C5" s="30"/>
      <c r="D5" s="35"/>
      <c r="E5" s="35"/>
      <c r="F5" s="35"/>
      <c r="G5" s="36"/>
    </row>
    <row r="6" spans="1:7" ht="15" customHeight="1">
      <c r="A6" s="34"/>
      <c r="B6" s="1901" t="s">
        <v>5017</v>
      </c>
      <c r="C6" s="35"/>
      <c r="D6" s="1901" t="s">
        <v>2928</v>
      </c>
      <c r="E6" s="1901"/>
      <c r="F6" s="1902"/>
      <c r="G6" s="36"/>
    </row>
    <row r="7" spans="1:7">
      <c r="A7" s="34"/>
      <c r="B7" s="1902"/>
      <c r="C7" s="35"/>
      <c r="D7" s="1901"/>
      <c r="E7" s="1901"/>
      <c r="F7" s="1902"/>
      <c r="G7" s="36"/>
    </row>
    <row r="8" spans="1:7">
      <c r="A8" s="34"/>
      <c r="B8" s="1902"/>
      <c r="C8" s="35"/>
      <c r="D8" s="1901"/>
      <c r="E8" s="1901"/>
      <c r="F8" s="1902"/>
      <c r="G8" s="36"/>
    </row>
    <row r="9" spans="1:7">
      <c r="A9" s="34"/>
      <c r="B9" s="1902"/>
      <c r="C9" s="35"/>
      <c r="D9" s="1901"/>
      <c r="E9" s="1901"/>
      <c r="F9" s="1902"/>
      <c r="G9" s="36"/>
    </row>
    <row r="10" spans="1:7">
      <c r="A10" s="34"/>
      <c r="B10" s="1902"/>
      <c r="C10" s="35"/>
      <c r="D10" s="1902"/>
      <c r="E10" s="1902"/>
      <c r="F10" s="1902"/>
      <c r="G10" s="36"/>
    </row>
    <row r="11" spans="1:7" ht="15" customHeight="1">
      <c r="A11" s="34"/>
      <c r="B11" s="1902"/>
      <c r="C11" s="35"/>
      <c r="D11" s="1903" t="s">
        <v>4707</v>
      </c>
      <c r="E11" s="1903"/>
      <c r="F11" s="1904"/>
      <c r="G11" s="36"/>
    </row>
    <row r="12" spans="1:7">
      <c r="A12" s="34"/>
      <c r="B12" s="1902"/>
      <c r="C12" s="17"/>
      <c r="D12" s="1903"/>
      <c r="E12" s="1903"/>
      <c r="F12" s="1904"/>
      <c r="G12" s="36"/>
    </row>
    <row r="13" spans="1:7">
      <c r="A13" s="34"/>
      <c r="B13" s="17"/>
      <c r="C13" s="17"/>
      <c r="D13" s="1903"/>
      <c r="E13" s="1903"/>
      <c r="F13" s="1904"/>
      <c r="G13" s="36"/>
    </row>
    <row r="14" spans="1:7">
      <c r="A14" s="34"/>
      <c r="B14" s="17"/>
      <c r="C14" s="17"/>
      <c r="D14" s="1063"/>
      <c r="E14" s="1063"/>
      <c r="F14" s="1064"/>
      <c r="G14" s="36"/>
    </row>
    <row r="15" spans="1:7">
      <c r="A15" s="34"/>
      <c r="B15" s="17"/>
      <c r="C15" s="17"/>
      <c r="D15" s="1063"/>
      <c r="E15" s="1063"/>
      <c r="F15" s="1063"/>
      <c r="G15" s="36"/>
    </row>
    <row r="16" spans="1:7">
      <c r="A16" s="31"/>
      <c r="B16" s="32"/>
      <c r="C16" s="32"/>
      <c r="D16" s="32"/>
      <c r="E16" s="32"/>
      <c r="F16" s="32"/>
      <c r="G16" s="33"/>
    </row>
    <row r="17" spans="1:7">
      <c r="A17" s="31" t="s">
        <v>1356</v>
      </c>
      <c r="B17" s="32"/>
      <c r="C17" s="32"/>
      <c r="D17" s="32"/>
      <c r="E17" s="32"/>
      <c r="F17" s="32"/>
      <c r="G17" s="33"/>
    </row>
    <row r="18" spans="1:7" ht="15" customHeight="1">
      <c r="A18" s="34"/>
      <c r="B18" s="1905" t="s">
        <v>509</v>
      </c>
      <c r="C18" s="1065"/>
      <c r="D18" s="1907" t="s">
        <v>1442</v>
      </c>
      <c r="E18" s="1894"/>
      <c r="F18" s="1894"/>
      <c r="G18" s="1066"/>
    </row>
    <row r="19" spans="1:7">
      <c r="A19" s="34"/>
      <c r="B19" s="1906"/>
      <c r="C19" s="1039"/>
      <c r="D19" s="1896"/>
      <c r="E19" s="1896"/>
      <c r="F19" s="1896"/>
      <c r="G19" s="1067"/>
    </row>
    <row r="20" spans="1:7" ht="15" customHeight="1">
      <c r="A20" s="34"/>
      <c r="B20" s="1909" t="s">
        <v>1443</v>
      </c>
      <c r="C20" s="1068"/>
      <c r="D20" s="1896"/>
      <c r="E20" s="1896"/>
      <c r="F20" s="1896"/>
      <c r="G20" s="1067"/>
    </row>
    <row r="21" spans="1:7">
      <c r="A21" s="34"/>
      <c r="B21" s="1909"/>
      <c r="C21" s="1068"/>
      <c r="D21" s="1896"/>
      <c r="E21" s="1896"/>
      <c r="F21" s="1896"/>
      <c r="G21" s="1067"/>
    </row>
    <row r="22" spans="1:7" ht="15" customHeight="1">
      <c r="A22" s="34"/>
      <c r="B22" s="1909" t="s">
        <v>5018</v>
      </c>
      <c r="C22" s="1039"/>
      <c r="D22" s="1896"/>
      <c r="E22" s="1896"/>
      <c r="F22" s="1896"/>
      <c r="G22" s="1067"/>
    </row>
    <row r="23" spans="1:7">
      <c r="A23" s="34"/>
      <c r="B23" s="1909"/>
      <c r="C23" s="1068"/>
      <c r="D23" s="1896"/>
      <c r="E23" s="1896"/>
      <c r="F23" s="1896"/>
      <c r="G23" s="1067"/>
    </row>
    <row r="24" spans="1:7">
      <c r="A24" s="34"/>
      <c r="B24" s="1909"/>
      <c r="C24" s="1069"/>
      <c r="D24" s="1896"/>
      <c r="E24" s="1896"/>
      <c r="F24" s="1896"/>
      <c r="G24" s="1067"/>
    </row>
    <row r="25" spans="1:7" ht="15" customHeight="1">
      <c r="A25" s="34"/>
      <c r="B25" s="1909" t="s">
        <v>1444</v>
      </c>
      <c r="C25" s="1069"/>
      <c r="D25" s="1896"/>
      <c r="E25" s="1896"/>
      <c r="F25" s="1896"/>
      <c r="G25" s="1067"/>
    </row>
    <row r="26" spans="1:7">
      <c r="A26" s="34"/>
      <c r="B26" s="1910"/>
      <c r="C26" s="136"/>
      <c r="D26" s="1896"/>
      <c r="E26" s="1896"/>
      <c r="F26" s="1896"/>
      <c r="G26" s="1067"/>
    </row>
    <row r="27" spans="1:7">
      <c r="A27" s="37"/>
      <c r="B27" s="1911"/>
      <c r="C27" s="32"/>
      <c r="D27" s="1908"/>
      <c r="E27" s="1908"/>
      <c r="F27" s="1908"/>
      <c r="G27" s="33"/>
    </row>
    <row r="28" spans="1:7">
      <c r="A28" s="151" t="s">
        <v>1357</v>
      </c>
      <c r="B28" s="35"/>
      <c r="C28" s="35"/>
      <c r="D28" s="52" t="s">
        <v>1563</v>
      </c>
      <c r="E28" s="205" t="s">
        <v>1358</v>
      </c>
      <c r="F28" s="1070" t="s">
        <v>1359</v>
      </c>
      <c r="G28" s="36"/>
    </row>
    <row r="29" spans="1:7">
      <c r="A29" s="151" t="s">
        <v>1360</v>
      </c>
      <c r="B29" s="35" t="s">
        <v>1361</v>
      </c>
      <c r="C29" s="35"/>
      <c r="D29" s="52" t="s">
        <v>1362</v>
      </c>
      <c r="E29" s="205" t="s">
        <v>1363</v>
      </c>
      <c r="F29" s="52" t="s">
        <v>1364</v>
      </c>
      <c r="G29" s="36"/>
    </row>
    <row r="30" spans="1:7">
      <c r="A30" s="54"/>
      <c r="B30" s="32" t="s">
        <v>446</v>
      </c>
      <c r="C30" s="32"/>
      <c r="D30" s="55" t="s">
        <v>447</v>
      </c>
      <c r="E30" s="160" t="s">
        <v>448</v>
      </c>
      <c r="F30" s="55" t="s">
        <v>449</v>
      </c>
      <c r="G30" s="33"/>
    </row>
    <row r="31" spans="1:7">
      <c r="A31" s="151" t="s">
        <v>1365</v>
      </c>
      <c r="B31" s="136" t="s">
        <v>2796</v>
      </c>
      <c r="C31" s="136"/>
      <c r="D31" s="1071"/>
      <c r="E31" s="1072"/>
      <c r="F31" s="1073"/>
      <c r="G31" s="1074"/>
    </row>
    <row r="32" spans="1:7">
      <c r="A32" s="151" t="s">
        <v>1366</v>
      </c>
      <c r="B32" s="136"/>
      <c r="C32" s="136"/>
      <c r="D32" s="1071"/>
      <c r="E32" s="1072"/>
      <c r="F32" s="1075"/>
      <c r="G32" s="1074"/>
    </row>
    <row r="33" spans="1:7">
      <c r="A33" s="151" t="s">
        <v>1367</v>
      </c>
      <c r="B33" s="136"/>
      <c r="C33" s="136"/>
      <c r="D33" s="1071"/>
      <c r="E33" s="1072"/>
      <c r="F33" s="1075"/>
      <c r="G33" s="1074"/>
    </row>
    <row r="34" spans="1:7">
      <c r="A34" s="151" t="s">
        <v>1368</v>
      </c>
      <c r="B34" s="136"/>
      <c r="C34" s="136"/>
      <c r="D34" s="1071"/>
      <c r="E34" s="1072"/>
      <c r="F34" s="1075"/>
      <c r="G34" s="1074"/>
    </row>
    <row r="35" spans="1:7">
      <c r="A35" s="151" t="s">
        <v>1369</v>
      </c>
      <c r="B35" s="136"/>
      <c r="C35" s="136"/>
      <c r="D35" s="1071"/>
      <c r="E35" s="1072"/>
      <c r="F35" s="1075"/>
      <c r="G35" s="1074"/>
    </row>
    <row r="36" spans="1:7">
      <c r="A36" s="151" t="s">
        <v>1370</v>
      </c>
      <c r="B36" s="136"/>
      <c r="C36" s="136"/>
      <c r="D36" s="1071"/>
      <c r="E36" s="1072"/>
      <c r="F36" s="1075"/>
      <c r="G36" s="1074"/>
    </row>
    <row r="37" spans="1:7">
      <c r="A37" s="151" t="s">
        <v>1371</v>
      </c>
      <c r="B37" s="136"/>
      <c r="C37" s="136"/>
      <c r="D37" s="1071"/>
      <c r="E37" s="1072"/>
      <c r="F37" s="1075"/>
      <c r="G37" s="1074"/>
    </row>
    <row r="38" spans="1:7">
      <c r="A38" s="151" t="s">
        <v>1372</v>
      </c>
      <c r="B38" s="136"/>
      <c r="C38" s="136"/>
      <c r="D38" s="1071"/>
      <c r="E38" s="1072"/>
      <c r="F38" s="1075"/>
      <c r="G38" s="1074"/>
    </row>
    <row r="39" spans="1:7">
      <c r="A39" s="151" t="s">
        <v>1373</v>
      </c>
      <c r="B39" s="136"/>
      <c r="C39" s="136"/>
      <c r="D39" s="1071"/>
      <c r="E39" s="1072"/>
      <c r="F39" s="1075"/>
      <c r="G39" s="1074"/>
    </row>
    <row r="40" spans="1:7">
      <c r="A40" s="151" t="s">
        <v>1374</v>
      </c>
      <c r="B40" s="136"/>
      <c r="C40" s="136"/>
      <c r="D40" s="1071"/>
      <c r="E40" s="1072"/>
      <c r="F40" s="1075"/>
      <c r="G40" s="1074"/>
    </row>
    <row r="41" spans="1:7">
      <c r="A41" s="151" t="s">
        <v>1375</v>
      </c>
      <c r="B41" s="136"/>
      <c r="C41" s="136"/>
      <c r="D41" s="1071"/>
      <c r="E41" s="1072"/>
      <c r="F41" s="1075"/>
      <c r="G41" s="1074"/>
    </row>
    <row r="42" spans="1:7">
      <c r="A42" s="151" t="s">
        <v>1376</v>
      </c>
      <c r="B42" s="136"/>
      <c r="C42" s="136"/>
      <c r="D42" s="1071"/>
      <c r="E42" s="1072"/>
      <c r="F42" s="1075"/>
      <c r="G42" s="1074"/>
    </row>
    <row r="43" spans="1:7">
      <c r="A43" s="151" t="s">
        <v>1377</v>
      </c>
      <c r="B43" s="136"/>
      <c r="C43" s="136"/>
      <c r="D43" s="1071"/>
      <c r="E43" s="1072"/>
      <c r="F43" s="1075"/>
      <c r="G43" s="1074"/>
    </row>
    <row r="44" spans="1:7">
      <c r="A44" s="151" t="s">
        <v>1378</v>
      </c>
      <c r="B44" s="136"/>
      <c r="C44" s="136"/>
      <c r="D44" s="1071"/>
      <c r="E44" s="1072"/>
      <c r="F44" s="1075"/>
      <c r="G44" s="1074"/>
    </row>
    <row r="45" spans="1:7">
      <c r="A45" s="151" t="s">
        <v>1379</v>
      </c>
      <c r="B45" s="136"/>
      <c r="C45" s="136"/>
      <c r="D45" s="1071"/>
      <c r="E45" s="1072"/>
      <c r="F45" s="1075"/>
      <c r="G45" s="1074"/>
    </row>
    <row r="46" spans="1:7">
      <c r="A46" s="151" t="s">
        <v>1380</v>
      </c>
      <c r="B46" s="136"/>
      <c r="C46" s="136"/>
      <c r="D46" s="1071"/>
      <c r="E46" s="1072"/>
      <c r="F46" s="1075"/>
      <c r="G46" s="1074"/>
    </row>
    <row r="47" spans="1:7">
      <c r="A47" s="151" t="s">
        <v>1381</v>
      </c>
      <c r="B47" s="136"/>
      <c r="C47" s="136"/>
      <c r="D47" s="1071"/>
      <c r="E47" s="1072"/>
      <c r="F47" s="1075"/>
      <c r="G47" s="1074"/>
    </row>
    <row r="48" spans="1:7">
      <c r="A48" s="151" t="s">
        <v>1382</v>
      </c>
      <c r="B48" s="136"/>
      <c r="C48" s="136"/>
      <c r="D48" s="1071"/>
      <c r="E48" s="1072"/>
      <c r="F48" s="1075"/>
      <c r="G48" s="1074"/>
    </row>
    <row r="49" spans="1:7">
      <c r="A49" s="151" t="s">
        <v>1383</v>
      </c>
      <c r="B49" s="136"/>
      <c r="C49" s="136"/>
      <c r="D49" s="1071"/>
      <c r="E49" s="1072"/>
      <c r="F49" s="1075"/>
      <c r="G49" s="1074"/>
    </row>
    <row r="50" spans="1:7">
      <c r="A50" s="151" t="s">
        <v>1384</v>
      </c>
      <c r="B50" s="136"/>
      <c r="C50" s="136"/>
      <c r="D50" s="1071"/>
      <c r="E50" s="1072"/>
      <c r="F50" s="1075"/>
      <c r="G50" s="1074"/>
    </row>
    <row r="51" spans="1:7">
      <c r="A51" s="151" t="s">
        <v>2896</v>
      </c>
      <c r="B51" s="136"/>
      <c r="C51" s="136"/>
      <c r="D51" s="1071"/>
      <c r="E51" s="1072"/>
      <c r="F51" s="1075"/>
      <c r="G51" s="1074"/>
    </row>
    <row r="52" spans="1:7">
      <c r="A52" s="151" t="s">
        <v>2897</v>
      </c>
      <c r="B52" s="136"/>
      <c r="C52" s="136"/>
      <c r="D52" s="1071"/>
      <c r="E52" s="1072"/>
      <c r="F52" s="1075"/>
      <c r="G52" s="1074"/>
    </row>
    <row r="53" spans="1:7">
      <c r="A53" s="151" t="s">
        <v>2898</v>
      </c>
      <c r="B53" s="136"/>
      <c r="C53" s="136"/>
      <c r="D53" s="1071"/>
      <c r="E53" s="1072"/>
      <c r="F53" s="1075"/>
      <c r="G53" s="1074"/>
    </row>
    <row r="54" spans="1:7">
      <c r="A54" s="151" t="s">
        <v>2899</v>
      </c>
      <c r="B54" s="136"/>
      <c r="C54" s="136"/>
      <c r="D54" s="1071"/>
      <c r="E54" s="1072"/>
      <c r="F54" s="1075"/>
      <c r="G54" s="1074"/>
    </row>
    <row r="55" spans="1:7">
      <c r="A55" s="151" t="s">
        <v>2900</v>
      </c>
      <c r="B55" s="136"/>
      <c r="C55" s="136"/>
      <c r="D55" s="1071"/>
      <c r="E55" s="1072"/>
      <c r="F55" s="1075"/>
      <c r="G55" s="1074"/>
    </row>
    <row r="56" spans="1:7">
      <c r="A56" s="151" t="s">
        <v>2901</v>
      </c>
      <c r="B56" s="136"/>
      <c r="C56" s="136"/>
      <c r="D56" s="1071"/>
      <c r="E56" s="1072"/>
      <c r="F56" s="1075"/>
      <c r="G56" s="1074"/>
    </row>
    <row r="57" spans="1:7" ht="15.6" thickBot="1">
      <c r="A57" s="806" t="s">
        <v>2902</v>
      </c>
      <c r="B57" s="137"/>
      <c r="C57" s="137"/>
      <c r="D57" s="1076"/>
      <c r="E57" s="1077"/>
      <c r="F57" s="158"/>
      <c r="G57" s="1078"/>
    </row>
    <row r="58" spans="1:7">
      <c r="A58" s="136" t="s">
        <v>2903</v>
      </c>
      <c r="B58" s="136"/>
      <c r="C58" s="136"/>
      <c r="D58" s="136"/>
      <c r="E58" s="201"/>
      <c r="F58" s="1079"/>
      <c r="G58" s="1079"/>
    </row>
    <row r="59" spans="1:7">
      <c r="A59"/>
      <c r="B59" s="136"/>
      <c r="C59" s="136"/>
      <c r="D59" s="136"/>
      <c r="E59" s="201"/>
      <c r="F59" s="1079"/>
      <c r="G59" s="1079"/>
    </row>
    <row r="60" spans="1:7">
      <c r="A60" s="1079" t="s">
        <v>2904</v>
      </c>
      <c r="B60" s="16"/>
      <c r="C60" s="16"/>
      <c r="D60" s="1079"/>
      <c r="E60" s="1079"/>
      <c r="F60" s="1079"/>
      <c r="G60" s="1079"/>
    </row>
    <row r="61" spans="1:7" ht="15.6" thickBot="1">
      <c r="A61" s="17"/>
      <c r="B61" s="471"/>
      <c r="C61" s="471"/>
      <c r="D61" s="471"/>
      <c r="E61" s="331"/>
      <c r="F61" s="16"/>
      <c r="G61" s="16"/>
    </row>
    <row r="62" spans="1:7">
      <c r="A62" s="43"/>
      <c r="B62" s="1080" t="s">
        <v>1429</v>
      </c>
      <c r="C62" s="578" t="s">
        <v>2377</v>
      </c>
      <c r="D62" s="1081"/>
      <c r="E62" s="817" t="s">
        <v>1350</v>
      </c>
      <c r="F62" s="1082" t="s">
        <v>1432</v>
      </c>
      <c r="G62" s="1082"/>
    </row>
    <row r="63" spans="1:7">
      <c r="A63" s="34"/>
      <c r="B63" s="1020" t="str">
        <f>'Data Sheet'!$C$22</f>
        <v>Please fill in the following:</v>
      </c>
      <c r="C63" s="1071" t="s">
        <v>1352</v>
      </c>
      <c r="D63" s="1083" t="s">
        <v>2926</v>
      </c>
      <c r="E63" s="811" t="s">
        <v>1353</v>
      </c>
      <c r="F63" s="1075"/>
      <c r="G63" s="1074"/>
    </row>
    <row r="64" spans="1:7">
      <c r="A64" s="37"/>
      <c r="B64" s="230"/>
      <c r="C64" s="987" t="s">
        <v>1354</v>
      </c>
      <c r="D64" s="1084" t="s">
        <v>2927</v>
      </c>
      <c r="E64" s="859" t="str">
        <f>'Data Sheet'!$C$40</f>
        <v xml:space="preserve"> </v>
      </c>
      <c r="F64" s="1703" t="str">
        <f>'Data Sheet'!$C$38</f>
        <v>12/31/2013</v>
      </c>
      <c r="G64" s="1085"/>
    </row>
    <row r="65" spans="1:7">
      <c r="A65" s="31" t="s">
        <v>1355</v>
      </c>
      <c r="B65" s="32"/>
      <c r="C65" s="32"/>
      <c r="D65" s="32"/>
      <c r="E65" s="32"/>
      <c r="F65" s="1086"/>
      <c r="G65" s="1087"/>
    </row>
    <row r="66" spans="1:7">
      <c r="A66" s="151" t="s">
        <v>1357</v>
      </c>
      <c r="B66" s="136"/>
      <c r="C66" s="136"/>
      <c r="D66" s="1088" t="s">
        <v>1563</v>
      </c>
      <c r="E66" s="811" t="s">
        <v>1358</v>
      </c>
      <c r="F66" s="1074" t="s">
        <v>1359</v>
      </c>
      <c r="G66" s="1074"/>
    </row>
    <row r="67" spans="1:7">
      <c r="A67" s="151" t="s">
        <v>1360</v>
      </c>
      <c r="B67" s="178" t="s">
        <v>1361</v>
      </c>
      <c r="C67" s="178"/>
      <c r="D67" s="810" t="s">
        <v>1362</v>
      </c>
      <c r="E67" s="811" t="s">
        <v>1363</v>
      </c>
      <c r="F67" s="1074" t="s">
        <v>1364</v>
      </c>
      <c r="G67" s="1074"/>
    </row>
    <row r="68" spans="1:7">
      <c r="A68" s="54"/>
      <c r="B68" s="230" t="s">
        <v>446</v>
      </c>
      <c r="C68" s="230"/>
      <c r="D68" s="1089" t="s">
        <v>447</v>
      </c>
      <c r="E68" s="815" t="s">
        <v>448</v>
      </c>
      <c r="F68" s="1087" t="s">
        <v>449</v>
      </c>
      <c r="G68" s="1087"/>
    </row>
    <row r="69" spans="1:7">
      <c r="A69" s="151" t="s">
        <v>1365</v>
      </c>
      <c r="B69" s="136"/>
      <c r="C69" s="136"/>
      <c r="D69" s="1088"/>
      <c r="E69" s="1090"/>
      <c r="F69" s="1091"/>
      <c r="G69" s="1074"/>
    </row>
    <row r="70" spans="1:7">
      <c r="A70" s="151" t="s">
        <v>1366</v>
      </c>
      <c r="B70" s="136"/>
      <c r="C70" s="136"/>
      <c r="D70" s="1088"/>
      <c r="E70" s="1090"/>
      <c r="F70" s="1091"/>
      <c r="G70" s="1074"/>
    </row>
    <row r="71" spans="1:7">
      <c r="A71" s="151" t="s">
        <v>1367</v>
      </c>
      <c r="B71" s="136"/>
      <c r="C71" s="136"/>
      <c r="D71" s="1088"/>
      <c r="E71" s="1090"/>
      <c r="F71" s="1091"/>
      <c r="G71" s="1074"/>
    </row>
    <row r="72" spans="1:7">
      <c r="A72" s="151" t="s">
        <v>1368</v>
      </c>
      <c r="B72" s="136"/>
      <c r="C72" s="136"/>
      <c r="D72" s="1088"/>
      <c r="E72" s="1090"/>
      <c r="F72" s="1091"/>
      <c r="G72" s="1074"/>
    </row>
    <row r="73" spans="1:7">
      <c r="A73" s="151" t="s">
        <v>1369</v>
      </c>
      <c r="B73" s="136"/>
      <c r="C73" s="136"/>
      <c r="D73" s="1088"/>
      <c r="E73" s="1090"/>
      <c r="F73" s="1091"/>
      <c r="G73" s="1074"/>
    </row>
    <row r="74" spans="1:7">
      <c r="A74" s="151" t="s">
        <v>1370</v>
      </c>
      <c r="B74" s="136"/>
      <c r="C74" s="136"/>
      <c r="D74" s="1088"/>
      <c r="E74" s="1090"/>
      <c r="F74" s="1091"/>
      <c r="G74" s="1074"/>
    </row>
    <row r="75" spans="1:7">
      <c r="A75" s="151" t="s">
        <v>1371</v>
      </c>
      <c r="B75" s="136"/>
      <c r="C75" s="136"/>
      <c r="D75" s="1088"/>
      <c r="E75" s="1090"/>
      <c r="F75" s="1091"/>
      <c r="G75" s="1074"/>
    </row>
    <row r="76" spans="1:7">
      <c r="A76" s="151" t="s">
        <v>1372</v>
      </c>
      <c r="B76" s="136"/>
      <c r="C76" s="136"/>
      <c r="D76" s="1088"/>
      <c r="E76" s="1090"/>
      <c r="F76" s="1091"/>
      <c r="G76" s="1074"/>
    </row>
    <row r="77" spans="1:7">
      <c r="A77" s="151" t="s">
        <v>1373</v>
      </c>
      <c r="B77" s="136"/>
      <c r="C77" s="136"/>
      <c r="D77" s="1088"/>
      <c r="E77" s="1090"/>
      <c r="F77" s="1091"/>
      <c r="G77" s="1074"/>
    </row>
    <row r="78" spans="1:7">
      <c r="A78" s="151" t="s">
        <v>1374</v>
      </c>
      <c r="B78" s="136"/>
      <c r="C78" s="136"/>
      <c r="D78" s="1088"/>
      <c r="E78" s="1090"/>
      <c r="F78" s="1091"/>
      <c r="G78" s="1074"/>
    </row>
    <row r="79" spans="1:7">
      <c r="A79" s="151" t="s">
        <v>1375</v>
      </c>
      <c r="B79" s="136"/>
      <c r="C79" s="136"/>
      <c r="D79" s="1088"/>
      <c r="E79" s="1090"/>
      <c r="F79" s="1091"/>
      <c r="G79" s="1074"/>
    </row>
    <row r="80" spans="1:7">
      <c r="A80" s="151" t="s">
        <v>1376</v>
      </c>
      <c r="B80" s="136"/>
      <c r="C80" s="136"/>
      <c r="D80" s="1088"/>
      <c r="E80" s="1090"/>
      <c r="F80" s="1091"/>
      <c r="G80" s="1074"/>
    </row>
    <row r="81" spans="1:7">
      <c r="A81" s="151" t="s">
        <v>1377</v>
      </c>
      <c r="B81" s="136"/>
      <c r="C81" s="136"/>
      <c r="D81" s="1088"/>
      <c r="E81" s="1090"/>
      <c r="F81" s="1091"/>
      <c r="G81" s="1074"/>
    </row>
    <row r="82" spans="1:7">
      <c r="A82" s="151" t="s">
        <v>1378</v>
      </c>
      <c r="B82" s="136"/>
      <c r="C82" s="136"/>
      <c r="D82" s="1088"/>
      <c r="E82" s="1090"/>
      <c r="F82" s="1091"/>
      <c r="G82" s="1074"/>
    </row>
    <row r="83" spans="1:7">
      <c r="A83" s="151" t="s">
        <v>1379</v>
      </c>
      <c r="B83" s="136"/>
      <c r="C83" s="136"/>
      <c r="D83" s="1088"/>
      <c r="E83" s="1090"/>
      <c r="F83" s="1091"/>
      <c r="G83" s="1074"/>
    </row>
    <row r="84" spans="1:7">
      <c r="A84" s="151" t="s">
        <v>1380</v>
      </c>
      <c r="B84" s="136"/>
      <c r="C84" s="136"/>
      <c r="D84" s="1088"/>
      <c r="E84" s="1090"/>
      <c r="F84" s="1091"/>
      <c r="G84" s="1074"/>
    </row>
    <row r="85" spans="1:7">
      <c r="A85" s="151" t="s">
        <v>1381</v>
      </c>
      <c r="B85" s="136"/>
      <c r="C85" s="136"/>
      <c r="D85" s="1088"/>
      <c r="E85" s="1090"/>
      <c r="F85" s="1091"/>
      <c r="G85" s="1074"/>
    </row>
    <row r="86" spans="1:7">
      <c r="A86" s="151" t="s">
        <v>1382</v>
      </c>
      <c r="B86" s="136"/>
      <c r="C86" s="136"/>
      <c r="D86" s="1088"/>
      <c r="E86" s="1090"/>
      <c r="F86" s="1091"/>
      <c r="G86" s="1074"/>
    </row>
    <row r="87" spans="1:7">
      <c r="A87" s="151" t="s">
        <v>1383</v>
      </c>
      <c r="B87" s="136"/>
      <c r="C87" s="136"/>
      <c r="D87" s="1088"/>
      <c r="E87" s="1090"/>
      <c r="F87" s="1091"/>
      <c r="G87" s="1074"/>
    </row>
    <row r="88" spans="1:7">
      <c r="A88" s="151" t="s">
        <v>1384</v>
      </c>
      <c r="B88" s="136"/>
      <c r="C88" s="136"/>
      <c r="D88" s="1088"/>
      <c r="E88" s="1090"/>
      <c r="F88" s="1091"/>
      <c r="G88" s="1074"/>
    </row>
    <row r="89" spans="1:7">
      <c r="A89" s="151" t="s">
        <v>2896</v>
      </c>
      <c r="B89" s="136"/>
      <c r="C89" s="136"/>
      <c r="D89" s="1088"/>
      <c r="E89" s="1090"/>
      <c r="F89" s="1091"/>
      <c r="G89" s="1074"/>
    </row>
    <row r="90" spans="1:7">
      <c r="A90" s="151" t="s">
        <v>2897</v>
      </c>
      <c r="B90" s="136"/>
      <c r="C90" s="136"/>
      <c r="D90" s="1088"/>
      <c r="E90" s="1090"/>
      <c r="F90" s="1091"/>
      <c r="G90" s="1074"/>
    </row>
    <row r="91" spans="1:7">
      <c r="A91" s="151" t="s">
        <v>2898</v>
      </c>
      <c r="B91" s="136"/>
      <c r="C91" s="136"/>
      <c r="D91" s="1088"/>
      <c r="E91" s="1090"/>
      <c r="F91" s="1091"/>
      <c r="G91" s="1074"/>
    </row>
    <row r="92" spans="1:7">
      <c r="A92" s="151" t="s">
        <v>2899</v>
      </c>
      <c r="B92" s="136"/>
      <c r="C92" s="136"/>
      <c r="D92" s="1088"/>
      <c r="E92" s="1090"/>
      <c r="F92" s="1091"/>
      <c r="G92" s="1074"/>
    </row>
    <row r="93" spans="1:7">
      <c r="A93" s="151" t="s">
        <v>2900</v>
      </c>
      <c r="B93" s="136"/>
      <c r="C93" s="136"/>
      <c r="D93" s="1088"/>
      <c r="E93" s="1090"/>
      <c r="F93" s="1091"/>
      <c r="G93" s="1074"/>
    </row>
    <row r="94" spans="1:7">
      <c r="A94" s="151" t="s">
        <v>2901</v>
      </c>
      <c r="B94" s="136"/>
      <c r="C94" s="136"/>
      <c r="D94" s="1088"/>
      <c r="E94" s="1090"/>
      <c r="F94" s="1091"/>
      <c r="G94" s="1074"/>
    </row>
    <row r="95" spans="1:7">
      <c r="A95" s="151" t="s">
        <v>2902</v>
      </c>
      <c r="B95" s="136"/>
      <c r="C95" s="136"/>
      <c r="D95" s="1088"/>
      <c r="E95" s="1090"/>
      <c r="F95" s="1091"/>
      <c r="G95" s="1074"/>
    </row>
    <row r="96" spans="1:7">
      <c r="A96" s="271" t="s">
        <v>1978</v>
      </c>
      <c r="B96" s="869"/>
      <c r="C96" s="1019"/>
      <c r="D96" s="1092"/>
      <c r="E96" s="1093"/>
      <c r="F96" s="1094"/>
      <c r="G96" s="1095"/>
    </row>
    <row r="97" spans="1:7">
      <c r="A97" s="271" t="s">
        <v>1979</v>
      </c>
      <c r="B97" s="869"/>
      <c r="C97" s="1019"/>
      <c r="D97" s="1092"/>
      <c r="E97" s="1093"/>
      <c r="F97" s="1094"/>
      <c r="G97" s="1095"/>
    </row>
    <row r="98" spans="1:7">
      <c r="A98" s="271" t="s">
        <v>1980</v>
      </c>
      <c r="B98" s="869"/>
      <c r="C98" s="1019"/>
      <c r="D98" s="1092"/>
      <c r="E98" s="1093"/>
      <c r="F98" s="1094"/>
      <c r="G98" s="1095"/>
    </row>
    <row r="99" spans="1:7">
      <c r="A99" s="271" t="s">
        <v>1981</v>
      </c>
      <c r="B99" s="869"/>
      <c r="C99" s="1019"/>
      <c r="D99" s="1092"/>
      <c r="E99" s="1093"/>
      <c r="F99" s="1094"/>
      <c r="G99" s="1095"/>
    </row>
    <row r="100" spans="1:7">
      <c r="A100" s="271" t="s">
        <v>1982</v>
      </c>
      <c r="B100" s="869"/>
      <c r="C100" s="1019"/>
      <c r="D100" s="1092"/>
      <c r="E100" s="1093"/>
      <c r="F100" s="1094"/>
      <c r="G100" s="1095"/>
    </row>
    <row r="101" spans="1:7">
      <c r="A101" s="271" t="s">
        <v>1983</v>
      </c>
      <c r="B101" s="869"/>
      <c r="C101" s="1019"/>
      <c r="D101" s="1092"/>
      <c r="E101" s="1093"/>
      <c r="F101" s="1094"/>
      <c r="G101" s="1095"/>
    </row>
    <row r="102" spans="1:7">
      <c r="A102" s="271" t="s">
        <v>1984</v>
      </c>
      <c r="B102" s="869"/>
      <c r="C102" s="1019"/>
      <c r="D102" s="1092"/>
      <c r="E102" s="1093"/>
      <c r="F102" s="1094"/>
      <c r="G102" s="1095"/>
    </row>
    <row r="103" spans="1:7">
      <c r="A103" s="271" t="s">
        <v>1985</v>
      </c>
      <c r="B103" s="869"/>
      <c r="C103" s="1019"/>
      <c r="D103" s="1092"/>
      <c r="E103" s="1093"/>
      <c r="F103" s="1094"/>
      <c r="G103" s="1095"/>
    </row>
    <row r="104" spans="1:7">
      <c r="A104" s="271" t="s">
        <v>1986</v>
      </c>
      <c r="B104" s="869"/>
      <c r="C104" s="1019"/>
      <c r="D104" s="1092"/>
      <c r="E104" s="1093"/>
      <c r="F104" s="1094"/>
      <c r="G104" s="1095"/>
    </row>
    <row r="105" spans="1:7">
      <c r="A105" s="271" t="s">
        <v>1987</v>
      </c>
      <c r="B105" s="869"/>
      <c r="C105" s="1019"/>
      <c r="D105" s="1092"/>
      <c r="E105" s="1093"/>
      <c r="F105" s="1094"/>
      <c r="G105" s="1095"/>
    </row>
    <row r="106" spans="1:7">
      <c r="A106" s="271" t="s">
        <v>1988</v>
      </c>
      <c r="B106" s="869"/>
      <c r="C106" s="1019"/>
      <c r="D106" s="1092"/>
      <c r="E106" s="1093"/>
      <c r="F106" s="1094"/>
      <c r="G106" s="1095"/>
    </row>
    <row r="107" spans="1:7">
      <c r="A107" s="271" t="s">
        <v>1989</v>
      </c>
      <c r="B107" s="869"/>
      <c r="C107" s="1019"/>
      <c r="D107" s="1092"/>
      <c r="E107" s="1093"/>
      <c r="F107" s="1094"/>
      <c r="G107" s="1095"/>
    </row>
    <row r="108" spans="1:7">
      <c r="A108" s="271" t="s">
        <v>1990</v>
      </c>
      <c r="B108" s="869"/>
      <c r="C108" s="1019"/>
      <c r="D108" s="1092"/>
      <c r="E108" s="1093"/>
      <c r="F108" s="1094"/>
      <c r="G108" s="1095"/>
    </row>
    <row r="109" spans="1:7">
      <c r="A109" s="271" t="s">
        <v>1991</v>
      </c>
      <c r="B109" s="869"/>
      <c r="C109" s="1019"/>
      <c r="D109" s="1092"/>
      <c r="E109" s="1093"/>
      <c r="F109" s="1094"/>
      <c r="G109" s="1095"/>
    </row>
    <row r="110" spans="1:7">
      <c r="A110" s="271" t="s">
        <v>1992</v>
      </c>
      <c r="B110" s="869"/>
      <c r="C110" s="1019"/>
      <c r="D110" s="1092"/>
      <c r="E110" s="1093"/>
      <c r="F110" s="1094"/>
      <c r="G110" s="1095"/>
    </row>
    <row r="111" spans="1:7">
      <c r="A111" s="271" t="s">
        <v>1993</v>
      </c>
      <c r="B111" s="869"/>
      <c r="C111" s="1019"/>
      <c r="D111" s="1092"/>
      <c r="E111" s="1093"/>
      <c r="F111" s="1094"/>
      <c r="G111" s="1095"/>
    </row>
    <row r="112" spans="1:7">
      <c r="A112" s="271" t="s">
        <v>1994</v>
      </c>
      <c r="B112" s="869"/>
      <c r="C112" s="1019"/>
      <c r="D112" s="1092"/>
      <c r="E112" s="1093"/>
      <c r="F112" s="1094"/>
      <c r="G112" s="1095"/>
    </row>
    <row r="113" spans="1:7">
      <c r="A113" s="271" t="s">
        <v>1995</v>
      </c>
      <c r="B113" s="869"/>
      <c r="C113" s="1019"/>
      <c r="D113" s="1092"/>
      <c r="E113" s="1093"/>
      <c r="F113" s="1094"/>
      <c r="G113" s="1095"/>
    </row>
    <row r="114" spans="1:7">
      <c r="A114" s="271" t="s">
        <v>1996</v>
      </c>
      <c r="B114" s="869"/>
      <c r="C114" s="1019"/>
      <c r="D114" s="1092"/>
      <c r="E114" s="1093"/>
      <c r="F114" s="1094"/>
      <c r="G114" s="1095"/>
    </row>
    <row r="115" spans="1:7">
      <c r="A115" s="271" t="s">
        <v>1997</v>
      </c>
      <c r="B115" s="869"/>
      <c r="C115" s="1019"/>
      <c r="D115" s="1092"/>
      <c r="E115" s="1093"/>
      <c r="F115" s="1094"/>
      <c r="G115" s="1095"/>
    </row>
    <row r="116" spans="1:7">
      <c r="A116" s="271" t="s">
        <v>1998</v>
      </c>
      <c r="B116" s="869"/>
      <c r="C116" s="1019"/>
      <c r="D116" s="1092"/>
      <c r="E116" s="1093"/>
      <c r="F116" s="1094"/>
      <c r="G116" s="1095"/>
    </row>
    <row r="117" spans="1:7">
      <c r="A117" s="271" t="s">
        <v>1999</v>
      </c>
      <c r="B117" s="869"/>
      <c r="C117" s="1019"/>
      <c r="D117" s="1092"/>
      <c r="E117" s="1093"/>
      <c r="F117" s="1094"/>
      <c r="G117" s="1095"/>
    </row>
    <row r="118" spans="1:7" ht="15.6" thickBot="1">
      <c r="A118" s="404" t="s">
        <v>2000</v>
      </c>
      <c r="B118" s="1096"/>
      <c r="C118" s="472"/>
      <c r="D118" s="1097"/>
      <c r="E118" s="1098"/>
      <c r="F118" s="1099"/>
      <c r="G118" s="1100"/>
    </row>
    <row r="119" spans="1:7">
      <c r="A119" s="136" t="s">
        <v>2001</v>
      </c>
      <c r="B119" s="30"/>
      <c r="C119" s="30"/>
      <c r="D119" s="35"/>
      <c r="E119" s="35"/>
      <c r="F119" s="35"/>
      <c r="G119" s="35"/>
    </row>
    <row r="120" spans="1:7">
      <c r="A120" s="35" t="s">
        <v>2002</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customSheetViews>
    <customSheetView guid="{B03EE9F7-5DE6-4312-9CF8-68BFF35B892B}" scale="85" colorId="22" fitToPage="1">
      <selection activeCell="B32" sqref="B32"/>
      <rowBreaks count="1" manualBreakCount="1">
        <brk id="60" max="16383" man="1"/>
      </rowBreaks>
      <pageMargins left="0.25" right="0.25" top="0.5" bottom="0.25" header="0" footer="0"/>
      <printOptions horizontalCentered="1" verticalCentered="1"/>
      <pageSetup scale="81" fitToHeight="2" orientation="portrait" horizontalDpi="300" verticalDpi="300" r:id="rId1"/>
      <headerFooter alignWithMargins="0"/>
    </customSheetView>
    <customSheetView guid="{6604920B-9A9A-4B1B-8001-ABFAE204A5A1}" scale="85" colorId="22" showPageBreaks="1" fitToPage="1">
      <selection activeCell="B32" sqref="B32"/>
      <rowBreaks count="1" manualBreakCount="1">
        <brk id="60" max="16383" man="1"/>
      </rowBreaks>
      <pageMargins left="0.25" right="0.25" top="0.5" bottom="0.25" header="0" footer="0"/>
      <printOptions horizontalCentered="1" verticalCentered="1"/>
      <pageSetup scale="81" fitToHeight="2" orientation="portrait" horizontalDpi="300" verticalDpi="300" r:id="rId2"/>
      <headerFooter alignWithMargins="0"/>
    </customSheetView>
    <customSheetView guid="{725D19D6-B2FF-4AA6-9BA8-2C93787C1292}" scale="85" colorId="22" fitToPage="1" showRuler="0">
      <selection activeCell="B32" sqref="B32"/>
      <rowBreaks count="1" manualBreakCount="1">
        <brk id="60" max="16383" man="1"/>
      </rowBreaks>
      <pageMargins left="0.25" right="0.25" top="0.5" bottom="0.25" header="0" footer="0"/>
      <printOptions horizontalCentered="1" verticalCentered="1"/>
      <pageSetup scale="80" fitToHeight="2" orientation="portrait" horizontalDpi="300" verticalDpi="300" r:id="rId3"/>
      <headerFooter alignWithMargins="0"/>
    </customSheetView>
    <customSheetView guid="{00D7FFF0-A637-4B2D-8964-7D108FE27DC9}" scale="85" colorId="22" fitToPage="1">
      <selection activeCell="B32" sqref="B32"/>
      <rowBreaks count="1" manualBreakCount="1">
        <brk id="60" max="16383" man="1"/>
      </rowBreaks>
      <pageMargins left="0.25" right="0.25" top="0.5" bottom="0.25" header="0" footer="0"/>
      <printOptions horizontalCentered="1" verticalCentered="1"/>
      <pageSetup scale="81" fitToHeight="2" orientation="portrait" horizontalDpi="300" verticalDpi="300" r:id="rId4"/>
      <headerFooter alignWithMargins="0"/>
    </customSheetView>
    <customSheetView guid="{8930B103-E5CB-49CF-B279-92DC95584FC0}" scale="85" colorId="22" showPageBreaks="1" fitToPage="1">
      <selection activeCell="B32" sqref="B32"/>
      <rowBreaks count="1" manualBreakCount="1">
        <brk id="60" max="16383" man="1"/>
      </rowBreaks>
      <pageMargins left="0.25" right="0.25" top="0.5" bottom="0.25" header="0" footer="0"/>
      <printOptions horizontalCentered="1" verticalCentered="1"/>
      <pageSetup scale="81" fitToHeight="2" orientation="portrait" horizontalDpi="300" verticalDpi="300" r:id="rId5"/>
      <headerFooter alignWithMargins="0"/>
    </customSheetView>
  </customSheetViews>
  <mergeCells count="8">
    <mergeCell ref="B6:B12"/>
    <mergeCell ref="D6:F10"/>
    <mergeCell ref="D11:F13"/>
    <mergeCell ref="B18:B19"/>
    <mergeCell ref="D18:F27"/>
    <mergeCell ref="B20:B21"/>
    <mergeCell ref="B22:B24"/>
    <mergeCell ref="B25:B27"/>
  </mergeCells>
  <phoneticPr fontId="54" type="noConversion"/>
  <printOptions horizontalCentered="1" verticalCentered="1"/>
  <pageMargins left="0.25" right="0.25" top="0.5" bottom="0.25" header="0" footer="0"/>
  <pageSetup scale="81" fitToHeight="2" orientation="portrait" horizontalDpi="300" verticalDpi="300" r:id="rId6"/>
  <headerFooter alignWithMargins="0"/>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76</vt:i4>
      </vt:variant>
      <vt:variant>
        <vt:lpstr>Named Ranges</vt:lpstr>
      </vt:variant>
      <vt:variant>
        <vt:i4>162</vt:i4>
      </vt:variant>
    </vt:vector>
  </HeadingPairs>
  <TitlesOfParts>
    <vt:vector size="238"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232</vt:lpstr>
      <vt:lpstr>233</vt:lpstr>
      <vt:lpstr>234</vt:lpstr>
      <vt:lpstr>250251</vt:lpstr>
      <vt:lpstr>252</vt:lpstr>
      <vt:lpstr>253</vt:lpstr>
      <vt:lpstr>254</vt:lpstr>
      <vt:lpstr>256257</vt:lpstr>
      <vt:lpstr>261</vt:lpstr>
      <vt:lpstr>262263</vt:lpstr>
      <vt:lpstr>266267</vt:lpstr>
      <vt:lpstr>269</vt:lpstr>
      <vt:lpstr>272273</vt:lpstr>
      <vt:lpstr>274275</vt:lpstr>
      <vt:lpstr>276277</vt:lpstr>
      <vt:lpstr>278</vt:lpstr>
      <vt:lpstr>300301</vt:lpstr>
      <vt:lpstr>304</vt:lpstr>
      <vt:lpstr>310311</vt:lpstr>
      <vt:lpstr>320323</vt:lpstr>
      <vt:lpstr>326327</vt:lpstr>
      <vt:lpstr>328330</vt:lpstr>
      <vt:lpstr>332</vt:lpstr>
      <vt:lpstr>335</vt:lpstr>
      <vt:lpstr>336</vt:lpstr>
      <vt:lpstr>337</vt:lpstr>
      <vt:lpstr>340</vt:lpstr>
      <vt:lpstr>350351</vt:lpstr>
      <vt:lpstr>352353</vt:lpstr>
      <vt:lpstr>354355</vt:lpstr>
      <vt:lpstr>356</vt:lpstr>
      <vt:lpstr>401</vt:lpstr>
      <vt:lpstr>402403</vt:lpstr>
      <vt:lpstr>406407</vt:lpstr>
      <vt:lpstr>408409</vt:lpstr>
      <vt:lpstr>410411</vt:lpstr>
      <vt:lpstr>422423</vt:lpstr>
      <vt:lpstr>424425</vt:lpstr>
      <vt:lpstr>426427</vt:lpstr>
      <vt:lpstr>429</vt:lpstr>
      <vt:lpstr>430</vt:lpstr>
      <vt:lpstr>431</vt:lpstr>
      <vt:lpstr>450</vt:lpstr>
      <vt:lpstr>BOOK</vt:lpstr>
      <vt:lpstr>Sheet1</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_252</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_430</vt:lpstr>
      <vt:lpstr>_430PM</vt:lpstr>
      <vt:lpstr>_431</vt:lpstr>
      <vt:lpstr>_431PM</vt:lpstr>
      <vt:lpstr>_450</vt:lpstr>
      <vt:lpstr>BOOK</vt:lpstr>
      <vt:lpstr>COVER</vt:lpstr>
      <vt:lpstr>COVERPM</vt:lpstr>
      <vt:lpstr>DATA_SHEET</vt:lpstr>
      <vt:lpstr>GENINST</vt:lpstr>
      <vt:lpstr>GENINSTPM</vt:lpstr>
      <vt:lpstr>'102'!Print_Area</vt:lpstr>
      <vt:lpstr>'106107'!Print_Area</vt:lpstr>
      <vt:lpstr>'108109'!Print_Area</vt:lpstr>
      <vt:lpstr>'120121'!Print_Area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'276277'!Print_Area</vt:lpstr>
      <vt:lpstr>'278'!Print_Area</vt:lpstr>
      <vt:lpstr>'310311'!Print_Area</vt:lpstr>
      <vt:lpstr>'326327'!Print_Area</vt:lpstr>
      <vt:lpstr>'328330'!Print_Area</vt:lpstr>
      <vt:lpstr>'332'!Print_Area</vt:lpstr>
      <vt:lpstr>'335'!Print_Area</vt:lpstr>
      <vt:lpstr>'340'!Print_Area</vt:lpstr>
      <vt:lpstr>'352353'!Print_Area</vt:lpstr>
      <vt:lpstr>'402403'!Print_Area</vt:lpstr>
      <vt:lpstr>'410411'!Print_Area</vt:lpstr>
      <vt:lpstr>'426427'!Print_Area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Beth Faranda</cp:lastModifiedBy>
  <cp:lastPrinted>2014-04-30T16:48:31Z</cp:lastPrinted>
  <dcterms:created xsi:type="dcterms:W3CDTF">1999-04-16T13:35:52Z</dcterms:created>
  <dcterms:modified xsi:type="dcterms:W3CDTF">2014-05-27T18:02:36Z</dcterms:modified>
</cp:coreProperties>
</file>